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D:\THANH LY\HỘI ĐỒNG QUẢN TRỊ\NĂM 2026\ĐHĐCĐ\TÀI LIỆU\"/>
    </mc:Choice>
  </mc:AlternateContent>
  <xr:revisionPtr revIDLastSave="0" documentId="13_ncr:1_{59C2281B-15BE-4779-BBB2-D8A2C4AF2483}" xr6:coauthVersionLast="47" xr6:coauthVersionMax="47" xr10:uidLastSave="{00000000-0000-0000-0000-000000000000}"/>
  <bookViews>
    <workbookView xWindow="-108" yWindow="-108" windowWidth="24792" windowHeight="14856" tabRatio="937" firstSheet="20" activeTab="28" xr2:uid="{00000000-000D-0000-FFFF-FFFF00000000}"/>
  </bookViews>
  <sheets>
    <sheet name="Phanbo2025" sheetId="72" state="hidden" r:id="rId1"/>
    <sheet name="Phanbo2026" sheetId="76" state="veryHidden" r:id="rId2"/>
    <sheet name="PHONG KHKD" sheetId="39" state="veryHidden" r:id="rId3"/>
    <sheet name="PHONG TCHC" sheetId="37" state="veryHidden" r:id="rId4"/>
    <sheet name="CT tính lương" sheetId="70" state="veryHidden" r:id="rId5"/>
    <sheet name="PHONG TCKT" sheetId="40" state="veryHidden" r:id="rId6"/>
    <sheet name="PHONG KTVT" sheetId="38" state="veryHidden" r:id="rId7"/>
    <sheet name="DD" sheetId="54" state="veryHidden" r:id="rId8"/>
    <sheet name="dulieu phan bo" sheetId="71" state="hidden" r:id="rId9"/>
    <sheet name="PB 02 CSL" sheetId="51" state="hidden" r:id="rId10"/>
    <sheet name="BANG TÍNH" sheetId="1" r:id="rId11"/>
    <sheet name="CDKT" sheetId="42" r:id="rId12"/>
    <sheet name="KQKD" sheetId="43" r:id="rId13"/>
    <sheet name="LCTT" sheetId="27" r:id="rId14"/>
    <sheet name="VAY " sheetId="53" r:id="rId15"/>
    <sheet name="GIAO DỊCH NỘI BỘ" sheetId="68" r:id="rId16"/>
    <sheet name="01KH Chi tieu kinh te chu yeu" sheetId="58" r:id="rId17"/>
    <sheet name="01BKH Chi tieu tong hop" sheetId="2" r:id="rId18"/>
    <sheet name="02KH Chi tieu doanh thu" sheetId="59" r:id="rId19"/>
    <sheet name="03KH GTTT" sheetId="4" r:id="rId20"/>
    <sheet name="04AKH ĐT XDCB TTB" sheetId="61" r:id="rId21"/>
    <sheet name="04BKH ĐT HINH THANH TSCĐ, XDCB" sheetId="62" r:id="rId22"/>
    <sheet name="04 KHDT" sheetId="74" r:id="rId23"/>
    <sheet name="05 KH KHCNMT " sheetId="8" r:id="rId24"/>
    <sheet name="06 KH SUA CHUA TSCD" sheetId="9" r:id="rId25"/>
    <sheet name="07 KH LAO DONG" sheetId="63" r:id="rId26"/>
    <sheet name="08 KH LAO DONG TIEN LUONG " sheetId="77" r:id="rId27"/>
    <sheet name="08 KH LAO DONG TIEN LUONG (cũ)" sheetId="65" state="hidden" r:id="rId28"/>
    <sheet name="09 KH DTHL" sheetId="10" r:id="rId29"/>
    <sheet name="10 GVHB" sheetId="12" r:id="rId30"/>
    <sheet name="11 QLDN" sheetId="13" r:id="rId31"/>
    <sheet name="12 CPBH" sheetId="14" r:id="rId32"/>
    <sheet name="13 chi tiet KQSXKD" sheetId="15" r:id="rId33"/>
    <sheet name="14 PPLN" sheetId="16" r:id="rId34"/>
    <sheet name="15A KHTS" sheetId="17" r:id="rId35"/>
    <sheet name="15B Chi tiet KHTS" sheetId="75" r:id="rId36"/>
    <sheet name="16KH dau tu ra ngoai" sheetId="67" r:id="rId37"/>
    <sheet name="17KH btoan von" sheetId="20" r:id="rId38"/>
    <sheet name="01TH nganh nghe kinh doanh" sheetId="60" r:id="rId39"/>
    <sheet name="02TH co cau to chuc" sheetId="66"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s>
  <definedNames>
    <definedName name="\0" localSheetId="22">'[1]PNT-QUOT-#3'!#REF!</definedName>
    <definedName name="\0" localSheetId="35">'[1]PNT-QUOT-#3'!#REF!</definedName>
    <definedName name="\0" localSheetId="8">'[1]PNT-QUOT-#3'!#REF!</definedName>
    <definedName name="\0" localSheetId="1">'[1]PNT-QUOT-#3'!#REF!</definedName>
    <definedName name="\0" localSheetId="14">'[2]PNT-QUOT-#3'!#REF!</definedName>
    <definedName name="\0">'[1]PNT-QUOT-#3'!#REF!</definedName>
    <definedName name="\a" localSheetId="22">'[3]FA-LISTING'!#REF!</definedName>
    <definedName name="\a" localSheetId="35">'[3]FA-LISTING'!#REF!</definedName>
    <definedName name="\a" localSheetId="8">'[3]FA-LISTING'!#REF!</definedName>
    <definedName name="\a" localSheetId="1">'[3]FA-LISTING'!#REF!</definedName>
    <definedName name="\a">'[3]FA-LISTING'!#REF!</definedName>
    <definedName name="\d" localSheetId="22">'[4]??-BLDG'!#REF!</definedName>
    <definedName name="\d" localSheetId="35">'[4]??-BLDG'!#REF!</definedName>
    <definedName name="\d" localSheetId="8">'[4]??-BLDG'!#REF!</definedName>
    <definedName name="\d" localSheetId="1">'[4]??-BLDG'!#REF!</definedName>
    <definedName name="\d">'[4]??-BLDG'!#REF!</definedName>
    <definedName name="\e" localSheetId="22">'[4]??-BLDG'!#REF!</definedName>
    <definedName name="\e" localSheetId="35">'[4]??-BLDG'!#REF!</definedName>
    <definedName name="\e" localSheetId="8">'[4]??-BLDG'!#REF!</definedName>
    <definedName name="\e" localSheetId="1">'[4]??-BLDG'!#REF!</definedName>
    <definedName name="\e">'[4]??-BLDG'!#REF!</definedName>
    <definedName name="\f" localSheetId="22">'[4]??-BLDG'!#REF!</definedName>
    <definedName name="\f" localSheetId="35">'[4]??-BLDG'!#REF!</definedName>
    <definedName name="\f" localSheetId="1">'[4]??-BLDG'!#REF!</definedName>
    <definedName name="\f">'[4]??-BLDG'!#REF!</definedName>
    <definedName name="\g" localSheetId="35">'[4]??-BLDG'!#REF!</definedName>
    <definedName name="\g">'[4]??-BLDG'!#REF!</definedName>
    <definedName name="\h" localSheetId="35">'[4]??-BLDG'!#REF!</definedName>
    <definedName name="\h">'[4]??-BLDG'!#REF!</definedName>
    <definedName name="\i" localSheetId="35">'[4]??-BLDG'!#REF!</definedName>
    <definedName name="\i">'[4]??-BLDG'!#REF!</definedName>
    <definedName name="\j" localSheetId="35">'[4]??-BLDG'!#REF!</definedName>
    <definedName name="\j">'[4]??-BLDG'!#REF!</definedName>
    <definedName name="\k" localSheetId="35">'[4]??-BLDG'!#REF!</definedName>
    <definedName name="\k">'[4]??-BLDG'!#REF!</definedName>
    <definedName name="\l" localSheetId="35">'[4]??-BLDG'!#REF!</definedName>
    <definedName name="\l">'[4]??-BLDG'!#REF!</definedName>
    <definedName name="\m" localSheetId="35">'[4]??-BLDG'!#REF!</definedName>
    <definedName name="\m">'[4]??-BLDG'!#REF!</definedName>
    <definedName name="\n" localSheetId="35">'[4]??-BLDG'!#REF!</definedName>
    <definedName name="\n">'[4]??-BLDG'!#REF!</definedName>
    <definedName name="\o" localSheetId="35">'[4]??-BLDG'!#REF!</definedName>
    <definedName name="\o">'[4]??-BLDG'!#REF!</definedName>
    <definedName name="\p" localSheetId="35">'[3]FA-LISTING'!#REF!</definedName>
    <definedName name="\p">'[3]FA-LISTING'!#REF!</definedName>
    <definedName name="\z" localSheetId="35">'[1]COAT&amp;WRAP-QIOT-#3'!#REF!</definedName>
    <definedName name="\z" localSheetId="14">'[2]COAT&amp;WRAP-QIOT-#3'!#REF!</definedName>
    <definedName name="\z">'[1]COAT&amp;WRAP-QIOT-#3'!#REF!</definedName>
    <definedName name="____CON1" localSheetId="35">#REF!</definedName>
    <definedName name="____CON1" localSheetId="1">#REF!</definedName>
    <definedName name="____CON1">#REF!</definedName>
    <definedName name="____CON2" localSheetId="35">#REF!</definedName>
    <definedName name="____CON2" localSheetId="1">#REF!</definedName>
    <definedName name="____CON2">#REF!</definedName>
    <definedName name="____GFE28" localSheetId="1">#REF!</definedName>
    <definedName name="____GFE28">#REF!</definedName>
    <definedName name="____NCL100" localSheetId="1">#REF!</definedName>
    <definedName name="____NCL100">#REF!</definedName>
    <definedName name="____NCL200" localSheetId="1">#REF!</definedName>
    <definedName name="____NCL200">#REF!</definedName>
    <definedName name="____NCL250" localSheetId="1">#REF!</definedName>
    <definedName name="____NCL250">#REF!</definedName>
    <definedName name="____NET2" localSheetId="1">#REF!</definedName>
    <definedName name="____NET2">#REF!</definedName>
    <definedName name="____SC2007" localSheetId="16">{"Book1"}</definedName>
    <definedName name="____SC2007" localSheetId="38">{"Book1"}</definedName>
    <definedName name="____SC2007" localSheetId="18">{"Book1"}</definedName>
    <definedName name="____SC2007" localSheetId="39">{"Book1"}</definedName>
    <definedName name="____SC2007" localSheetId="20">{"Book1"}</definedName>
    <definedName name="____SC2007" localSheetId="21">{"Book1"}</definedName>
    <definedName name="____SC2007" localSheetId="25">{"Book1"}</definedName>
    <definedName name="____SC2007" localSheetId="26">{"Book1"}</definedName>
    <definedName name="____SC2007" localSheetId="27">{"Book1"}</definedName>
    <definedName name="____SC2007" localSheetId="35">{"Book1"}</definedName>
    <definedName name="____SC2007" localSheetId="36">{"Book1"}</definedName>
    <definedName name="____SC2007" localSheetId="11">{"Book1"}</definedName>
    <definedName name="____SC2007" localSheetId="8">{"Book1"}</definedName>
    <definedName name="____SC2007" localSheetId="12">{"Book1"}</definedName>
    <definedName name="____SC2007" localSheetId="1">{"Book1"}</definedName>
    <definedName name="____SC2007">{"Book1"}</definedName>
    <definedName name="____TLA120">#REF!</definedName>
    <definedName name="____TLA35" localSheetId="1">#REF!</definedName>
    <definedName name="____TLA35">#REF!</definedName>
    <definedName name="____TLA50" localSheetId="1">#REF!</definedName>
    <definedName name="____TLA50">#REF!</definedName>
    <definedName name="____TLA70" localSheetId="1">#REF!</definedName>
    <definedName name="____TLA70">#REF!</definedName>
    <definedName name="____TLA95" localSheetId="1">#REF!</definedName>
    <definedName name="____TLA95">#REF!</definedName>
    <definedName name="____TS2" localSheetId="1">#REF!</definedName>
    <definedName name="____TS2">#REF!</definedName>
    <definedName name="____TVL1" localSheetId="1">#REF!</definedName>
    <definedName name="____TVL1">#REF!</definedName>
    <definedName name="____VL100" localSheetId="1">#REF!</definedName>
    <definedName name="____VL100">#REF!</definedName>
    <definedName name="____VL200" localSheetId="1">#REF!</definedName>
    <definedName name="____VL200">#REF!</definedName>
    <definedName name="____VL250" localSheetId="1">#REF!</definedName>
    <definedName name="____VL250">#REF!</definedName>
    <definedName name="___A65700" localSheetId="1">#REF!</definedName>
    <definedName name="___A65700">#REF!</definedName>
    <definedName name="___A65800" localSheetId="1">#REF!</definedName>
    <definedName name="___A65800">#REF!</definedName>
    <definedName name="___A66000" localSheetId="1">#REF!</definedName>
    <definedName name="___A66000">#REF!</definedName>
    <definedName name="___A67000" localSheetId="1">#REF!</definedName>
    <definedName name="___A67000">#REF!</definedName>
    <definedName name="___A68000" localSheetId="1">#REF!</definedName>
    <definedName name="___A68000">#REF!</definedName>
    <definedName name="___A70000" localSheetId="1">#REF!</definedName>
    <definedName name="___A70000">#REF!</definedName>
    <definedName name="___A75000" localSheetId="1">#REF!</definedName>
    <definedName name="___A75000">#REF!</definedName>
    <definedName name="___A85000" localSheetId="1">#REF!</definedName>
    <definedName name="___A85000">#REF!</definedName>
    <definedName name="___CD2" localSheetId="16" hidden="1">{"'Sheet1'!$L$16"}</definedName>
    <definedName name="___CD2" localSheetId="38" hidden="1">{"'Sheet1'!$L$16"}</definedName>
    <definedName name="___CD2" localSheetId="18" hidden="1">{"'Sheet1'!$L$16"}</definedName>
    <definedName name="___CD2" localSheetId="39" hidden="1">{"'Sheet1'!$L$16"}</definedName>
    <definedName name="___CD2" localSheetId="20" hidden="1">{"'Sheet1'!$L$16"}</definedName>
    <definedName name="___CD2" localSheetId="21" hidden="1">{"'Sheet1'!$L$16"}</definedName>
    <definedName name="___CD2" localSheetId="25" hidden="1">{"'Sheet1'!$L$16"}</definedName>
    <definedName name="___CD2" localSheetId="26" hidden="1">{"'Sheet1'!$L$16"}</definedName>
    <definedName name="___CD2" localSheetId="27" hidden="1">{"'Sheet1'!$L$16"}</definedName>
    <definedName name="___CD2" localSheetId="35" hidden="1">{"'Sheet1'!$L$16"}</definedName>
    <definedName name="___CD2" localSheetId="36" hidden="1">{"'Sheet1'!$L$16"}</definedName>
    <definedName name="___CD2" localSheetId="11" hidden="1">{"'Sheet1'!$L$16"}</definedName>
    <definedName name="___CD2" localSheetId="8" hidden="1">{"'Sheet1'!$L$16"}</definedName>
    <definedName name="___CD2" localSheetId="12" hidden="1">{"'Sheet1'!$L$16"}</definedName>
    <definedName name="___CD2" localSheetId="1" hidden="1">{"'Sheet1'!$L$16"}</definedName>
    <definedName name="___CD2" hidden="1">{"'Sheet1'!$L$16"}</definedName>
    <definedName name="___CON1" localSheetId="22">#REF!</definedName>
    <definedName name="___CON1" localSheetId="1">#REF!</definedName>
    <definedName name="___CON1" localSheetId="14">#REF!</definedName>
    <definedName name="___CON1">#REF!</definedName>
    <definedName name="___CON2" localSheetId="22">#REF!</definedName>
    <definedName name="___CON2" localSheetId="1">#REF!</definedName>
    <definedName name="___CON2" localSheetId="14">#REF!</definedName>
    <definedName name="___CON2">#REF!</definedName>
    <definedName name="___cpl1" localSheetId="1">#REF!</definedName>
    <definedName name="___cpl1">#REF!</definedName>
    <definedName name="___cpl2" localSheetId="1">#REF!</definedName>
    <definedName name="___cpl2">#REF!</definedName>
    <definedName name="___dam24">[5]GIAVLIEU!$M$51</definedName>
    <definedName name="___GFE28" localSheetId="22">#REF!</definedName>
    <definedName name="___GFE28" localSheetId="1">#REF!</definedName>
    <definedName name="___GFE28" localSheetId="14">#N/A</definedName>
    <definedName name="___GFE28">#REF!</definedName>
    <definedName name="___GID1">'[6]LKVL-CK-HT-GD1'!$A$4</definedName>
    <definedName name="___NCL100" localSheetId="22">#REF!</definedName>
    <definedName name="___NCL100" localSheetId="1">#REF!</definedName>
    <definedName name="___NCL100" localSheetId="14">#N/A</definedName>
    <definedName name="___NCL100">#REF!</definedName>
    <definedName name="___NCL200" localSheetId="22">#REF!</definedName>
    <definedName name="___NCL200" localSheetId="1">#REF!</definedName>
    <definedName name="___NCL200" localSheetId="14">#N/A</definedName>
    <definedName name="___NCL200">#REF!</definedName>
    <definedName name="___NCL250" localSheetId="22">#REF!</definedName>
    <definedName name="___NCL250" localSheetId="1">#REF!</definedName>
    <definedName name="___NCL250" localSheetId="14">#N/A</definedName>
    <definedName name="___NCL250">#REF!</definedName>
    <definedName name="___NET2" localSheetId="22">#REF!</definedName>
    <definedName name="___NET2" localSheetId="1">#REF!</definedName>
    <definedName name="___NET2">#REF!</definedName>
    <definedName name="___oto10" localSheetId="1">[7]VL!#REF!</definedName>
    <definedName name="___oto10">[7]VL!#REF!</definedName>
    <definedName name="___SC2007" localSheetId="16">{"Book1"}</definedName>
    <definedName name="___SC2007" localSheetId="38">{"Book1"}</definedName>
    <definedName name="___SC2007" localSheetId="18">{"Book1"}</definedName>
    <definedName name="___SC2007" localSheetId="39">{"Book1"}</definedName>
    <definedName name="___SC2007" localSheetId="22">{"Book1"}</definedName>
    <definedName name="___SC2007" localSheetId="20">{"Book1"}</definedName>
    <definedName name="___SC2007" localSheetId="21">{"Book1"}</definedName>
    <definedName name="___SC2007" localSheetId="25">{"Book1"}</definedName>
    <definedName name="___SC2007" localSheetId="26">{"Book1"}</definedName>
    <definedName name="___SC2007" localSheetId="27">{"Book1"}</definedName>
    <definedName name="___SC2007" localSheetId="35">{"Book1"}</definedName>
    <definedName name="___SC2007" localSheetId="36">{"Book1"}</definedName>
    <definedName name="___SC2007" localSheetId="11">{"Book1"}</definedName>
    <definedName name="___SC2007" localSheetId="8">{"Book1"}</definedName>
    <definedName name="___SC2007" localSheetId="12">{"Book1"}</definedName>
    <definedName name="___SC2007" localSheetId="1">{"Book1"}</definedName>
    <definedName name="___SC2007" localSheetId="14">{"Book1"}</definedName>
    <definedName name="___SC2007">{"Book1"}</definedName>
    <definedName name="___tct3">[8]gVL!$Q$23</definedName>
    <definedName name="___tct5">[9]gVL!$N$19</definedName>
    <definedName name="___TLA120" localSheetId="22">#REF!</definedName>
    <definedName name="___TLA120" localSheetId="1">#REF!</definedName>
    <definedName name="___TLA120" localSheetId="14">#N/A</definedName>
    <definedName name="___TLA120">#REF!</definedName>
    <definedName name="___TLA35" localSheetId="22">#REF!</definedName>
    <definedName name="___TLA35" localSheetId="1">#REF!</definedName>
    <definedName name="___TLA35" localSheetId="14">#N/A</definedName>
    <definedName name="___TLA35">#REF!</definedName>
    <definedName name="___TLA50" localSheetId="22">#REF!</definedName>
    <definedName name="___TLA50" localSheetId="1">#REF!</definedName>
    <definedName name="___TLA50" localSheetId="14">#N/A</definedName>
    <definedName name="___TLA50">#REF!</definedName>
    <definedName name="___TLA70" localSheetId="22">#REF!</definedName>
    <definedName name="___TLA70" localSheetId="1">#REF!</definedName>
    <definedName name="___TLA70" localSheetId="14">#N/A</definedName>
    <definedName name="___TLA70">#REF!</definedName>
    <definedName name="___TLA95" localSheetId="22">#REF!</definedName>
    <definedName name="___TLA95" localSheetId="1">#REF!</definedName>
    <definedName name="___TLA95" localSheetId="14">#N/A</definedName>
    <definedName name="___TLA95">#REF!</definedName>
    <definedName name="___TS2" localSheetId="22">#REF!</definedName>
    <definedName name="___TS2" localSheetId="1">#REF!</definedName>
    <definedName name="___TS2" localSheetId="14">#N/A</definedName>
    <definedName name="___TS2">#REF!</definedName>
    <definedName name="___TVL1" localSheetId="22">#REF!</definedName>
    <definedName name="___TVL1" localSheetId="1">#REF!</definedName>
    <definedName name="___TVL1" localSheetId="14">#N/A</definedName>
    <definedName name="___TVL1">#REF!</definedName>
    <definedName name="___VL100" localSheetId="22">#REF!</definedName>
    <definedName name="___VL100" localSheetId="1">#REF!</definedName>
    <definedName name="___VL100" localSheetId="14">#N/A</definedName>
    <definedName name="___VL100">#REF!</definedName>
    <definedName name="___VL200" localSheetId="22">#REF!</definedName>
    <definedName name="___VL200" localSheetId="1">#REF!</definedName>
    <definedName name="___VL200" localSheetId="14">#N/A</definedName>
    <definedName name="___VL200">#REF!</definedName>
    <definedName name="___VL250" localSheetId="22">#REF!</definedName>
    <definedName name="___VL250" localSheetId="1">#REF!</definedName>
    <definedName name="___VL250" localSheetId="14">#N/A</definedName>
    <definedName name="___VL250">#REF!</definedName>
    <definedName name="__123Graph_B" localSheetId="22" hidden="1">[10]Tcd!#REF!</definedName>
    <definedName name="__123Graph_B" localSheetId="1" hidden="1">[11]Tcd!#REF!</definedName>
    <definedName name="__123Graph_B" hidden="1">[11]Tcd!#REF!</definedName>
    <definedName name="__A65700" localSheetId="22">'[12]MTO REV.2(ARMOR)'!#REF!</definedName>
    <definedName name="__A65700" localSheetId="1">'[12]MTO REV.2(ARMOR)'!#REF!</definedName>
    <definedName name="__A65700" localSheetId="14">#N/A</definedName>
    <definedName name="__A65700">'[12]MTO REV.2(ARMOR)'!#REF!</definedName>
    <definedName name="__A65800" localSheetId="22">'[12]MTO REV.2(ARMOR)'!#REF!</definedName>
    <definedName name="__A65800" localSheetId="1">'[12]MTO REV.2(ARMOR)'!#REF!</definedName>
    <definedName name="__A65800" localSheetId="14">#N/A</definedName>
    <definedName name="__A65800">'[12]MTO REV.2(ARMOR)'!#REF!</definedName>
    <definedName name="__A66000" localSheetId="22">'[12]MTO REV.2(ARMOR)'!#REF!</definedName>
    <definedName name="__A66000" localSheetId="1">'[12]MTO REV.2(ARMOR)'!#REF!</definedName>
    <definedName name="__A66000" localSheetId="14">#N/A</definedName>
    <definedName name="__A66000">'[12]MTO REV.2(ARMOR)'!#REF!</definedName>
    <definedName name="__A67000" localSheetId="14">#N/A</definedName>
    <definedName name="__A67000">'[12]MTO REV.2(ARMOR)'!#REF!</definedName>
    <definedName name="__A68000" localSheetId="14">#N/A</definedName>
    <definedName name="__A68000">'[12]MTO REV.2(ARMOR)'!#REF!</definedName>
    <definedName name="__A70000" localSheetId="14">#N/A</definedName>
    <definedName name="__A70000">'[12]MTO REV.2(ARMOR)'!#REF!</definedName>
    <definedName name="__A75000" localSheetId="14">#N/A</definedName>
    <definedName name="__A75000">'[12]MTO REV.2(ARMOR)'!#REF!</definedName>
    <definedName name="__A85000" localSheetId="14">#N/A</definedName>
    <definedName name="__A85000">'[12]MTO REV.2(ARMOR)'!#REF!</definedName>
    <definedName name="__B1">'[13]2.Them Gio'!$D$18:$O$305</definedName>
    <definedName name="__CD2" localSheetId="16" hidden="1">{"'Sheet1'!$L$16"}</definedName>
    <definedName name="__CD2" localSheetId="38" hidden="1">{"'Sheet1'!$L$16"}</definedName>
    <definedName name="__CD2" localSheetId="18" hidden="1">{"'Sheet1'!$L$16"}</definedName>
    <definedName name="__CD2" localSheetId="39" hidden="1">{"'Sheet1'!$L$16"}</definedName>
    <definedName name="__CD2" localSheetId="22" hidden="1">{"'Sheet1'!$L$16"}</definedName>
    <definedName name="__CD2" localSheetId="20" hidden="1">{"'Sheet1'!$L$16"}</definedName>
    <definedName name="__CD2" localSheetId="21" hidden="1">{"'Sheet1'!$L$16"}</definedName>
    <definedName name="__CD2" localSheetId="25" hidden="1">{"'Sheet1'!$L$16"}</definedName>
    <definedName name="__CD2" localSheetId="26" hidden="1">{"'Sheet1'!$L$16"}</definedName>
    <definedName name="__CD2" localSheetId="27" hidden="1">{"'Sheet1'!$L$16"}</definedName>
    <definedName name="__CD2" localSheetId="35" hidden="1">{"'Sheet1'!$L$16"}</definedName>
    <definedName name="__CD2" localSheetId="36" hidden="1">{"'Sheet1'!$L$16"}</definedName>
    <definedName name="__CD2" localSheetId="11" hidden="1">{"'Sheet1'!$L$16"}</definedName>
    <definedName name="__CD2" localSheetId="8" hidden="1">{"'Sheet1'!$L$16"}</definedName>
    <definedName name="__CD2" localSheetId="12" hidden="1">{"'Sheet1'!$L$16"}</definedName>
    <definedName name="__CD2" localSheetId="1" hidden="1">{"'Sheet1'!$L$16"}</definedName>
    <definedName name="__CD2" localSheetId="14" hidden="1">{"'Sheet1'!$L$16"}</definedName>
    <definedName name="__CD2" hidden="1">{"'Sheet1'!$L$16"}</definedName>
    <definedName name="__CON1" localSheetId="22">#REF!</definedName>
    <definedName name="__CON1" localSheetId="1">#REF!</definedName>
    <definedName name="__CON1" localSheetId="14">#N/A</definedName>
    <definedName name="__CON1">#REF!</definedName>
    <definedName name="__CON2" localSheetId="22">#REF!</definedName>
    <definedName name="__CON2" localSheetId="1">#REF!</definedName>
    <definedName name="__CON2" localSheetId="14">#N/A</definedName>
    <definedName name="__CON2">#REF!</definedName>
    <definedName name="__cpl1" localSheetId="22">[14]Bu_vat_lieu!#REF!</definedName>
    <definedName name="__cpl1" localSheetId="1">#REF!</definedName>
    <definedName name="__cpl1" localSheetId="14">[2]Bu_vat_lieu!#REF!</definedName>
    <definedName name="__cpl1">#REF!</definedName>
    <definedName name="__cpl2" localSheetId="22">[14]Bu_vat_lieu!#REF!</definedName>
    <definedName name="__cpl2" localSheetId="1">#REF!</definedName>
    <definedName name="__cpl2" localSheetId="14">[2]Bu_vat_lieu!#REF!</definedName>
    <definedName name="__cpl2">#REF!</definedName>
    <definedName name="__CT250" localSheetId="1">'[15]dongia (2)'!#REF!</definedName>
    <definedName name="__CT250">'[15]dongia (2)'!#REF!</definedName>
    <definedName name="__dam24">[5]GIAVLIEU!$M$51</definedName>
    <definedName name="__DemandLoad">TRUE</definedName>
    <definedName name="__GFE28" localSheetId="22">#REF!</definedName>
    <definedName name="__GFE28" localSheetId="1">#REF!</definedName>
    <definedName name="__GFE28" localSheetId="14">#N/A</definedName>
    <definedName name="__GFE28">#REF!</definedName>
    <definedName name="__GID1">'[6]LKVL-CK-HT-GD1'!$A$4</definedName>
    <definedName name="__NCL100" localSheetId="22">#REF!</definedName>
    <definedName name="__NCL100" localSheetId="1">#REF!</definedName>
    <definedName name="__NCL100" localSheetId="14">#N/A</definedName>
    <definedName name="__NCL100">#REF!</definedName>
    <definedName name="__NCL200" localSheetId="22">#REF!</definedName>
    <definedName name="__NCL200" localSheetId="1">#REF!</definedName>
    <definedName name="__NCL200" localSheetId="14">#N/A</definedName>
    <definedName name="__NCL200">#REF!</definedName>
    <definedName name="__NCL250" localSheetId="22">#REF!</definedName>
    <definedName name="__NCL250" localSheetId="1">#REF!</definedName>
    <definedName name="__NCL250" localSheetId="14">#N/A</definedName>
    <definedName name="__NCL250">#REF!</definedName>
    <definedName name="__NET2" localSheetId="22">#REF!</definedName>
    <definedName name="__NET2" localSheetId="1">#REF!</definedName>
    <definedName name="__NET2" localSheetId="14">#N/A</definedName>
    <definedName name="__NET2">#REF!</definedName>
    <definedName name="__oto10" localSheetId="22">[7]VL!#REF!</definedName>
    <definedName name="__oto10" localSheetId="1">[7]VL!#REF!</definedName>
    <definedName name="__oto10">[7]VL!#REF!</definedName>
    <definedName name="__Rd1">[16]TinhToan!$F$86</definedName>
    <definedName name="__SC2007" localSheetId="16">{"Book1"}</definedName>
    <definedName name="__SC2007" localSheetId="38">{"Book1"}</definedName>
    <definedName name="__SC2007" localSheetId="18">{"Book1"}</definedName>
    <definedName name="__SC2007" localSheetId="39">{"Book1"}</definedName>
    <definedName name="__SC2007" localSheetId="22">{"Book1"}</definedName>
    <definedName name="__SC2007" localSheetId="20">{"Book1"}</definedName>
    <definedName name="__SC2007" localSheetId="21">{"Book1"}</definedName>
    <definedName name="__SC2007" localSheetId="25">{"Book1"}</definedName>
    <definedName name="__SC2007" localSheetId="26">{"Book1"}</definedName>
    <definedName name="__SC2007" localSheetId="27">{"Book1"}</definedName>
    <definedName name="__SC2007" localSheetId="35">{"Book1"}</definedName>
    <definedName name="__SC2007" localSheetId="36">{"Book1"}</definedName>
    <definedName name="__SC2007" localSheetId="11">{"Book1"}</definedName>
    <definedName name="__SC2007" localSheetId="8">{"Book1"}</definedName>
    <definedName name="__SC2007" localSheetId="12">{"Book1"}</definedName>
    <definedName name="__SC2007" localSheetId="1">{"Book1"}</definedName>
    <definedName name="__SC2007" localSheetId="14">{"Book1"}</definedName>
    <definedName name="__SC2007">{"Book1"}</definedName>
    <definedName name="__tct3">[8]gVL!$Q$23</definedName>
    <definedName name="__tct5">[9]gVL!$N$19</definedName>
    <definedName name="__TLA120" localSheetId="22">#REF!</definedName>
    <definedName name="__TLA120" localSheetId="1">#REF!</definedName>
    <definedName name="__TLA120" localSheetId="14">#N/A</definedName>
    <definedName name="__TLA120">#REF!</definedName>
    <definedName name="__TLA35" localSheetId="22">#REF!</definedName>
    <definedName name="__TLA35" localSheetId="1">#REF!</definedName>
    <definedName name="__TLA35" localSheetId="14">#N/A</definedName>
    <definedName name="__TLA35">#REF!</definedName>
    <definedName name="__TLA50" localSheetId="22">#REF!</definedName>
    <definedName name="__TLA50" localSheetId="1">#REF!</definedName>
    <definedName name="__TLA50" localSheetId="14">#N/A</definedName>
    <definedName name="__TLA50">#REF!</definedName>
    <definedName name="__TLA70" localSheetId="22">#REF!</definedName>
    <definedName name="__TLA70" localSheetId="1">#REF!</definedName>
    <definedName name="__TLA70" localSheetId="14">#N/A</definedName>
    <definedName name="__TLA70">#REF!</definedName>
    <definedName name="__TLA95" localSheetId="22">#REF!</definedName>
    <definedName name="__TLA95" localSheetId="1">#REF!</definedName>
    <definedName name="__TLA95" localSheetId="14">#N/A</definedName>
    <definedName name="__TLA95">#REF!</definedName>
    <definedName name="__TS2" localSheetId="22">#REF!</definedName>
    <definedName name="__TS2" localSheetId="1">#REF!</definedName>
    <definedName name="__TS2" localSheetId="14">#N/A</definedName>
    <definedName name="__TS2">#REF!</definedName>
    <definedName name="__TVL1" localSheetId="22">#REF!</definedName>
    <definedName name="__TVL1" localSheetId="1">#REF!</definedName>
    <definedName name="__TVL1" localSheetId="14">#N/A</definedName>
    <definedName name="__TVL1">#REF!</definedName>
    <definedName name="__VL100" localSheetId="22">#REF!</definedName>
    <definedName name="__VL100" localSheetId="1">#REF!</definedName>
    <definedName name="__VL100" localSheetId="14">#N/A</definedName>
    <definedName name="__VL100">#REF!</definedName>
    <definedName name="__VL200" localSheetId="22">#REF!</definedName>
    <definedName name="__VL200" localSheetId="1">#REF!</definedName>
    <definedName name="__VL200" localSheetId="14">#N/A</definedName>
    <definedName name="__VL200">#REF!</definedName>
    <definedName name="__VL250" localSheetId="22">#REF!</definedName>
    <definedName name="__VL250" localSheetId="1">#REF!</definedName>
    <definedName name="__VL250" localSheetId="14">#N/A</definedName>
    <definedName name="__VL250">#REF!</definedName>
    <definedName name="__xn2" localSheetId="1">#REF!</definedName>
    <definedName name="__xn2">#REF!</definedName>
    <definedName name="_1">#N/A</definedName>
    <definedName name="_1000A01">#N/A</definedName>
    <definedName name="_2">#N/A</definedName>
    <definedName name="_A65700" localSheetId="22">'[12]MTO REV.2(ARMOR)'!#REF!</definedName>
    <definedName name="_A65700" localSheetId="1">'[12]MTO REV.2(ARMOR)'!#REF!</definedName>
    <definedName name="_A65700">'[12]MTO REV.2(ARMOR)'!#REF!</definedName>
    <definedName name="_A65800" localSheetId="22">'[12]MTO REV.2(ARMOR)'!#REF!</definedName>
    <definedName name="_A65800" localSheetId="1">'[12]MTO REV.2(ARMOR)'!#REF!</definedName>
    <definedName name="_A65800">'[12]MTO REV.2(ARMOR)'!#REF!</definedName>
    <definedName name="_A66000" localSheetId="22">'[12]MTO REV.2(ARMOR)'!#REF!</definedName>
    <definedName name="_A66000" localSheetId="1">'[12]MTO REV.2(ARMOR)'!#REF!</definedName>
    <definedName name="_A66000">'[12]MTO REV.2(ARMOR)'!#REF!</definedName>
    <definedName name="_A67000" localSheetId="22">'[12]MTO REV.2(ARMOR)'!#REF!</definedName>
    <definedName name="_A67000" localSheetId="1">'[12]MTO REV.2(ARMOR)'!#REF!</definedName>
    <definedName name="_A67000">'[12]MTO REV.2(ARMOR)'!#REF!</definedName>
    <definedName name="_A68000">'[12]MTO REV.2(ARMOR)'!#REF!</definedName>
    <definedName name="_A70000">'[12]MTO REV.2(ARMOR)'!#REF!</definedName>
    <definedName name="_A75000">'[12]MTO REV.2(ARMOR)'!#REF!</definedName>
    <definedName name="_A85000">'[12]MTO REV.2(ARMOR)'!#REF!</definedName>
    <definedName name="_add1" localSheetId="1">#REF!</definedName>
    <definedName name="_add1">#REF!</definedName>
    <definedName name="_B1">'[13]2.Them Gio'!$D$18:$O$305</definedName>
    <definedName name="_CD2" localSheetId="16" hidden="1">{"'Sheet1'!$L$16"}</definedName>
    <definedName name="_CD2" localSheetId="38" hidden="1">{"'Sheet1'!$L$16"}</definedName>
    <definedName name="_CD2" localSheetId="18" hidden="1">{"'Sheet1'!$L$16"}</definedName>
    <definedName name="_CD2" localSheetId="39" hidden="1">{"'Sheet1'!$L$16"}</definedName>
    <definedName name="_CD2" localSheetId="22" hidden="1">{"'Sheet1'!$L$16"}</definedName>
    <definedName name="_CD2" localSheetId="20" hidden="1">{"'Sheet1'!$L$16"}</definedName>
    <definedName name="_CD2" localSheetId="21" hidden="1">{"'Sheet1'!$L$16"}</definedName>
    <definedName name="_CD2" localSheetId="25" hidden="1">{"'Sheet1'!$L$16"}</definedName>
    <definedName name="_CD2" localSheetId="26" hidden="1">{"'Sheet1'!$L$16"}</definedName>
    <definedName name="_CD2" localSheetId="27" hidden="1">{"'Sheet1'!$L$16"}</definedName>
    <definedName name="_CD2" localSheetId="35" hidden="1">{"'Sheet1'!$L$16"}</definedName>
    <definedName name="_CD2" localSheetId="36" hidden="1">{"'Sheet1'!$L$16"}</definedName>
    <definedName name="_CD2" localSheetId="11" hidden="1">{"'Sheet1'!$L$16"}</definedName>
    <definedName name="_CD2" localSheetId="8" hidden="1">{"'Sheet1'!$L$16"}</definedName>
    <definedName name="_CD2" localSheetId="12" hidden="1">{"'Sheet1'!$L$16"}</definedName>
    <definedName name="_CD2" localSheetId="1" hidden="1">{"'Sheet1'!$L$16"}</definedName>
    <definedName name="_CD2" localSheetId="14" hidden="1">{"'Sheet1'!$L$16"}</definedName>
    <definedName name="_CD2" hidden="1">{"'Sheet1'!$L$16"}</definedName>
    <definedName name="_CKF1">#REF!</definedName>
    <definedName name="_CON1" localSheetId="22">#REF!</definedName>
    <definedName name="_CON1" localSheetId="1">#REF!</definedName>
    <definedName name="_CON1" localSheetId="14">#N/A</definedName>
    <definedName name="_CON1">#REF!</definedName>
    <definedName name="_CON2" localSheetId="22">#REF!</definedName>
    <definedName name="_CON2" localSheetId="1">#REF!</definedName>
    <definedName name="_CON2" localSheetId="14">#N/A</definedName>
    <definedName name="_CON2">#REF!</definedName>
    <definedName name="_cpl1" localSheetId="22">[17]Bu_vat_lieu!#REF!</definedName>
    <definedName name="_cpl1" localSheetId="1">#REF!</definedName>
    <definedName name="_cpl1" localSheetId="14">#N/A</definedName>
    <definedName name="_cpl1">#REF!</definedName>
    <definedName name="_cpl2" localSheetId="22">[17]Bu_vat_lieu!#REF!</definedName>
    <definedName name="_cpl2" localSheetId="1">#REF!</definedName>
    <definedName name="_cpl2" localSheetId="14">#N/A</definedName>
    <definedName name="_cpl2">#REF!</definedName>
    <definedName name="_CT250" localSheetId="22">'[15]dongia (2)'!#REF!</definedName>
    <definedName name="_CT250" localSheetId="1">'[15]dongia (2)'!#REF!</definedName>
    <definedName name="_CT250">'[15]dongia (2)'!#REF!</definedName>
    <definedName name="_dam24">[5]GIAVLIEU!$M$51</definedName>
    <definedName name="_Fill" localSheetId="22" hidden="1">#REF!</definedName>
    <definedName name="_Fill" localSheetId="1" hidden="1">#REF!</definedName>
    <definedName name="_Fill" localSheetId="14" hidden="1">#REF!</definedName>
    <definedName name="_Fill" hidden="1">#REF!</definedName>
    <definedName name="_xlnm._FilterDatabase" localSheetId="22" hidden="1">'04 KHDT'!$A$6:$D$20</definedName>
    <definedName name="_xlnm._FilterDatabase" localSheetId="10" hidden="1">'BANG TÍNH'!$B$1:$B$177</definedName>
    <definedName name="_xlnm._FilterDatabase" localSheetId="7" hidden="1">DD!$A$8:$AV$119</definedName>
    <definedName name="_xlnm._FilterDatabase" localSheetId="1" hidden="1">Phanbo2026!$B$1:$B$133</definedName>
    <definedName name="_xlnm._FilterDatabase" localSheetId="2" hidden="1">'PHONG KHKD'!$A$8:$AE$8</definedName>
    <definedName name="_xlnm._FilterDatabase" localSheetId="6" hidden="1">'PHONG KTVT'!$A$11:$FO$253</definedName>
    <definedName name="_xlnm._FilterDatabase" localSheetId="3" hidden="1">'PHONG TCHC'!$A$7:$AP$208</definedName>
    <definedName name="_xlnm._FilterDatabase" localSheetId="5" hidden="1">'PHONG TCKT'!$A$8:$BC$141</definedName>
    <definedName name="_GFE28" localSheetId="22">#REF!</definedName>
    <definedName name="_GFE28" localSheetId="1">#REF!</definedName>
    <definedName name="_GFE28" localSheetId="14">#N/A</definedName>
    <definedName name="_GFE28">#REF!</definedName>
    <definedName name="_GID1">'[6]LKVL-CK-HT-GD1'!$A$4</definedName>
    <definedName name="_Key1" localSheetId="22" hidden="1">#REF!</definedName>
    <definedName name="_Key1" localSheetId="1" hidden="1">#REF!</definedName>
    <definedName name="_Key1" hidden="1">#REF!</definedName>
    <definedName name="_Key2" localSheetId="22" hidden="1">#REF!</definedName>
    <definedName name="_Key2" localSheetId="1" hidden="1">#REF!</definedName>
    <definedName name="_Key2" hidden="1">#REF!</definedName>
    <definedName name="_NC112" localSheetId="1">#REF!</definedName>
    <definedName name="_NC112">#REF!</definedName>
    <definedName name="_NCL100" localSheetId="22">#REF!</definedName>
    <definedName name="_NCL100" localSheetId="1">#REF!</definedName>
    <definedName name="_NCL100" localSheetId="14">#N/A</definedName>
    <definedName name="_NCL100">#REF!</definedName>
    <definedName name="_NCL200" localSheetId="22">#REF!</definedName>
    <definedName name="_NCL200" localSheetId="1">#REF!</definedName>
    <definedName name="_NCL200" localSheetId="14">#N/A</definedName>
    <definedName name="_NCL200">#REF!</definedName>
    <definedName name="_NCL250" localSheetId="22">#REF!</definedName>
    <definedName name="_NCL250" localSheetId="1">#REF!</definedName>
    <definedName name="_NCL250" localSheetId="14">#N/A</definedName>
    <definedName name="_NCL250">#REF!</definedName>
    <definedName name="_ND1" localSheetId="1">#REF!</definedName>
    <definedName name="_ND1">#REF!</definedName>
    <definedName name="_ND112" localSheetId="1">#REF!</definedName>
    <definedName name="_ND112">#REF!</definedName>
    <definedName name="_ND2" localSheetId="1">#REF!</definedName>
    <definedName name="_ND2">#REF!</definedName>
    <definedName name="_NET2" localSheetId="22">#REF!</definedName>
    <definedName name="_NET2" localSheetId="1">#REF!</definedName>
    <definedName name="_NET2" localSheetId="14">#N/A</definedName>
    <definedName name="_NET2">#REF!</definedName>
    <definedName name="_Order1" hidden="1">255</definedName>
    <definedName name="_Order2" hidden="1">255</definedName>
    <definedName name="_oto10" localSheetId="22">[7]VL!#REF!</definedName>
    <definedName name="_oto10" localSheetId="1">[7]VL!#REF!</definedName>
    <definedName name="_oto10">[7]VL!#REF!</definedName>
    <definedName name="_Rd1">[16]TinhToan!$F$86</definedName>
    <definedName name="_SC2007" localSheetId="16">{"Book1"}</definedName>
    <definedName name="_SC2007" localSheetId="38">{"Book1"}</definedName>
    <definedName name="_SC2007" localSheetId="18">{"Book1"}</definedName>
    <definedName name="_SC2007" localSheetId="39">{"Book1"}</definedName>
    <definedName name="_SC2007" localSheetId="22">{"Book1"}</definedName>
    <definedName name="_SC2007" localSheetId="20">{"Book1"}</definedName>
    <definedName name="_SC2007" localSheetId="21">{"Book1"}</definedName>
    <definedName name="_SC2007" localSheetId="25">{"Book1"}</definedName>
    <definedName name="_SC2007" localSheetId="26">{"Book1"}</definedName>
    <definedName name="_SC2007" localSheetId="27">{"Book1"}</definedName>
    <definedName name="_SC2007" localSheetId="35">{"Book1"}</definedName>
    <definedName name="_SC2007" localSheetId="36">{"Book1"}</definedName>
    <definedName name="_SC2007" localSheetId="11">{"Book1"}</definedName>
    <definedName name="_SC2007" localSheetId="8">{"Book1"}</definedName>
    <definedName name="_SC2007" localSheetId="12">{"Book1"}</definedName>
    <definedName name="_SC2007" localSheetId="1">{"Book1"}</definedName>
    <definedName name="_SC2007" localSheetId="14">{"Book1"}</definedName>
    <definedName name="_SC2007">{"Book1"}</definedName>
    <definedName name="_Sort" hidden="1">#REF!</definedName>
    <definedName name="_tax1" localSheetId="1">#REF!</definedName>
    <definedName name="_tax1">#REF!</definedName>
    <definedName name="_tct3">[8]gVL!$Q$23</definedName>
    <definedName name="_tct5">[9]gVL!$N$19</definedName>
    <definedName name="_tel1" localSheetId="1">#REF!</definedName>
    <definedName name="_tel1">#REF!</definedName>
    <definedName name="_Ten1" localSheetId="1">#REF!</definedName>
    <definedName name="_Ten1">#REF!</definedName>
    <definedName name="_TLA120" localSheetId="22">#REF!</definedName>
    <definedName name="_TLA120" localSheetId="1">#REF!</definedName>
    <definedName name="_TLA120" localSheetId="14">#N/A</definedName>
    <definedName name="_TLA120">#REF!</definedName>
    <definedName name="_TLA35" localSheetId="22">#REF!</definedName>
    <definedName name="_TLA35" localSheetId="1">#REF!</definedName>
    <definedName name="_TLA35" localSheetId="14">#N/A</definedName>
    <definedName name="_TLA35">#REF!</definedName>
    <definedName name="_TLA50" localSheetId="22">#REF!</definedName>
    <definedName name="_TLA50" localSheetId="1">#REF!</definedName>
    <definedName name="_TLA50" localSheetId="14">#N/A</definedName>
    <definedName name="_TLA50">#REF!</definedName>
    <definedName name="_TLA70" localSheetId="22">#REF!</definedName>
    <definedName name="_TLA70" localSheetId="1">#REF!</definedName>
    <definedName name="_TLA70" localSheetId="14">#N/A</definedName>
    <definedName name="_TLA70">#REF!</definedName>
    <definedName name="_TLA95" localSheetId="22">#REF!</definedName>
    <definedName name="_TLA95" localSheetId="1">#REF!</definedName>
    <definedName name="_TLA95" localSheetId="14">#N/A</definedName>
    <definedName name="_TLA95">#REF!</definedName>
    <definedName name="_tmchecksocuoinam">[18]TM_E!A1048575-IF([18]TM_E!$B1&gt;100,INDIRECT("BS!F"&amp;MATCH([18]TM_E!$B1,INDIRECT([18]DF!$B$6),0)),INDIRECT("PL!F"&amp;MATCH([18]TM_E!$B1,INDIRECT([18]DF!$B$7),0)))</definedName>
    <definedName name="_tmchecksocuoinam_w">[18]TM_W!A1048576-IF([18]TM_W!$B1&gt;100,INDIRECT("BS!F"&amp;MATCH([18]TM_W!$B1,INDIRECT([18]DF!$B$6),0)),INDIRECT("PL!F"&amp;MATCH([18]TM_W!$B1,INDIRECT([18]DF!$B$7),0)))</definedName>
    <definedName name="_tmchecksodaunam">[18]TM_E!A1048575-IF([18]TM_E!$B1&gt;100,INDIRECT("BS!H"&amp;MATCH([18]TM_E!$B1,INDIRECT([18]DF!$B$6),0)),INDIRECT("PL!H"&amp;MATCH([18]TM_E!$B1,INDIRECT([18]DF!$B$7),0)))</definedName>
    <definedName name="_tmchecksodaunam_w">[18]TM_W!A1048576-IF([18]TM_W!$B1&gt;100,INDIRECT("BS!H"&amp;MATCH([18]TM_W!$B1,INDIRECT([18]DF!$B$6),0)),INDIRECT("PL!H"&amp;MATCH([18]TM_W!$B1,INDIRECT([18]DF!$B$7),0)))</definedName>
    <definedName name="_TS2" localSheetId="22">#REF!</definedName>
    <definedName name="_TS2" localSheetId="1">#REF!</definedName>
    <definedName name="_TS2" localSheetId="14">#N/A</definedName>
    <definedName name="_TS2">#REF!</definedName>
    <definedName name="_TVL1" localSheetId="22">#REF!</definedName>
    <definedName name="_TVL1" localSheetId="1">#REF!</definedName>
    <definedName name="_TVL1" localSheetId="14">#N/A</definedName>
    <definedName name="_TVL1">#REF!</definedName>
    <definedName name="_VL100" localSheetId="22">#REF!</definedName>
    <definedName name="_VL100" localSheetId="1">#REF!</definedName>
    <definedName name="_VL100" localSheetId="14">#N/A</definedName>
    <definedName name="_VL100">#REF!</definedName>
    <definedName name="_VL200" localSheetId="22">#REF!</definedName>
    <definedName name="_VL200" localSheetId="1">#REF!</definedName>
    <definedName name="_VL200" localSheetId="14">#N/A</definedName>
    <definedName name="_VL200">#REF!</definedName>
    <definedName name="_VL250" localSheetId="22">#REF!</definedName>
    <definedName name="_VL250" localSheetId="1">#REF!</definedName>
    <definedName name="_VL250" localSheetId="14">#N/A</definedName>
    <definedName name="_VL250">#REF!</definedName>
    <definedName name="_xn2" localSheetId="22">[19]INFOR!$C$8:$C$8</definedName>
    <definedName name="_xn2" localSheetId="1">#REF!</definedName>
    <definedName name="_xn2" localSheetId="14">#N/A</definedName>
    <definedName name="_xn2">#REF!</definedName>
    <definedName name="A" localSheetId="22">'[1]PNT-QUOT-#3'!#REF!</definedName>
    <definedName name="A" localSheetId="1">#REF!</definedName>
    <definedName name="A" localSheetId="14">'[2]PNT-QUOT-#3'!#REF!</definedName>
    <definedName name="A">#REF!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22">#REF!</definedName>
    <definedName name="A120_" localSheetId="1">#REF!</definedName>
    <definedName name="A120_" localSheetId="14">#N/A</definedName>
    <definedName name="A120_">#REF!</definedName>
    <definedName name="a277Print_Titles" localSheetId="22">#REF!</definedName>
    <definedName name="a277Print_Titles" localSheetId="1">#REF!</definedName>
    <definedName name="a277Print_Titles" localSheetId="14">#N/A</definedName>
    <definedName name="a277Print_Titles">#REF!</definedName>
    <definedName name="A35_" localSheetId="22">#REF!</definedName>
    <definedName name="A35_" localSheetId="1">#REF!</definedName>
    <definedName name="A35_" localSheetId="14">#N/A</definedName>
    <definedName name="A35_">#REF!</definedName>
    <definedName name="A50_" localSheetId="22">#REF!</definedName>
    <definedName name="A50_" localSheetId="1">#REF!</definedName>
    <definedName name="A50_" localSheetId="14">#N/A</definedName>
    <definedName name="A50_">#REF!</definedName>
    <definedName name="A70_" localSheetId="22">#REF!</definedName>
    <definedName name="A70_" localSheetId="1">#REF!</definedName>
    <definedName name="A70_" localSheetId="14">#N/A</definedName>
    <definedName name="A70_">#REF!</definedName>
    <definedName name="A95_" localSheetId="22">#REF!</definedName>
    <definedName name="A95_" localSheetId="1">#REF!</definedName>
    <definedName name="A95_" localSheetId="14">#N/A</definedName>
    <definedName name="A95_">#REF!</definedName>
    <definedName name="AA" localSheetId="22">#REF!</definedName>
    <definedName name="AA" localSheetId="1">#REF!</definedName>
    <definedName name="AA" localSheetId="14">#REF!</definedName>
    <definedName name="AA">#REF!</definedName>
    <definedName name="AAA" localSheetId="22">'[20]MTL$-INTER'!#REF!</definedName>
    <definedName name="AAA" localSheetId="1">#REF!</definedName>
    <definedName name="AAA" localSheetId="14">'[2]MTL$-INTER'!#REF!</definedName>
    <definedName name="AAA">#REF!</definedName>
    <definedName name="AC120_" localSheetId="22">#REF!</definedName>
    <definedName name="AC120_" localSheetId="1">#REF!</definedName>
    <definedName name="AC120_" localSheetId="14">#N/A</definedName>
    <definedName name="AC120_">#REF!</definedName>
    <definedName name="AC35_" localSheetId="22">#REF!</definedName>
    <definedName name="AC35_" localSheetId="1">#REF!</definedName>
    <definedName name="AC35_" localSheetId="14">#N/A</definedName>
    <definedName name="AC35_">#REF!</definedName>
    <definedName name="AC50_" localSheetId="22">#REF!</definedName>
    <definedName name="AC50_" localSheetId="1">#REF!</definedName>
    <definedName name="AC50_" localSheetId="14">#N/A</definedName>
    <definedName name="AC50_">#REF!</definedName>
    <definedName name="AC70_" localSheetId="22">#REF!</definedName>
    <definedName name="AC70_" localSheetId="1">#REF!</definedName>
    <definedName name="AC70_" localSheetId="14">#N/A</definedName>
    <definedName name="AC70_">#REF!</definedName>
    <definedName name="AC95_" localSheetId="22">#REF!</definedName>
    <definedName name="AC95_" localSheetId="1">#REF!</definedName>
    <definedName name="AC95_" localSheetId="14">#N/A</definedName>
    <definedName name="AC95_">#REF!</definedName>
    <definedName name="Acdkt" localSheetId="16">SUMIF(Rangemsbs,#REF!,Rangegtbs)</definedName>
    <definedName name="Acdkt" localSheetId="38">SUMIF(Rangemsbs,#REF!,Rangegtbs)</definedName>
    <definedName name="Acdkt" localSheetId="18">SUMIF(Rangemsbs,#REF!,Rangegtbs)</definedName>
    <definedName name="Acdkt" localSheetId="39">SUMIF(Rangemsbs,#REF!,Rangegtbs)</definedName>
    <definedName name="Acdkt" localSheetId="22">SUMIF('04 KHDT'!Rangemsbs,[21]WK!$D1,'04 KHDT'!Rangegtbs)</definedName>
    <definedName name="Acdkt" localSheetId="20">SUMIF(Rangemsbs,#REF!,Rangegtbs)</definedName>
    <definedName name="Acdkt" localSheetId="21">SUMIF(Rangemsbs,#REF!,Rangegtbs)</definedName>
    <definedName name="Acdkt" localSheetId="25">SUMIF(Rangemsbs,#REF!,Rangegtbs)</definedName>
    <definedName name="Acdkt" localSheetId="26">SUMIF(Rangemsbs,#REF!,Rangegtbs)</definedName>
    <definedName name="Acdkt" localSheetId="27">SUMIF(Rangemsbs,#REF!,Rangegtbs)</definedName>
    <definedName name="Acdkt" localSheetId="35">SUMIF(Rangemsbs,#REF!,Rangegtbs)</definedName>
    <definedName name="Acdkt" localSheetId="36">SUMIF(Rangemsbs,#REF!,Rangegtbs)</definedName>
    <definedName name="Acdkt" localSheetId="11">SUMIF(Rangemsbs,#REF!,Rangegtbs)</definedName>
    <definedName name="Acdkt" localSheetId="8">SUMIF(Rangemsbs,#REF!,Rangegtbs)</definedName>
    <definedName name="Acdkt" localSheetId="12">SUMIF(Rangemsbs,#REF!,Rangegtbs)</definedName>
    <definedName name="Acdkt" localSheetId="1">SUMIF(Phanbo2026!Rangemsbs,#REF!,Phanbo2026!Rangegtbs)</definedName>
    <definedName name="Acdkt" localSheetId="14">#N/A</definedName>
    <definedName name="Acdkt">SUMIF(Rangemsbs,#REF!,Rangegtbs)</definedName>
    <definedName name="AD" localSheetId="16" hidden="1">{"'Sheet1'!$L$16"}</definedName>
    <definedName name="AD" localSheetId="38" hidden="1">{"'Sheet1'!$L$16"}</definedName>
    <definedName name="AD" localSheetId="18" hidden="1">{"'Sheet1'!$L$16"}</definedName>
    <definedName name="AD" localSheetId="39" hidden="1">{"'Sheet1'!$L$16"}</definedName>
    <definedName name="AD" localSheetId="22" hidden="1">{"'Sheet1'!$L$16"}</definedName>
    <definedName name="AD" localSheetId="20" hidden="1">{"'Sheet1'!$L$16"}</definedName>
    <definedName name="AD" localSheetId="21" hidden="1">{"'Sheet1'!$L$16"}</definedName>
    <definedName name="AD" localSheetId="25" hidden="1">{"'Sheet1'!$L$16"}</definedName>
    <definedName name="AD" localSheetId="26" hidden="1">{"'Sheet1'!$L$16"}</definedName>
    <definedName name="AD" localSheetId="27" hidden="1">{"'Sheet1'!$L$16"}</definedName>
    <definedName name="AD" localSheetId="35" hidden="1">{"'Sheet1'!$L$16"}</definedName>
    <definedName name="AD" localSheetId="36" hidden="1">{"'Sheet1'!$L$16"}</definedName>
    <definedName name="AD" localSheetId="11" hidden="1">{"'Sheet1'!$L$16"}</definedName>
    <definedName name="AD" localSheetId="8" hidden="1">{"'Sheet1'!$L$16"}</definedName>
    <definedName name="AD" localSheetId="12" hidden="1">{"'Sheet1'!$L$16"}</definedName>
    <definedName name="AD" localSheetId="1" hidden="1">{"'Sheet1'!$L$16"}</definedName>
    <definedName name="AD" localSheetId="14" hidden="1">{"'Sheet1'!$L$16"}</definedName>
    <definedName name="AD" hidden="1">{"'Sheet1'!$L$16"}</definedName>
    <definedName name="add">#REF!</definedName>
    <definedName name="All_Item" localSheetId="22">#REF!</definedName>
    <definedName name="All_Item" localSheetId="1">#REF!</definedName>
    <definedName name="All_Item" localSheetId="14">#REF!</definedName>
    <definedName name="All_Item">#REF!</definedName>
    <definedName name="ALPIN">#N/A</definedName>
    <definedName name="ALPJYOU">#N/A</definedName>
    <definedName name="ALPTOI">#N/A</definedName>
    <definedName name="amiang" localSheetId="22">[22]gvl!#REF!</definedName>
    <definedName name="amiang" localSheetId="1">[22]gvl!#REF!</definedName>
    <definedName name="amiang">[22]gvl!#REF!</definedName>
    <definedName name="AS2DocOpenMode" hidden="1">"AS2DocumentEdit"</definedName>
    <definedName name="asdfa">#REF!</definedName>
    <definedName name="_xlnm.Auto_Activate">[23]SLIDES!mcs73.TemplateAutoActivate</definedName>
    <definedName name="_xlnm.Auto_Deactivate">[23]SLIDES!mcs74.TemplateAutoDeactivate</definedName>
    <definedName name="B" localSheetId="22">'[1]PNT-QUOT-#3'!#REF!</definedName>
    <definedName name="B" localSheetId="1">#REF!</definedName>
    <definedName name="B" localSheetId="14">'[2]PNT-QUOT-#3'!#REF!</definedName>
    <definedName name="B">#REF!</definedName>
    <definedName name="b_240" localSheetId="22">#REF!</definedName>
    <definedName name="b_240" localSheetId="1">#REF!</definedName>
    <definedName name="b_240" localSheetId="14">#N/A</definedName>
    <definedName name="b_240">#REF!</definedName>
    <definedName name="b_280" localSheetId="22">#REF!</definedName>
    <definedName name="b_280" localSheetId="1">#REF!</definedName>
    <definedName name="b_280" localSheetId="14">#N/A</definedName>
    <definedName name="b_280">#REF!</definedName>
    <definedName name="b_320" localSheetId="22">#REF!</definedName>
    <definedName name="b_320" localSheetId="1">#REF!</definedName>
    <definedName name="b_320" localSheetId="14">#N/A</definedName>
    <definedName name="b_320">#REF!</definedName>
    <definedName name="B_Isc" localSheetId="22">#REF!</definedName>
    <definedName name="B_Isc" localSheetId="1">#REF!</definedName>
    <definedName name="B_Isc" localSheetId="14">#N/A</definedName>
    <definedName name="B_Isc">#REF!</definedName>
    <definedName name="Bang_cly" localSheetId="22">#REF!</definedName>
    <definedName name="Bang_cly" localSheetId="1">#REF!</definedName>
    <definedName name="Bang_cly" localSheetId="14">#N/A</definedName>
    <definedName name="Bang_cly">#REF!</definedName>
    <definedName name="Bang_CVC" localSheetId="22">#REF!</definedName>
    <definedName name="Bang_CVC" localSheetId="1">#REF!</definedName>
    <definedName name="Bang_CVC" localSheetId="14">#N/A</definedName>
    <definedName name="Bang_CVC">#REF!</definedName>
    <definedName name="bang_gia" localSheetId="22">#REF!</definedName>
    <definedName name="bang_gia" localSheetId="1">#REF!</definedName>
    <definedName name="bang_gia" localSheetId="14">#N/A</definedName>
    <definedName name="bang_gia">#REF!</definedName>
    <definedName name="Bang_travl" localSheetId="22">#REF!</definedName>
    <definedName name="Bang_travl" localSheetId="1">#REF!</definedName>
    <definedName name="Bang_travl" localSheetId="14">#N/A</definedName>
    <definedName name="Bang_travl">#REF!</definedName>
    <definedName name="BANGTINH1" localSheetId="22">'[12]MTO REV.2(ARMOR)'!#REF!</definedName>
    <definedName name="BANGTINH1" localSheetId="1">'[12]MTO REV.2(ARMOR)'!#REF!</definedName>
    <definedName name="BANGTINH1">'[12]MTO REV.2(ARMOR)'!#REF!</definedName>
    <definedName name="BB" localSheetId="22">#REF!</definedName>
    <definedName name="BB" localSheetId="1">#REF!</definedName>
    <definedName name="BB" localSheetId="14">#N/A</definedName>
    <definedName name="BB">#REF!</definedName>
    <definedName name="BCNXT" localSheetId="1">#REF!</definedName>
    <definedName name="BCNXT">#REF!</definedName>
    <definedName name="bd">[8]gVL!$Q$15</definedName>
    <definedName name="BLDG" localSheetId="22">'[3]FA-LISTING'!#REF!</definedName>
    <definedName name="BLDG" localSheetId="1">#REF!</definedName>
    <definedName name="BLDG" localSheetId="14">#N/A</definedName>
    <definedName name="BLDG">#REF!</definedName>
    <definedName name="BLDGIMP" localSheetId="22">'[3]FA-LISTING'!#REF!</definedName>
    <definedName name="BLDGIMP" localSheetId="1">#REF!</definedName>
    <definedName name="BLDGIMP" localSheetId="14">#N/A</definedName>
    <definedName name="BLDGIMP">#REF!</definedName>
    <definedName name="BLDGREV" localSheetId="22">'[3]FA-LISTING'!#REF!</definedName>
    <definedName name="BLDGREV" localSheetId="1">#REF!</definedName>
    <definedName name="BLDGREV" localSheetId="14">#N/A</definedName>
    <definedName name="BLDGREV">#REF!</definedName>
    <definedName name="blkh" localSheetId="22">#REF!</definedName>
    <definedName name="blkh" localSheetId="1">#REF!</definedName>
    <definedName name="blkh" localSheetId="14">#N/A</definedName>
    <definedName name="blkh">#REF!</definedName>
    <definedName name="blkh1" localSheetId="22">#REF!</definedName>
    <definedName name="blkh1" localSheetId="1">#REF!</definedName>
    <definedName name="blkh1" localSheetId="14">#N/A</definedName>
    <definedName name="blkh1">#REF!</definedName>
    <definedName name="BOQ" localSheetId="22">#REF!</definedName>
    <definedName name="BOQ" localSheetId="1">#REF!</definedName>
    <definedName name="BOQ" localSheetId="14">#REF!</definedName>
    <definedName name="BOQ">#REF!</definedName>
    <definedName name="BS_hyperlink_cell">SUBSTITUTE(ADDRESS(1,COLUMN([18]BS!$J$16),4),1,"")</definedName>
    <definedName name="BS_hyperlink_count">COUNTA([18]BS!$J$1:$J$15)+COUNTBLANK([18]BS!$J$1:$J$15)</definedName>
    <definedName name="BS_Hyperlink_find">IF(ISERROR(MATCH([18]BS!XEY1,[18]TM_E!$B$1:$B$2627,0)),0,MATCH([18]BS!XEY1,[18]TM_E!$B$1:$B$2627,0))</definedName>
    <definedName name="bs5o7" localSheetId="16">INDEX(rangebs507,MATCH(msbs507,rangebs507ms,0))</definedName>
    <definedName name="bs5o7" localSheetId="38">INDEX(rangebs507,MATCH(msbs507,rangebs507ms,0))</definedName>
    <definedName name="bs5o7" localSheetId="18">INDEX(rangebs507,MATCH(msbs507,rangebs507ms,0))</definedName>
    <definedName name="bs5o7" localSheetId="39">INDEX(rangebs507,MATCH(msbs507,rangebs507ms,0))</definedName>
    <definedName name="bs5o7" localSheetId="22">INDEX('04 KHDT'!rangebs507,MATCH(msbs507,'04 KHDT'!rangebs507ms,0))</definedName>
    <definedName name="bs5o7" localSheetId="20">INDEX(rangebs507,MATCH(msbs507,rangebs507ms,0))</definedName>
    <definedName name="bs5o7" localSheetId="21">INDEX(rangebs507,MATCH(msbs507,rangebs507ms,0))</definedName>
    <definedName name="bs5o7" localSheetId="25">INDEX(rangebs507,MATCH(msbs507,rangebs507ms,0))</definedName>
    <definedName name="bs5o7" localSheetId="26">INDEX(rangebs507,MATCH(msbs507,rangebs507ms,0))</definedName>
    <definedName name="bs5o7" localSheetId="27">INDEX(rangebs507,MATCH(msbs507,rangebs507ms,0))</definedName>
    <definedName name="bs5o7" localSheetId="35">INDEX(rangebs507,MATCH(msbs507,rangebs507ms,0))</definedName>
    <definedName name="bs5o7" localSheetId="36">INDEX(rangebs507,MATCH(msbs507,rangebs507ms,0))</definedName>
    <definedName name="bs5o7" localSheetId="11">INDEX(rangebs507,MATCH(msbs507,rangebs507ms,0))</definedName>
    <definedName name="bs5o7" localSheetId="8">INDEX(rangebs507,MATCH(msbs507,rangebs507ms,0))</definedName>
    <definedName name="bs5o7" localSheetId="12">INDEX(rangebs507,MATCH(msbs507,rangebs507ms,0))</definedName>
    <definedName name="bs5o7" localSheetId="1">INDEX(Phanbo2026!rangebs507,MATCH(msbs507,Phanbo2026!rangebs507ms,0))</definedName>
    <definedName name="bs5o7" localSheetId="14">INDEX('VAY '!rangebs507,MATCH(msbs507,'VAY '!rangebs507ms,0))</definedName>
    <definedName name="bs5o7">INDEX(rangebs507,MATCH(msbs507,rangebs507ms,0))</definedName>
    <definedName name="bsxn" localSheetId="22">[24]INFOR!$C$7:$C$8</definedName>
    <definedName name="bsxn" localSheetId="1">#REF!</definedName>
    <definedName name="bsxn" localSheetId="14">[2]INFOR!$C$7:$C$8</definedName>
    <definedName name="bsxn">#REF!</definedName>
    <definedName name="BT" localSheetId="22">#REF!</definedName>
    <definedName name="BT" localSheetId="1">#REF!</definedName>
    <definedName name="BT" localSheetId="14">#N/A</definedName>
    <definedName name="BT">#REF!</definedName>
    <definedName name="btai">[22]gvl!$Q$63</definedName>
    <definedName name="BVCISUMMARY" localSheetId="22">#REF!</definedName>
    <definedName name="BVCISUMMARY" localSheetId="1">#REF!</definedName>
    <definedName name="BVCISUMMARY" localSheetId="14">#REF!</definedName>
    <definedName name="BVCISUMMARY">#REF!</definedName>
    <definedName name="c_" localSheetId="22">[25]Truot_nen!#REF!</definedName>
    <definedName name="c_" localSheetId="1">[25]Truot_nen!#REF!</definedName>
    <definedName name="c_">[25]Truot_nen!#REF!</definedName>
    <definedName name="CABLE2" localSheetId="22">'[26]MTO REV.0'!$A$1:$Q$570</definedName>
    <definedName name="CABLE2" localSheetId="1">#REF!</definedName>
    <definedName name="CABLE2" localSheetId="14">#N/A</definedName>
    <definedName name="CABLE2">#REF!</definedName>
    <definedName name="CAPDAT" localSheetId="22">[27]phuluc1!#REF!</definedName>
    <definedName name="CAPDAT" localSheetId="1">[27]phuluc1!#REF!</definedName>
    <definedName name="CAPDAT">[27]phuluc1!#REF!</definedName>
    <definedName name="Category_All" localSheetId="22">#REF!</definedName>
    <definedName name="Category_All" localSheetId="1">#REF!</definedName>
    <definedName name="Category_All" localSheetId="14">#REF!</definedName>
    <definedName name="Category_All">#REF!</definedName>
    <definedName name="CATIN">#N/A</definedName>
    <definedName name="CATJYOU">#N/A</definedName>
    <definedName name="CATREC">#N/A</definedName>
    <definedName name="CATSYU">#N/A</definedName>
    <definedName name="cau">[28]NC!$B$5:$C$56</definedName>
    <definedName name="cc">[9]gVL!$N$38</definedName>
    <definedName name="ccot" localSheetId="16">TRANSPOSE(listcty)</definedName>
    <definedName name="ccot" localSheetId="38">TRANSPOSE(listcty)</definedName>
    <definedName name="ccot" localSheetId="18">TRANSPOSE(listcty)</definedName>
    <definedName name="ccot" localSheetId="39">TRANSPOSE(listcty)</definedName>
    <definedName name="ccot" localSheetId="22">TRANSPOSE('04 KHDT'!listcty)</definedName>
    <definedName name="ccot" localSheetId="20">TRANSPOSE(listcty)</definedName>
    <definedName name="ccot" localSheetId="21">TRANSPOSE(listcty)</definedName>
    <definedName name="ccot" localSheetId="25">TRANSPOSE(listcty)</definedName>
    <definedName name="ccot" localSheetId="26">TRANSPOSE(listcty)</definedName>
    <definedName name="ccot" localSheetId="27">TRANSPOSE(listcty)</definedName>
    <definedName name="ccot" localSheetId="35">TRANSPOSE(listcty)</definedName>
    <definedName name="ccot" localSheetId="36">TRANSPOSE(listcty)</definedName>
    <definedName name="ccot" localSheetId="11">TRANSPOSE(listcty)</definedName>
    <definedName name="ccot" localSheetId="8">TRANSPOSE(listcty)</definedName>
    <definedName name="ccot" localSheetId="12">TRANSPOSE(listcty)</definedName>
    <definedName name="ccot" localSheetId="1">TRANSPOSE(Phanbo2026!listcty)</definedName>
    <definedName name="ccot" localSheetId="14">TRANSPOSE('VAY '!listcty)</definedName>
    <definedName name="ccot">TRANSPOSE(listcty)</definedName>
    <definedName name="cd">[9]gVL!$N$15</definedName>
    <definedName name="CDCAP1" localSheetId="1">#REF!</definedName>
    <definedName name="CDCAP1">#REF!</definedName>
    <definedName name="CDCAP2" localSheetId="1">#REF!</definedName>
    <definedName name="CDCAP2">#REF!</definedName>
    <definedName name="CDCAP3" localSheetId="1">#REF!</definedName>
    <definedName name="CDCAP3">#REF!</definedName>
    <definedName name="CDDD" localSheetId="22">#REF!</definedName>
    <definedName name="CDDD" localSheetId="1">#REF!</definedName>
    <definedName name="CDDD" localSheetId="14">#N/A</definedName>
    <definedName name="CDDD">#REF!</definedName>
    <definedName name="CDDD1P" localSheetId="22">#REF!</definedName>
    <definedName name="CDDD1P" localSheetId="1">#REF!</definedName>
    <definedName name="CDDD1P" localSheetId="14">#N/A</definedName>
    <definedName name="CDDD1P">#REF!</definedName>
    <definedName name="CDDD1PHA" localSheetId="22">#REF!</definedName>
    <definedName name="CDDD1PHA" localSheetId="1">#REF!</definedName>
    <definedName name="CDDD1PHA" localSheetId="14">#N/A</definedName>
    <definedName name="CDDD1PHA">#REF!</definedName>
    <definedName name="CDDD3PHA" localSheetId="22">#REF!</definedName>
    <definedName name="CDDD3PHA" localSheetId="1">#REF!</definedName>
    <definedName name="CDDD3PHA" localSheetId="14">#N/A</definedName>
    <definedName name="CDDD3PHA">#REF!</definedName>
    <definedName name="CDKT" localSheetId="1">#REF!</definedName>
    <definedName name="CDKT" localSheetId="14">#N/A</definedName>
    <definedName name="CDKT">#REF!</definedName>
    <definedName name="Cdo_8bat" localSheetId="22">#REF!</definedName>
    <definedName name="Cdo_8bat" localSheetId="1">#REF!</definedName>
    <definedName name="Cdo_8bat" localSheetId="14">#N/A</definedName>
    <definedName name="Cdo_8bat">#REF!</definedName>
    <definedName name="Cdo_TK50" localSheetId="22">#REF!</definedName>
    <definedName name="Cdo_TK50" localSheetId="1">#REF!</definedName>
    <definedName name="Cdo_TK50" localSheetId="14">#N/A</definedName>
    <definedName name="Cdo_TK50">#REF!</definedName>
    <definedName name="CDPS" localSheetId="1">#REF!</definedName>
    <definedName name="CDPS">#REF!</definedName>
    <definedName name="CDPS1">[29]CDPS2!$A$10:$P$150</definedName>
    <definedName name="CDPS2">[29]CDPS2!$B$10:$P$150</definedName>
    <definedName name="CF1_NAMNAY" hidden="1">#NAME?</definedName>
    <definedName name="CF1_NAMNAYSDC" localSheetId="16">SUMPRODUCT(--(TMCF1=#REF!),(TMCF1sdc))</definedName>
    <definedName name="CF1_NAMNAYSDC" localSheetId="38">SUMPRODUCT(--(TMCF1=#REF!),(TMCF1sdc))</definedName>
    <definedName name="CF1_NAMNAYSDC" localSheetId="18">SUMPRODUCT(--(TMCF1=#REF!),(TMCF1sdc))</definedName>
    <definedName name="CF1_NAMNAYSDC" localSheetId="39">SUMPRODUCT(--(TMCF1=#REF!),(TMCF1sdc))</definedName>
    <definedName name="CF1_NAMNAYSDC" localSheetId="22">SUMPRODUCT(--('04 KHDT'!TMCF1=[21]CF1!$D1),('04 KHDT'!TMCF1sdc))</definedName>
    <definedName name="CF1_NAMNAYSDC" localSheetId="20">SUMPRODUCT(--(TMCF1=#REF!),(TMCF1sdc))</definedName>
    <definedName name="CF1_NAMNAYSDC" localSheetId="21">SUMPRODUCT(--(TMCF1=#REF!),(TMCF1sdc))</definedName>
    <definedName name="CF1_NAMNAYSDC" localSheetId="25">SUMPRODUCT(--(TMCF1=#REF!),(TMCF1sdc))</definedName>
    <definedName name="CF1_NAMNAYSDC" localSheetId="26">SUMPRODUCT(--(TMCF1=#REF!),(TMCF1sdc))</definedName>
    <definedName name="CF1_NAMNAYSDC" localSheetId="27">SUMPRODUCT(--(TMCF1=#REF!),(TMCF1sdc))</definedName>
    <definedName name="CF1_NAMNAYSDC" localSheetId="35">SUMPRODUCT(--(TMCF1=#REF!),(TMCF1sdc))</definedName>
    <definedName name="CF1_NAMNAYSDC" localSheetId="36">SUMPRODUCT(--(TMCF1=#REF!),(TMCF1sdc))</definedName>
    <definedName name="CF1_NAMNAYSDC" localSheetId="11">SUMPRODUCT(--(TMCF1=#REF!),(TMCF1sdc))</definedName>
    <definedName name="CF1_NAMNAYSDC" localSheetId="8">SUMPRODUCT(--(TMCF1=#REF!),(TMCF1sdc))</definedName>
    <definedName name="CF1_NAMNAYSDC" localSheetId="12">SUMPRODUCT(--(TMCF1=#REF!),(TMCF1sdc))</definedName>
    <definedName name="CF1_NAMNAYSDC" localSheetId="1">SUMPRODUCT(--(Phanbo2026!TMCF1=#REF!),(Phanbo2026!TMCF1sdc))</definedName>
    <definedName name="CF1_NAMNAYSDC" localSheetId="14">#N/A</definedName>
    <definedName name="CF1_NAMNAYSDC">SUMPRODUCT(--(TMCF1=#REF!),(TMCF1sdc))</definedName>
    <definedName name="Ch" localSheetId="22">[7]TN!#REF!</definedName>
    <definedName name="Ch" localSheetId="8">[7]TN!#REF!</definedName>
    <definedName name="Ch" localSheetId="1">[7]TN!#REF!</definedName>
    <definedName name="Ch">[7]TN!#REF!</definedName>
    <definedName name="chang_1" localSheetId="22">#REF!</definedName>
    <definedName name="chang_1" localSheetId="8">#REF!</definedName>
    <definedName name="chang_1" localSheetId="1">#REF!</definedName>
    <definedName name="chang_1" localSheetId="14">#N/A</definedName>
    <definedName name="chang_1">#REF!</definedName>
    <definedName name="Chi" localSheetId="22">'[1]COAT&amp;WRAP-QIOT-#3'!#REF!</definedName>
    <definedName name="Chi" localSheetId="8">'[1]COAT&amp;WRAP-QIOT-#3'!#REF!</definedName>
    <definedName name="Chi" localSheetId="1">'[1]COAT&amp;WRAP-QIOT-#3'!#REF!</definedName>
    <definedName name="Chi">'[1]COAT&amp;WRAP-QIOT-#3'!#REF!</definedName>
    <definedName name="Chu" localSheetId="22">[7]ND!#REF!</definedName>
    <definedName name="Chu" localSheetId="8">[7]ND!#REF!</definedName>
    <definedName name="Chu" localSheetId="1">[7]ND!#REF!</definedName>
    <definedName name="Chu">[7]ND!#REF!</definedName>
    <definedName name="Ckc" localSheetId="22">'[30]Kiem-Toan'!#REF!</definedName>
    <definedName name="Ckc" localSheetId="1">'[30]Kiem-Toan'!#REF!</definedName>
    <definedName name="Ckc">'[30]Kiem-Toan'!#REF!</definedName>
    <definedName name="CLVC">'[31]CHITIET VL-NC-TT1p'!$D$4</definedName>
    <definedName name="CLVC3">0.1</definedName>
    <definedName name="CLVC35" localSheetId="22">#REF!</definedName>
    <definedName name="CLVC35" localSheetId="1">#REF!</definedName>
    <definedName name="CLVC35" localSheetId="14">#N/A</definedName>
    <definedName name="CLVC35">#REF!</definedName>
    <definedName name="CLyTC">[32]ThongSo!$C$11</definedName>
    <definedName name="CN_RC1" localSheetId="22">#REF!</definedName>
    <definedName name="CN_RC1" localSheetId="1">#REF!</definedName>
    <definedName name="CN_RC1" localSheetId="14">#N/A</definedName>
    <definedName name="CN_RC1">#REF!</definedName>
    <definedName name="CN_RC2" localSheetId="22">#REF!</definedName>
    <definedName name="CN_RC2" localSheetId="1">#REF!</definedName>
    <definedName name="CN_RC2" localSheetId="14">#N/A</definedName>
    <definedName name="CN_RC2">#REF!</definedName>
    <definedName name="CN_Rnha" localSheetId="22">#REF!</definedName>
    <definedName name="CN_Rnha" localSheetId="1">#REF!</definedName>
    <definedName name="CN_Rnha" localSheetId="14">#N/A</definedName>
    <definedName name="CN_Rnha">#REF!</definedName>
    <definedName name="CN_Rs" localSheetId="22">#REF!</definedName>
    <definedName name="CN_Rs" localSheetId="1">#REF!</definedName>
    <definedName name="CN_Rs" localSheetId="14">#N/A</definedName>
    <definedName name="CN_Rs">#REF!</definedName>
    <definedName name="CN3p">'[33]TONGKE3p '!$X$295</definedName>
    <definedName name="Cneo_8bat" localSheetId="22">#REF!</definedName>
    <definedName name="Cneo_8bat" localSheetId="1">#REF!</definedName>
    <definedName name="Cneo_8bat" localSheetId="14">#N/A</definedName>
    <definedName name="Cneo_8bat">#REF!</definedName>
    <definedName name="Cneo_TK50" localSheetId="22">#REF!</definedName>
    <definedName name="Cneo_TK50" localSheetId="1">#REF!</definedName>
    <definedName name="Cneo_TK50" localSheetId="14">#N/A</definedName>
    <definedName name="Cneo_TK50">#REF!</definedName>
    <definedName name="Co" localSheetId="22">#REF!</definedName>
    <definedName name="Co" localSheetId="1">#REF!</definedName>
    <definedName name="Co" localSheetId="14">#N/A</definedName>
    <definedName name="Co">#REF!</definedName>
    <definedName name="COAT" localSheetId="22">'[1]PNT-QUOT-#3'!#REF!</definedName>
    <definedName name="COAT" localSheetId="1">#REF!</definedName>
    <definedName name="COAT" localSheetId="14">'[2]PNT-QUOT-#3'!#REF!</definedName>
    <definedName name="COAT">#REF!</definedName>
    <definedName name="coc">[9]gVL!$N$25</definedName>
    <definedName name="Code" localSheetId="1">#REF!</definedName>
    <definedName name="Code">#REF!</definedName>
    <definedName name="COMMON" localSheetId="22">#REF!</definedName>
    <definedName name="COMMON" localSheetId="1">#REF!</definedName>
    <definedName name="COMMON" localSheetId="14">#N/A</definedName>
    <definedName name="COMMON">#REF!</definedName>
    <definedName name="COMP" localSheetId="22">'[3]FA-LISTING'!#REF!</definedName>
    <definedName name="COMP" localSheetId="1">#REF!</definedName>
    <definedName name="COMP" localSheetId="14">#N/A</definedName>
    <definedName name="COMP">#REF!</definedName>
    <definedName name="CON_EQP_COS" localSheetId="22">#REF!</definedName>
    <definedName name="CON_EQP_COS" localSheetId="1">#REF!</definedName>
    <definedName name="CON_EQP_COS" localSheetId="14">#REF!</definedName>
    <definedName name="CON_EQP_COS">#REF!</definedName>
    <definedName name="CON_EQP_COST" localSheetId="22">#REF!</definedName>
    <definedName name="CON_EQP_COST" localSheetId="1">#REF!</definedName>
    <definedName name="CON_EQP_COST" localSheetId="14">#REF!</definedName>
    <definedName name="CON_EQP_COST">#REF!</definedName>
    <definedName name="Cong_HM_DTCT" localSheetId="22">#REF!</definedName>
    <definedName name="Cong_HM_DTCT" localSheetId="1">#REF!</definedName>
    <definedName name="Cong_HM_DTCT" localSheetId="14">#N/A</definedName>
    <definedName name="Cong_HM_DTCT">#REF!</definedName>
    <definedName name="Cong_M_DTCT" localSheetId="22">#REF!</definedName>
    <definedName name="Cong_M_DTCT" localSheetId="1">#REF!</definedName>
    <definedName name="Cong_M_DTCT" localSheetId="14">#N/A</definedName>
    <definedName name="Cong_M_DTCT">#REF!</definedName>
    <definedName name="Cong_NC_DTCT" localSheetId="22">#REF!</definedName>
    <definedName name="Cong_NC_DTCT" localSheetId="1">#REF!</definedName>
    <definedName name="Cong_NC_DTCT" localSheetId="14">#N/A</definedName>
    <definedName name="Cong_NC_DTCT">#REF!</definedName>
    <definedName name="Cong_VL_DTCT" localSheetId="22">#REF!</definedName>
    <definedName name="Cong_VL_DTCT" localSheetId="1">#REF!</definedName>
    <definedName name="Cong_VL_DTCT" localSheetId="14">#N/A</definedName>
    <definedName name="Cong_VL_DTCT">#REF!</definedName>
    <definedName name="CONST_EQ" localSheetId="22">#REF!</definedName>
    <definedName name="CONST_EQ" localSheetId="1">#REF!</definedName>
    <definedName name="CONST_EQ" localSheetId="14">#REF!</definedName>
    <definedName name="CONST_EQ">#REF!</definedName>
    <definedName name="COP" localSheetId="1">#REF!</definedName>
    <definedName name="COP">#REF!</definedName>
    <definedName name="cot">[34]gVL!$Q$64</definedName>
    <definedName name="Countct" localSheetId="22">IF([21]WK!#REF!&lt;&gt;"",COUNTIF([21]WK!#REF!,"*"),"")</definedName>
    <definedName name="Countct" localSheetId="1">IF(#REF!&lt;&gt;"",COUNTIF(#REF!,"*"),"")</definedName>
    <definedName name="Countct" localSheetId="14">#N/A</definedName>
    <definedName name="Countct">IF(#REF!&lt;&gt;"",COUNTIF(#REF!,"*"),"")</definedName>
    <definedName name="Countctbspl2" localSheetId="22">IF([19]BSPL2!$B1&lt;&gt;"",COUNTIF([19]BSPL2!$B1:$B$10,"*"),"")</definedName>
    <definedName name="Countctbspl2" localSheetId="1">IF(#REF!&lt;&gt;"",COUNTIF(#REF!,"*"),"")</definedName>
    <definedName name="Countctbspl2" localSheetId="14">#N/A</definedName>
    <definedName name="Countctbspl2">IF(#REF!&lt;&gt;"",COUNTIF(#REF!,"*"),"")</definedName>
    <definedName name="CountTM" localSheetId="22">IF([21]BS!F1="","",IF([21]BS!F1="Có",IF(OR([21]BS!B1,[21]BS!D1),"V."&amp;COUNTIF([21]BS!#REF!,"V.*")+1,""),""))</definedName>
    <definedName name="CountTM" localSheetId="1">IF(#REF!="","",IF(#REF!="Có",IF(OR(#REF!,#REF!),"V."&amp;COUNTIF(#REF!,"V.*")+1,""),""))</definedName>
    <definedName name="CountTM" localSheetId="14">#N/A</definedName>
    <definedName name="CountTM">IF(#REF!="","",IF(#REF!="Có",IF(OR(#REF!,#REF!),"V."&amp;COUNTIF(#REF!,"V.*")+1,""),""))</definedName>
    <definedName name="COVER" localSheetId="22">#REF!</definedName>
    <definedName name="COVER" localSheetId="1">#REF!</definedName>
    <definedName name="COVER" localSheetId="14">#REF!</definedName>
    <definedName name="COVER">#REF!</definedName>
    <definedName name="cpd">[8]gVL!$Q$20</definedName>
    <definedName name="cpdd">[35]gVL!$P$14</definedName>
    <definedName name="cpdd2">[35]gVL!$P$19</definedName>
    <definedName name="CPVC100">'[36]TONG HOP VL-NC'!#REF!</definedName>
    <definedName name="CPVC1KM">'[37]TH VL, NC, DDHT Thanhphuoc'!$J$19</definedName>
    <definedName name="CPVC35" localSheetId="22">#REF!</definedName>
    <definedName name="CPVC35" localSheetId="1">#REF!</definedName>
    <definedName name="CPVC35" localSheetId="14">#N/A</definedName>
    <definedName name="CPVC35">#REF!</definedName>
    <definedName name="CPVCDN" localSheetId="22">#REF!</definedName>
    <definedName name="CPVCDN" localSheetId="1">#REF!</definedName>
    <definedName name="CPVCDN" localSheetId="14">#N/A</definedName>
    <definedName name="CPVCDN">#REF!</definedName>
    <definedName name="_xlnm.Criteria" localSheetId="22">[38]SILICATE!#REF!</definedName>
    <definedName name="_xlnm.Criteria" localSheetId="1">[38]SILICATE!#REF!</definedName>
    <definedName name="_xlnm.Criteria">[38]SILICATE!#REF!</definedName>
    <definedName name="CRITINST" localSheetId="22">#REF!</definedName>
    <definedName name="CRITINST" localSheetId="1">#REF!</definedName>
    <definedName name="CRITINST" localSheetId="14">#REF!</definedName>
    <definedName name="CRITINST">#REF!</definedName>
    <definedName name="CRITPURC" localSheetId="22">#REF!</definedName>
    <definedName name="CRITPURC" localSheetId="1">#REF!</definedName>
    <definedName name="CRITPURC" localSheetId="14">#REF!</definedName>
    <definedName name="CRITPURC">#REF!</definedName>
    <definedName name="CS_10" localSheetId="22">#REF!</definedName>
    <definedName name="CS_10" localSheetId="1">#REF!</definedName>
    <definedName name="CS_10" localSheetId="14">#REF!</definedName>
    <definedName name="CS_10">#REF!</definedName>
    <definedName name="CS_100" localSheetId="22">#REF!</definedName>
    <definedName name="CS_100" localSheetId="1">#REF!</definedName>
    <definedName name="CS_100" localSheetId="14">#REF!</definedName>
    <definedName name="CS_100">#REF!</definedName>
    <definedName name="CS_10S" localSheetId="22">#REF!</definedName>
    <definedName name="CS_10S" localSheetId="1">#REF!</definedName>
    <definedName name="CS_10S" localSheetId="14">#REF!</definedName>
    <definedName name="CS_10S">#REF!</definedName>
    <definedName name="CS_120" localSheetId="22">#REF!</definedName>
    <definedName name="CS_120" localSheetId="1">#REF!</definedName>
    <definedName name="CS_120" localSheetId="14">#REF!</definedName>
    <definedName name="CS_120">#REF!</definedName>
    <definedName name="CS_140" localSheetId="22">#REF!</definedName>
    <definedName name="CS_140" localSheetId="1">#REF!</definedName>
    <definedName name="CS_140" localSheetId="14">#REF!</definedName>
    <definedName name="CS_140">#REF!</definedName>
    <definedName name="CS_160" localSheetId="22">#REF!</definedName>
    <definedName name="CS_160" localSheetId="1">#REF!</definedName>
    <definedName name="CS_160" localSheetId="14">#REF!</definedName>
    <definedName name="CS_160">#REF!</definedName>
    <definedName name="CS_20" localSheetId="22">#REF!</definedName>
    <definedName name="CS_20" localSheetId="1">#REF!</definedName>
    <definedName name="CS_20" localSheetId="14">#REF!</definedName>
    <definedName name="CS_20">#REF!</definedName>
    <definedName name="CS_30" localSheetId="22">#REF!</definedName>
    <definedName name="CS_30" localSheetId="1">#REF!</definedName>
    <definedName name="CS_30" localSheetId="14">#REF!</definedName>
    <definedName name="CS_30">#REF!</definedName>
    <definedName name="CS_40" localSheetId="22">#REF!</definedName>
    <definedName name="CS_40" localSheetId="1">#REF!</definedName>
    <definedName name="CS_40" localSheetId="14">#REF!</definedName>
    <definedName name="CS_40">#REF!</definedName>
    <definedName name="CS_40S" localSheetId="22">#REF!</definedName>
    <definedName name="CS_40S" localSheetId="1">#REF!</definedName>
    <definedName name="CS_40S" localSheetId="14">#REF!</definedName>
    <definedName name="CS_40S">#REF!</definedName>
    <definedName name="cs_41s" localSheetId="22">#REF!</definedName>
    <definedName name="cs_41s" localSheetId="1">#REF!</definedName>
    <definedName name="cs_41s" localSheetId="14">#N/A</definedName>
    <definedName name="cs_41s">#REF!</definedName>
    <definedName name="CS_5S" localSheetId="22">#REF!</definedName>
    <definedName name="CS_5S" localSheetId="1">#REF!</definedName>
    <definedName name="CS_5S" localSheetId="14">#REF!</definedName>
    <definedName name="CS_5S">#REF!</definedName>
    <definedName name="CS_60" localSheetId="22">#REF!</definedName>
    <definedName name="CS_60" localSheetId="1">#REF!</definedName>
    <definedName name="CS_60" localSheetId="14">#REF!</definedName>
    <definedName name="CS_60">#REF!</definedName>
    <definedName name="CS_80" localSheetId="22">#REF!</definedName>
    <definedName name="CS_80" localSheetId="1">#REF!</definedName>
    <definedName name="CS_80" localSheetId="14">#REF!</definedName>
    <definedName name="CS_80">#REF!</definedName>
    <definedName name="CS_80S" localSheetId="22">#REF!</definedName>
    <definedName name="CS_80S" localSheetId="1">#REF!</definedName>
    <definedName name="CS_80S" localSheetId="14">#REF!</definedName>
    <definedName name="CS_80S">#REF!</definedName>
    <definedName name="CS_STD" localSheetId="22">#REF!</definedName>
    <definedName name="CS_STD" localSheetId="1">#REF!</definedName>
    <definedName name="CS_STD" localSheetId="14">#REF!</definedName>
    <definedName name="CS_STD">#REF!</definedName>
    <definedName name="CS_XS" localSheetId="22">#REF!</definedName>
    <definedName name="CS_XS" localSheetId="1">#REF!</definedName>
    <definedName name="CS_XS" localSheetId="14">#REF!</definedName>
    <definedName name="CS_XS">#REF!</definedName>
    <definedName name="CS_XXS" localSheetId="22">#REF!</definedName>
    <definedName name="CS_XXS" localSheetId="1">#REF!</definedName>
    <definedName name="CS_XXS" localSheetId="14">#REF!</definedName>
    <definedName name="CS_XXS">#REF!</definedName>
    <definedName name="csd3p" localSheetId="22">#REF!</definedName>
    <definedName name="csd3p" localSheetId="1">#REF!</definedName>
    <definedName name="csd3p" localSheetId="14">#N/A</definedName>
    <definedName name="csd3p">#REF!</definedName>
    <definedName name="csddg1p" localSheetId="22">#REF!</definedName>
    <definedName name="csddg1p" localSheetId="1">#REF!</definedName>
    <definedName name="csddg1p" localSheetId="14">#N/A</definedName>
    <definedName name="csddg1p">#REF!</definedName>
    <definedName name="csddt1p" localSheetId="22">#REF!</definedName>
    <definedName name="csddt1p" localSheetId="1">#REF!</definedName>
    <definedName name="csddt1p" localSheetId="14">#N/A</definedName>
    <definedName name="csddt1p">#REF!</definedName>
    <definedName name="CT_1C">[29]NKC!$AG$11:$AG$5000</definedName>
    <definedName name="CT_1N">[29]NKC!$AF$11:$AF$5000</definedName>
    <definedName name="CT_2C">[29]NKC!$N$11:$N$5000</definedName>
    <definedName name="CT_GHEPTK">[29]NKC!$AH$11:$AH$5000</definedName>
    <definedName name="CT_GHEPTK2">[29]NKC!$AI$11:$AI$5000</definedName>
    <definedName name="CT_MADT_N">[29]NKC!$M$11:$M$5000</definedName>
    <definedName name="CT_NX" localSheetId="1">#REF!</definedName>
    <definedName name="CT_NX">#REF!</definedName>
    <definedName name="CT_TIEN">[29]NKC!$Z$11:$Z$5000</definedName>
    <definedName name="ctiep" localSheetId="22">#REF!</definedName>
    <definedName name="ctiep" localSheetId="1">#REF!</definedName>
    <definedName name="ctiep" localSheetId="14">#N/A</definedName>
    <definedName name="ctiep">#REF!</definedName>
    <definedName name="cty">[29]HT!$C$4</definedName>
    <definedName name="CTY_DC">[29]HT!$C$5</definedName>
    <definedName name="cu_ly_1">'[39]tra-vat-lieu'!$A$219:$A$319</definedName>
    <definedName name="cui">[9]gVL!$N$39</definedName>
    <definedName name="Cuoc_vc_1">'[39]tra-vat-lieu'!$B$219:$G$319</definedName>
    <definedName name="CURRENCY" localSheetId="22">#REF!</definedName>
    <definedName name="CURRENCY" localSheetId="1">#REF!</definedName>
    <definedName name="CURRENCY" localSheetId="14">#REF!</definedName>
    <definedName name="CURRENCY">#REF!</definedName>
    <definedName name="cv">[40]gvl!$N$17</definedName>
    <definedName name="cx" localSheetId="22">#REF!</definedName>
    <definedName name="cx" localSheetId="1">#REF!</definedName>
    <definedName name="cx" localSheetId="14">#N/A</definedName>
    <definedName name="cx">#REF!</definedName>
    <definedName name="d" localSheetId="22">#REF!</definedName>
    <definedName name="d" localSheetId="1">#REF!</definedName>
    <definedName name="d" localSheetId="14">#N/A</definedName>
    <definedName name="d">#REF!</definedName>
    <definedName name="D_7101A_B" localSheetId="22">#REF!</definedName>
    <definedName name="D_7101A_B" localSheetId="1">#REF!</definedName>
    <definedName name="D_7101A_B" localSheetId="14">#REF!</definedName>
    <definedName name="D_7101A_B">#REF!</definedName>
    <definedName name="da05x1" localSheetId="22">[14]Bu_vat_lieu!#REF!</definedName>
    <definedName name="da05x1" localSheetId="1">#REF!</definedName>
    <definedName name="da05x1" localSheetId="14">[2]Bu_vat_lieu!#REF!</definedName>
    <definedName name="da05x1">#REF!</definedName>
    <definedName name="da1x2" localSheetId="22">[14]Bu_vat_lieu!#REF!</definedName>
    <definedName name="da1x2" localSheetId="1">#REF!</definedName>
    <definedName name="da1x2" localSheetId="14">[2]Bu_vat_lieu!#REF!</definedName>
    <definedName name="da1x2">#REF!</definedName>
    <definedName name="da2x4" localSheetId="22">[14]Bu_vat_lieu!#REF!</definedName>
    <definedName name="da2x4" localSheetId="1">#REF!</definedName>
    <definedName name="da2x4" localSheetId="14">[2]Bu_vat_lieu!#REF!</definedName>
    <definedName name="da2x4">#REF!</definedName>
    <definedName name="da4x6" localSheetId="22">[14]Bu_vat_lieu!#REF!</definedName>
    <definedName name="da4x6" localSheetId="1">#REF!</definedName>
    <definedName name="da4x6" localSheetId="14">[2]Bu_vat_lieu!#REF!</definedName>
    <definedName name="da4x6">#REF!</definedName>
    <definedName name="dafaddfads" localSheetId="1">#REF!</definedName>
    <definedName name="dafaddfads" localSheetId="14">#N/A</definedName>
    <definedName name="dafaddfads">#REF!</definedName>
    <definedName name="dahoc" localSheetId="22">[14]Bu_vat_lieu!#REF!</definedName>
    <definedName name="dahoc" localSheetId="1">#REF!</definedName>
    <definedName name="dahoc" localSheetId="14">[2]Bu_vat_lieu!#REF!</definedName>
    <definedName name="dahoc">#REF!</definedName>
    <definedName name="_xlnm.Database" localSheetId="22">#REF!</definedName>
    <definedName name="_xlnm.Database" localSheetId="1">#REF!</definedName>
    <definedName name="_xlnm.Database" localSheetId="14">#REF!</definedName>
    <definedName name="_xlnm.Database">#REF!</definedName>
    <definedName name="Dataco" localSheetId="22">[41]Dieuchinh!#REF!</definedName>
    <definedName name="Dataco" localSheetId="1">[41]Dieuchinh!#REF!</definedName>
    <definedName name="Dataco">[41]Dieuchinh!#REF!</definedName>
    <definedName name="DataFilter" localSheetId="1">[42]!DataFilter</definedName>
    <definedName name="DataFilter">[42]!DataFilter</definedName>
    <definedName name="DataSort" localSheetId="1">[42]!DataSort</definedName>
    <definedName name="DataSort">[42]!DataSort</definedName>
    <definedName name="db">[22]gvl!$Q$67</definedName>
    <definedName name="DC" localSheetId="1">#REF!</definedName>
    <definedName name="DC">#REF!</definedName>
    <definedName name="dcc">[8]gVL!$Q$50</definedName>
    <definedName name="Dch" localSheetId="1">#REF!</definedName>
    <definedName name="Dch">#REF!</definedName>
    <definedName name="dcl">[8]gVL!$Q$40</definedName>
    <definedName name="dd0.5x1">[8]gVL!$Q$10</definedName>
    <definedName name="dd1x2">[40]gvl!$N$9</definedName>
    <definedName name="dd2x4">[8]gVL!$Q$12</definedName>
    <definedName name="dd4x6">[9]gVL!$N$10</definedName>
    <definedName name="dda" localSheetId="22">IF([43]BS!F1="","",IF([43]BS!F1="Có",IF(OR([43]BS!B1,[43]BS!D1),"V."&amp;COUNTIF([43]BS!#REF!,"V.*")+1,""),""))</definedName>
    <definedName name="dda" localSheetId="1">IF(#REF!="","",IF(#REF!="Có",IF(OR(#REF!,#REF!),"V."&amp;COUNTIF(#REF!,"V.*")+1,""),""))</definedName>
    <definedName name="dda" localSheetId="14">#N/A</definedName>
    <definedName name="dda">IF(#REF!="","",IF(#REF!="Có",IF(OR(#REF!,#REF!),"V."&amp;COUNTIF(#REF!,"V.*")+1,""),""))</definedName>
    <definedName name="dday">[9]gVL!$N$48</definedName>
    <definedName name="ddia">[9]gVL!$N$41</definedName>
    <definedName name="ddien">[8]gVL!$Q$51</definedName>
    <definedName name="den_bu" localSheetId="22">#REF!</definedName>
    <definedName name="den_bu" localSheetId="1">#REF!</definedName>
    <definedName name="den_bu" localSheetId="14">#N/A</definedName>
    <definedName name="den_bu">#REF!</definedName>
    <definedName name="DF" localSheetId="1">#REF!</definedName>
    <definedName name="DF">#REF!</definedName>
    <definedName name="dfdfs">[44]XL4Poppy!$A$15</definedName>
    <definedName name="DGCTI592" localSheetId="22">#REF!</definedName>
    <definedName name="DGCTI592" localSheetId="1">#REF!</definedName>
    <definedName name="DGCTI592" localSheetId="14">#N/A</definedName>
    <definedName name="DGCTI592">#REF!</definedName>
    <definedName name="DGNC" localSheetId="22">#REF!</definedName>
    <definedName name="DGNC" localSheetId="1">#REF!</definedName>
    <definedName name="DGNC" localSheetId="14">#N/A</definedName>
    <definedName name="DGNC">#REF!</definedName>
    <definedName name="DGTV" localSheetId="22">#REF!</definedName>
    <definedName name="DGTV" localSheetId="1">#REF!</definedName>
    <definedName name="DGTV" localSheetId="14">#N/A</definedName>
    <definedName name="DGTV">#REF!</definedName>
    <definedName name="DGVT" localSheetId="22">#REF!</definedName>
    <definedName name="DGVT" localSheetId="1">#REF!</definedName>
    <definedName name="DGVT" localSheetId="14">#N/A</definedName>
    <definedName name="DGVT">#REF!</definedName>
    <definedName name="dh">[9]gVL!$N$11</definedName>
    <definedName name="dinh" localSheetId="22">[45]dg!$D$24</definedName>
    <definedName name="dinh" localSheetId="1">#REF!</definedName>
    <definedName name="dinh" localSheetId="14">#N/A</definedName>
    <definedName name="dinh">#REF!</definedName>
    <definedName name="dinhdia" localSheetId="22">[45]dg!$D$25</definedName>
    <definedName name="dinhdia" localSheetId="1">#REF!</definedName>
    <definedName name="dinhdia" localSheetId="14">#N/A</definedName>
    <definedName name="dinhdia">#REF!</definedName>
    <definedName name="DKien01" localSheetId="1">#REF!</definedName>
    <definedName name="DKien01">#REF!</definedName>
    <definedName name="DKien02" localSheetId="1">#REF!</definedName>
    <definedName name="DKien02">#REF!</definedName>
    <definedName name="DKien03" localSheetId="1">#REF!</definedName>
    <definedName name="DKien03">#REF!</definedName>
    <definedName name="DKien04" localSheetId="1">#REF!</definedName>
    <definedName name="DKien04">#REF!</definedName>
    <definedName name="DKien05" localSheetId="1">#REF!</definedName>
    <definedName name="DKien05">#REF!</definedName>
    <definedName name="DKien06" localSheetId="1">#REF!</definedName>
    <definedName name="DKien06">#REF!</definedName>
    <definedName name="DKien07" localSheetId="1">#REF!</definedName>
    <definedName name="DKien07">#REF!</definedName>
    <definedName name="DKien08" localSheetId="1">#REF!</definedName>
    <definedName name="DKien08">#REF!</definedName>
    <definedName name="DKien21" localSheetId="1">#REF!</definedName>
    <definedName name="DKien21">#REF!</definedName>
    <definedName name="DKien22" localSheetId="1">#REF!</definedName>
    <definedName name="DKien22">#REF!</definedName>
    <definedName name="DKien23" localSheetId="1">#REF!</definedName>
    <definedName name="DKien23">#REF!</definedName>
    <definedName name="DKien24" localSheetId="1">#REF!</definedName>
    <definedName name="DKien24">#REF!</definedName>
    <definedName name="DKien25" localSheetId="1">#REF!</definedName>
    <definedName name="DKien25">#REF!</definedName>
    <definedName name="DKien26" localSheetId="1">#REF!</definedName>
    <definedName name="DKien26">#REF!</definedName>
    <definedName name="DKien31" localSheetId="1">#REF!</definedName>
    <definedName name="DKien31">#REF!</definedName>
    <definedName name="DKien32" localSheetId="1">#REF!</definedName>
    <definedName name="DKien32">#REF!</definedName>
    <definedName name="DKien33" localSheetId="1">#REF!</definedName>
    <definedName name="DKien33">#REF!</definedName>
    <definedName name="DKien34" localSheetId="1">#REF!</definedName>
    <definedName name="DKien34">#REF!</definedName>
    <definedName name="DKien35" localSheetId="1">#REF!</definedName>
    <definedName name="DKien35">#REF!</definedName>
    <definedName name="DKien36" localSheetId="1">#REF!</definedName>
    <definedName name="DKien36">#REF!</definedName>
    <definedName name="DKien37" localSheetId="1">#REF!</definedName>
    <definedName name="DKien37">#REF!</definedName>
    <definedName name="DL15HT" localSheetId="22">'[6]TONGKE-HT'!#REF!</definedName>
    <definedName name="DL15HT" localSheetId="1">'[6]TONGKE-HT'!#REF!</definedName>
    <definedName name="DL15HT">'[6]TONGKE-HT'!#REF!</definedName>
    <definedName name="DL16HT" localSheetId="22">'[6]TONGKE-HT'!#REF!</definedName>
    <definedName name="DL16HT" localSheetId="1">'[6]TONGKE-HT'!#REF!</definedName>
    <definedName name="DL16HT">'[6]TONGKE-HT'!#REF!</definedName>
    <definedName name="DL19HT" localSheetId="22">'[6]TONGKE-HT'!#REF!</definedName>
    <definedName name="DL19HT" localSheetId="1">'[6]TONGKE-HT'!#REF!</definedName>
    <definedName name="DL19HT">'[6]TONGKE-HT'!#REF!</definedName>
    <definedName name="DL20HT" localSheetId="22">'[6]TONGKE-HT'!#REF!</definedName>
    <definedName name="DL20HT" localSheetId="1">'[6]TONGKE-HT'!#REF!</definedName>
    <definedName name="DL20HT">'[6]TONGKE-HT'!#REF!</definedName>
    <definedName name="DLCC" localSheetId="22">#REF!</definedName>
    <definedName name="DLCC" localSheetId="1">#REF!</definedName>
    <definedName name="DLCC" localSheetId="14">#N/A</definedName>
    <definedName name="DLCC">#REF!</definedName>
    <definedName name="DMHangHoa">[46]DanhMuc!$N$5:$P$99</definedName>
    <definedName name="DMKH1" localSheetId="1">#REF!</definedName>
    <definedName name="DMKH1">#REF!</definedName>
    <definedName name="dmtk" localSheetId="1">#REF!</definedName>
    <definedName name="dmtk">#REF!</definedName>
    <definedName name="dmz">[8]gVL!$Q$45</definedName>
    <definedName name="dno">[8]gVL!$Q$49</definedName>
    <definedName name="Document_array" localSheetId="16">{"Book1"}</definedName>
    <definedName name="Document_array" localSheetId="38">{"Book1"}</definedName>
    <definedName name="Document_array" localSheetId="18">{"Book1"}</definedName>
    <definedName name="Document_array" localSheetId="39">{"Book1"}</definedName>
    <definedName name="Document_array" localSheetId="22">{"Book1"}</definedName>
    <definedName name="Document_array" localSheetId="20">{"Book1"}</definedName>
    <definedName name="Document_array" localSheetId="21">{"Book1"}</definedName>
    <definedName name="Document_array" localSheetId="25">{"Book1"}</definedName>
    <definedName name="Document_array" localSheetId="26">{"Book1"}</definedName>
    <definedName name="Document_array" localSheetId="27">{"Book1"}</definedName>
    <definedName name="Document_array" localSheetId="35">{"Book1"}</definedName>
    <definedName name="Document_array" localSheetId="36">{"Book1"}</definedName>
    <definedName name="Document_array" localSheetId="11">{"Book1"}</definedName>
    <definedName name="Document_array" localSheetId="8">{"Book1"}</definedName>
    <definedName name="Document_array" localSheetId="12">{"Book1"}</definedName>
    <definedName name="Document_array" localSheetId="1">{"Book1"}</definedName>
    <definedName name="Document_array" localSheetId="14">{"Book1"}</definedName>
    <definedName name="Document_array">{"Book1"}</definedName>
    <definedName name="dongia" localSheetId="22">#REF!</definedName>
    <definedName name="dongia" localSheetId="1">#REF!</definedName>
    <definedName name="dongia" localSheetId="14">#N/A</definedName>
    <definedName name="dongia">#REF!</definedName>
    <definedName name="Donvi" localSheetId="22">#REF!</definedName>
    <definedName name="Donvi" localSheetId="1">#REF!</definedName>
    <definedName name="Donvi" localSheetId="14">#N/A</definedName>
    <definedName name="Donvi">#REF!</definedName>
    <definedName name="DS1p1vc" localSheetId="22">#REF!</definedName>
    <definedName name="DS1p1vc" localSheetId="1">#REF!</definedName>
    <definedName name="DS1p1vc" localSheetId="14">#N/A</definedName>
    <definedName name="DS1p1vc">#REF!</definedName>
    <definedName name="ds1p2nc" localSheetId="22">#REF!</definedName>
    <definedName name="ds1p2nc" localSheetId="1">#REF!</definedName>
    <definedName name="ds1p2nc" localSheetId="14">#N/A</definedName>
    <definedName name="ds1p2nc">#REF!</definedName>
    <definedName name="ds1p2vc" localSheetId="22">#REF!</definedName>
    <definedName name="ds1p2vc" localSheetId="1">#REF!</definedName>
    <definedName name="ds1p2vc" localSheetId="14">#N/A</definedName>
    <definedName name="ds1p2vc">#REF!</definedName>
    <definedName name="ds1p2vl" localSheetId="22">#REF!</definedName>
    <definedName name="ds1p2vl" localSheetId="1">#REF!</definedName>
    <definedName name="ds1p2vl" localSheetId="14">#N/A</definedName>
    <definedName name="ds1p2vl">#REF!</definedName>
    <definedName name="ds1pnc" localSheetId="22">#REF!</definedName>
    <definedName name="ds1pnc" localSheetId="1">#REF!</definedName>
    <definedName name="ds1pnc" localSheetId="14">#N/A</definedName>
    <definedName name="ds1pnc">#REF!</definedName>
    <definedName name="ds1pvl" localSheetId="22">#REF!</definedName>
    <definedName name="ds1pvl" localSheetId="1">#REF!</definedName>
    <definedName name="ds1pvl" localSheetId="14">#N/A</definedName>
    <definedName name="ds1pvl">#REF!</definedName>
    <definedName name="ds3pctnc" localSheetId="22">#REF!</definedName>
    <definedName name="ds3pctnc" localSheetId="1">#REF!</definedName>
    <definedName name="ds3pctnc" localSheetId="14">#N/A</definedName>
    <definedName name="ds3pctnc">#REF!</definedName>
    <definedName name="ds3pctvc" localSheetId="22">#REF!</definedName>
    <definedName name="ds3pctvc" localSheetId="1">#REF!</definedName>
    <definedName name="ds3pctvc" localSheetId="14">#N/A</definedName>
    <definedName name="ds3pctvc">#REF!</definedName>
    <definedName name="ds3pctvl" localSheetId="22">#REF!</definedName>
    <definedName name="ds3pctvl" localSheetId="1">#REF!</definedName>
    <definedName name="ds3pctvl" localSheetId="14">#N/A</definedName>
    <definedName name="ds3pctvl">#REF!</definedName>
    <definedName name="ds3pmnc" localSheetId="22">#REF!</definedName>
    <definedName name="ds3pmnc" localSheetId="1">#REF!</definedName>
    <definedName name="ds3pmnc" localSheetId="14">#N/A</definedName>
    <definedName name="ds3pmnc">#REF!</definedName>
    <definedName name="ds3pmvc" localSheetId="22">#REF!</definedName>
    <definedName name="ds3pmvc" localSheetId="1">#REF!</definedName>
    <definedName name="ds3pmvc" localSheetId="14">#N/A</definedName>
    <definedName name="ds3pmvc">#REF!</definedName>
    <definedName name="ds3pmvl" localSheetId="22">#REF!</definedName>
    <definedName name="ds3pmvl" localSheetId="1">#REF!</definedName>
    <definedName name="ds3pmvl" localSheetId="14">#N/A</definedName>
    <definedName name="ds3pmvl">#REF!</definedName>
    <definedName name="ds3pnc" localSheetId="22">#REF!</definedName>
    <definedName name="ds3pnc" localSheetId="1">#REF!</definedName>
    <definedName name="ds3pnc" localSheetId="14">#N/A</definedName>
    <definedName name="ds3pnc">#REF!</definedName>
    <definedName name="ds3pvl" localSheetId="22">#REF!</definedName>
    <definedName name="ds3pvl" localSheetId="1">#REF!</definedName>
    <definedName name="ds3pvl" localSheetId="14">#N/A</definedName>
    <definedName name="ds3pvl">#REF!</definedName>
    <definedName name="dsct3pnc" localSheetId="22">#REF!</definedName>
    <definedName name="dsct3pnc" localSheetId="1">#REF!</definedName>
    <definedName name="dsct3pnc" localSheetId="14">#N/A</definedName>
    <definedName name="dsct3pnc">#REF!</definedName>
    <definedName name="dsct3pvl" localSheetId="22">#REF!</definedName>
    <definedName name="dsct3pvl" localSheetId="1">#REF!</definedName>
    <definedName name="dsct3pvl" localSheetId="14">#N/A</definedName>
    <definedName name="dsct3pvl">#REF!</definedName>
    <definedName name="DSHH" localSheetId="1">#REF!</definedName>
    <definedName name="DSHH">#REF!</definedName>
    <definedName name="DSNV" localSheetId="1">#REF!</definedName>
    <definedName name="DSNV">#REF!</definedName>
    <definedName name="DSPK1p1nc" localSheetId="22">#REF!</definedName>
    <definedName name="DSPK1p1nc" localSheetId="1">#REF!</definedName>
    <definedName name="DSPK1p1nc" localSheetId="14">#N/A</definedName>
    <definedName name="DSPK1p1nc">#REF!</definedName>
    <definedName name="DSPK1p1vl" localSheetId="22">#REF!</definedName>
    <definedName name="DSPK1p1vl" localSheetId="1">#REF!</definedName>
    <definedName name="DSPK1p1vl" localSheetId="14">#N/A</definedName>
    <definedName name="DSPK1p1vl">#REF!</definedName>
    <definedName name="DSPK1pm" localSheetId="22">'[47]Bang 3_Chi tiet phan Dz'!#REF!</definedName>
    <definedName name="DSPK1pm" localSheetId="1">'[47]Bang 3_Chi tiet phan Dz'!#REF!</definedName>
    <definedName name="DSPK1pm">'[47]Bang 3_Chi tiet phan Dz'!#REF!</definedName>
    <definedName name="DSPK1pnc" localSheetId="22">#REF!</definedName>
    <definedName name="DSPK1pnc" localSheetId="1">#REF!</definedName>
    <definedName name="DSPK1pnc" localSheetId="14">#N/A</definedName>
    <definedName name="DSPK1pnc">#REF!</definedName>
    <definedName name="DSPK1pvl" localSheetId="22">#REF!</definedName>
    <definedName name="DSPK1pvl" localSheetId="1">#REF!</definedName>
    <definedName name="DSPK1pvl" localSheetId="14">#N/A</definedName>
    <definedName name="DSPK1pvl">#REF!</definedName>
    <definedName name="DSPK3pct" localSheetId="22">'[47]Bang 3_Chi tiet phan Dz'!#REF!</definedName>
    <definedName name="DSPK3pct" localSheetId="1">'[47]Bang 3_Chi tiet phan Dz'!#REF!</definedName>
    <definedName name="DSPK3pct">'[47]Bang 3_Chi tiet phan Dz'!#REF!</definedName>
    <definedName name="DSPK3pm" localSheetId="22">'[47]Bang 3_Chi tiet phan Dz'!#REF!</definedName>
    <definedName name="DSPK3pm" localSheetId="1">'[47]Bang 3_Chi tiet phan Dz'!#REF!</definedName>
    <definedName name="DSPK3pm">'[47]Bang 3_Chi tiet phan Dz'!#REF!</definedName>
    <definedName name="DSPKhthh" localSheetId="22">'[47]Bang 3_Chi tiet phan Dz'!#REF!</definedName>
    <definedName name="DSPKhthh" localSheetId="1">'[47]Bang 3_Chi tiet phan Dz'!#REF!</definedName>
    <definedName name="DSPKhthh">'[47]Bang 3_Chi tiet phan Dz'!#REF!</definedName>
    <definedName name="DSUMDATA" localSheetId="22">#REF!</definedName>
    <definedName name="DSUMDATA" localSheetId="1">#REF!</definedName>
    <definedName name="DSUMDATA" localSheetId="14">#REF!</definedName>
    <definedName name="DSUMDATA">#REF!</definedName>
    <definedName name="duong">[28]NC!$B$5:$D$56</definedName>
    <definedName name="e">[25]Truot_nen!#REF!</definedName>
    <definedName name="E1.000">[48]Sheet2!#REF!</definedName>
    <definedName name="E1.010">[48]Sheet2!#REF!</definedName>
    <definedName name="E1.020">[48]Sheet2!#REF!</definedName>
    <definedName name="E1.200">[48]Sheet2!#REF!</definedName>
    <definedName name="E1.210">[48]Sheet2!#REF!</definedName>
    <definedName name="E1.220">[48]Sheet2!#REF!</definedName>
    <definedName name="E1.300">[48]Sheet2!#REF!</definedName>
    <definedName name="E1.310">[48]Sheet2!#REF!</definedName>
    <definedName name="E1.320">[48]Sheet2!#REF!</definedName>
    <definedName name="E1.400">[48]Sheet2!#REF!</definedName>
    <definedName name="E1.410">[48]Sheet2!#REF!</definedName>
    <definedName name="E1.420">[48]Sheet2!#REF!</definedName>
    <definedName name="E1.500">[48]Sheet2!#REF!</definedName>
    <definedName name="E1.510">[48]Sheet2!#REF!</definedName>
    <definedName name="E1.520">[48]Sheet2!#REF!</definedName>
    <definedName name="E1.600">[48]Sheet2!#REF!</definedName>
    <definedName name="E1.611">[48]Sheet2!#REF!</definedName>
    <definedName name="E1.631">[48]Sheet2!#REF!</definedName>
    <definedName name="E2.000">[48]Sheet2!#REF!</definedName>
    <definedName name="E2.000A">[48]Sheet2!#REF!</definedName>
    <definedName name="E2.010">[48]Sheet2!#REF!</definedName>
    <definedName name="E2.010A">[48]Sheet2!#REF!</definedName>
    <definedName name="E2.020">[48]Sheet2!#REF!</definedName>
    <definedName name="E2.020A">[48]Sheet2!#REF!</definedName>
    <definedName name="E2.100">[48]Sheet2!#REF!</definedName>
    <definedName name="E2.100A">[48]Sheet2!#REF!</definedName>
    <definedName name="E2.110">[48]Sheet2!#REF!</definedName>
    <definedName name="E2.110A">[48]Sheet2!#REF!</definedName>
    <definedName name="E2.120">[48]Sheet2!#REF!</definedName>
    <definedName name="E2.120A">[48]Sheet2!#REF!</definedName>
    <definedName name="E3.000">[48]Sheet2!#REF!</definedName>
    <definedName name="E3.010">[48]Sheet2!#REF!</definedName>
    <definedName name="E3.020">[48]Sheet2!#REF!</definedName>
    <definedName name="E3.031">[48]Sheet2!#REF!</definedName>
    <definedName name="E3.032">[48]Sheet2!#REF!</definedName>
    <definedName name="E3.033">[48]Sheet2!#REF!</definedName>
    <definedName name="E4.001">[48]Sheet2!#REF!</definedName>
    <definedName name="E4.011">[48]Sheet2!#REF!</definedName>
    <definedName name="E4.021">[48]Sheet2!#REF!</definedName>
    <definedName name="E4.101">[48]Sheet2!#REF!</definedName>
    <definedName name="E4.111">[48]Sheet2!#REF!</definedName>
    <definedName name="E4.121">[48]Sheet2!#REF!</definedName>
    <definedName name="E5.010">[48]Sheet2!#REF!</definedName>
    <definedName name="E5.020">[48]Sheet2!#REF!</definedName>
    <definedName name="E5.030">[48]Sheet2!#REF!</definedName>
    <definedName name="E6.001">[48]Sheet2!#REF!</definedName>
    <definedName name="E6.002">[48]Sheet2!#REF!</definedName>
    <definedName name="E6.011">[48]Sheet2!#REF!</definedName>
    <definedName name="E6.012">[48]Sheet2!#REF!</definedName>
    <definedName name="End_1" localSheetId="22">#REF!</definedName>
    <definedName name="End_1" localSheetId="1">#REF!</definedName>
    <definedName name="End_1" localSheetId="14">#REF!</definedName>
    <definedName name="End_1">#REF!</definedName>
    <definedName name="End_10" localSheetId="22">#REF!</definedName>
    <definedName name="End_10" localSheetId="1">#REF!</definedName>
    <definedName name="End_10" localSheetId="14">#REF!</definedName>
    <definedName name="End_10">#REF!</definedName>
    <definedName name="End_11" localSheetId="22">#REF!</definedName>
    <definedName name="End_11" localSheetId="1">#REF!</definedName>
    <definedName name="End_11" localSheetId="14">#REF!</definedName>
    <definedName name="End_11">#REF!</definedName>
    <definedName name="End_12" localSheetId="22">#REF!</definedName>
    <definedName name="End_12" localSheetId="1">#REF!</definedName>
    <definedName name="End_12" localSheetId="14">#REF!</definedName>
    <definedName name="End_12">#REF!</definedName>
    <definedName name="End_13" localSheetId="22">#REF!</definedName>
    <definedName name="End_13" localSheetId="1">#REF!</definedName>
    <definedName name="End_13" localSheetId="14">#REF!</definedName>
    <definedName name="End_13">#REF!</definedName>
    <definedName name="End_2" localSheetId="22">#REF!</definedName>
    <definedName name="End_2" localSheetId="1">#REF!</definedName>
    <definedName name="End_2" localSheetId="14">#REF!</definedName>
    <definedName name="End_2">#REF!</definedName>
    <definedName name="End_3" localSheetId="22">#REF!</definedName>
    <definedName name="End_3" localSheetId="1">#REF!</definedName>
    <definedName name="End_3" localSheetId="14">#REF!</definedName>
    <definedName name="End_3">#REF!</definedName>
    <definedName name="End_4" localSheetId="22">#REF!</definedName>
    <definedName name="End_4" localSheetId="1">#REF!</definedName>
    <definedName name="End_4" localSheetId="14">#REF!</definedName>
    <definedName name="End_4">#REF!</definedName>
    <definedName name="End_5" localSheetId="22">#REF!</definedName>
    <definedName name="End_5" localSheetId="1">#REF!</definedName>
    <definedName name="End_5" localSheetId="14">#REF!</definedName>
    <definedName name="End_5">#REF!</definedName>
    <definedName name="End_6" localSheetId="22">#REF!</definedName>
    <definedName name="End_6" localSheetId="1">#REF!</definedName>
    <definedName name="End_6" localSheetId="14">#REF!</definedName>
    <definedName name="End_6">#REF!</definedName>
    <definedName name="End_7" localSheetId="22">#REF!</definedName>
    <definedName name="End_7" localSheetId="1">#REF!</definedName>
    <definedName name="End_7" localSheetId="14">#REF!</definedName>
    <definedName name="End_7">#REF!</definedName>
    <definedName name="End_8" localSheetId="22">#REF!</definedName>
    <definedName name="End_8" localSheetId="1">#REF!</definedName>
    <definedName name="End_8" localSheetId="14">#REF!</definedName>
    <definedName name="End_8">#REF!</definedName>
    <definedName name="End_9" localSheetId="22">#REF!</definedName>
    <definedName name="End_9" localSheetId="1">#REF!</definedName>
    <definedName name="End_9" localSheetId="14">#REF!</definedName>
    <definedName name="End_9">#REF!</definedName>
    <definedName name="_xlnm.Extract" localSheetId="22">[38]SILICATE!#REF!</definedName>
    <definedName name="_xlnm.Extract" localSheetId="1">[38]SILICATE!#REF!</definedName>
    <definedName name="_xlnm.Extract">[38]SILICATE!#REF!</definedName>
    <definedName name="f">[44]XL4Poppy!$A$26</definedName>
    <definedName name="F0.000">[48]Sheet2!#REF!</definedName>
    <definedName name="F0.010">[48]Sheet2!#REF!</definedName>
    <definedName name="F0.020">[48]Sheet2!#REF!</definedName>
    <definedName name="F0.100">[48]Sheet2!#REF!</definedName>
    <definedName name="F0.110">[48]Sheet2!#REF!</definedName>
    <definedName name="F0.120">[48]Sheet2!#REF!</definedName>
    <definedName name="F0.200">[48]Sheet2!#REF!</definedName>
    <definedName name="F0.210">[48]Sheet2!#REF!</definedName>
    <definedName name="F0.220">[48]Sheet2!#REF!</definedName>
    <definedName name="F0.300">[48]Sheet2!#REF!</definedName>
    <definedName name="F0.310">[48]Sheet2!#REF!</definedName>
    <definedName name="F0.320">[48]Sheet2!#REF!</definedName>
    <definedName name="F1.000">[48]Sheet2!#REF!</definedName>
    <definedName name="F1.010">[48]Sheet2!#REF!</definedName>
    <definedName name="F1.020">[48]Sheet2!#REF!</definedName>
    <definedName name="F1.100">[48]Sheet2!#REF!</definedName>
    <definedName name="F1.110">[48]Sheet2!#REF!</definedName>
    <definedName name="F1.120">[48]Sheet2!#REF!</definedName>
    <definedName name="F1.130">[48]Sheet2!#REF!</definedName>
    <definedName name="F1.140">[48]Sheet2!#REF!</definedName>
    <definedName name="F1.150">[48]Sheet2!#REF!</definedName>
    <definedName name="F2.001">[48]Sheet2!#REF!</definedName>
    <definedName name="F2.011">[48]Sheet2!#REF!</definedName>
    <definedName name="F2.021">[48]Sheet2!#REF!</definedName>
    <definedName name="F2.031">[48]Sheet2!#REF!</definedName>
    <definedName name="F2.041">[48]Sheet2!#REF!</definedName>
    <definedName name="F2.051">[48]Sheet2!#REF!</definedName>
    <definedName name="F2.052">[48]Sheet2!#REF!</definedName>
    <definedName name="F2.061">[48]Sheet2!#REF!</definedName>
    <definedName name="F2.071">[48]Sheet2!#REF!</definedName>
    <definedName name="F2.101">[48]Sheet2!#REF!</definedName>
    <definedName name="F2.111">[48]Sheet2!#REF!</definedName>
    <definedName name="F2.121">[48]Sheet2!#REF!</definedName>
    <definedName name="F2.131">[48]Sheet2!#REF!</definedName>
    <definedName name="F2.141">[48]Sheet2!#REF!</definedName>
    <definedName name="F2.200">[48]Sheet2!#REF!</definedName>
    <definedName name="F2.210">[48]Sheet2!#REF!</definedName>
    <definedName name="F2.220">[48]Sheet2!#REF!</definedName>
    <definedName name="F2.230">[48]Sheet2!#REF!</definedName>
    <definedName name="F2.240">[48]Sheet2!#REF!</definedName>
    <definedName name="F2.250">[48]Sheet2!#REF!</definedName>
    <definedName name="F2.300">[48]Sheet2!#REF!</definedName>
    <definedName name="F2.310">[48]Sheet2!#REF!</definedName>
    <definedName name="F2.320">[48]Sheet2!#REF!</definedName>
    <definedName name="F3.000">[48]Sheet2!#REF!</definedName>
    <definedName name="F3.010">[48]Sheet2!#REF!</definedName>
    <definedName name="F3.020">[48]Sheet2!#REF!</definedName>
    <definedName name="F3.030">[48]Sheet2!#REF!</definedName>
    <definedName name="F3.100">[48]Sheet2!#REF!</definedName>
    <definedName name="F3.110">[48]Sheet2!#REF!</definedName>
    <definedName name="F3.120">[48]Sheet2!#REF!</definedName>
    <definedName name="F3.130">[48]Sheet2!#REF!</definedName>
    <definedName name="F4.000">[48]Sheet2!#REF!</definedName>
    <definedName name="F4.010">[48]Sheet2!#REF!</definedName>
    <definedName name="F4.020">[48]Sheet2!#REF!</definedName>
    <definedName name="F4.030">[48]Sheet2!#REF!</definedName>
    <definedName name="F4.100">[48]Sheet2!#REF!</definedName>
    <definedName name="F4.120">[48]Sheet2!#REF!</definedName>
    <definedName name="F4.140">[48]Sheet2!#REF!</definedName>
    <definedName name="F4.160">[48]Sheet2!#REF!</definedName>
    <definedName name="F4.200">[48]Sheet2!#REF!</definedName>
    <definedName name="F4.220">[48]Sheet2!#REF!</definedName>
    <definedName name="F4.240">[48]Sheet2!#REF!</definedName>
    <definedName name="F4.260">[48]Sheet2!#REF!</definedName>
    <definedName name="F4.300">[48]Sheet2!#REF!</definedName>
    <definedName name="F4.320">[48]Sheet2!#REF!</definedName>
    <definedName name="F4.340">[48]Sheet2!#REF!</definedName>
    <definedName name="F4.400">[48]Sheet2!#REF!</definedName>
    <definedName name="F4.420">[48]Sheet2!#REF!</definedName>
    <definedName name="F4.440">[48]Sheet2!#REF!</definedName>
    <definedName name="F4.500">[48]Sheet2!#REF!</definedName>
    <definedName name="F4.530">[48]Sheet2!#REF!</definedName>
    <definedName name="F4.550">[48]Sheet2!#REF!</definedName>
    <definedName name="F4.570">[48]Sheet2!#REF!</definedName>
    <definedName name="F4.600">[48]Sheet2!#REF!</definedName>
    <definedName name="F4.610">[48]Sheet2!#REF!</definedName>
    <definedName name="F4.620">[48]Sheet2!#REF!</definedName>
    <definedName name="F4.700">[48]Sheet2!#REF!</definedName>
    <definedName name="F4.730">[48]Sheet2!#REF!</definedName>
    <definedName name="F4.740">[48]Sheet2!#REF!</definedName>
    <definedName name="F4.800">[48]Sheet2!#REF!</definedName>
    <definedName name="F4.830">[48]Sheet2!#REF!</definedName>
    <definedName name="F4.840">[48]Sheet2!#REF!</definedName>
    <definedName name="F5.01">[48]Sheet2!#REF!</definedName>
    <definedName name="F5.02">[48]Sheet2!#REF!</definedName>
    <definedName name="F5.03">[48]Sheet2!#REF!</definedName>
    <definedName name="F5.04">[48]Sheet2!#REF!</definedName>
    <definedName name="F5.05">[48]Sheet2!#REF!</definedName>
    <definedName name="F5.11">[48]Sheet2!#REF!</definedName>
    <definedName name="F5.12">[48]Sheet2!#REF!</definedName>
    <definedName name="F5.13">[48]Sheet2!#REF!</definedName>
    <definedName name="F5.14">[48]Sheet2!#REF!</definedName>
    <definedName name="F5.15">[48]Sheet2!#REF!</definedName>
    <definedName name="F6.001">[48]Sheet2!#REF!</definedName>
    <definedName name="F6.002">[48]Sheet2!#REF!</definedName>
    <definedName name="F6.003">[48]Sheet2!#REF!</definedName>
    <definedName name="F6.004">[48]Sheet2!#REF!</definedName>
    <definedName name="FACTOR" localSheetId="22">#REF!</definedName>
    <definedName name="FACTOR" localSheetId="1">#REF!</definedName>
    <definedName name="FACTOR" localSheetId="14">#REF!</definedName>
    <definedName name="FACTOR">#REF!</definedName>
    <definedName name="FF" localSheetId="22">'[3]FA-LISTING'!#REF!</definedName>
    <definedName name="FF" localSheetId="1">#REF!</definedName>
    <definedName name="FF" localSheetId="14">#N/A</definedName>
    <definedName name="FF">#REF!</definedName>
    <definedName name="Fi" localSheetId="22">#REF!</definedName>
    <definedName name="Fi" localSheetId="1">#REF!</definedName>
    <definedName name="Fi" localSheetId="14">#N/A</definedName>
    <definedName name="Fi">#REF!</definedName>
    <definedName name="Flv">[49]BANGTRA!$B$122:$B$133</definedName>
    <definedName name="FORK" localSheetId="22">'[3]FA-LISTING'!#REF!</definedName>
    <definedName name="FORK" localSheetId="1">#REF!</definedName>
    <definedName name="FORK" localSheetId="14">#N/A</definedName>
    <definedName name="FORK">#REF!</definedName>
    <definedName name="FP" localSheetId="22">'[1]COAT&amp;WRAP-QIOT-#3'!#REF!</definedName>
    <definedName name="FP" localSheetId="1">#REF!</definedName>
    <definedName name="FP" localSheetId="14">'[2]COAT&amp;WRAP-QIOT-#3'!#REF!</definedName>
    <definedName name="FP">#REF!</definedName>
    <definedName name="fs" localSheetId="22">#REF!</definedName>
    <definedName name="fs" localSheetId="1">#REF!</definedName>
    <definedName name="fs" localSheetId="14">#N/A</definedName>
    <definedName name="fs">#REF!</definedName>
    <definedName name="g" localSheetId="22">'[50]DG '!#REF!</definedName>
    <definedName name="g" localSheetId="1">'[50]DG '!#REF!</definedName>
    <definedName name="g">'[50]DG '!#REF!</definedName>
    <definedName name="G0.000" localSheetId="22">[48]Sheet2!#REF!</definedName>
    <definedName name="G0.000" localSheetId="1">[48]Sheet2!#REF!</definedName>
    <definedName name="G0.000">[48]Sheet2!#REF!</definedName>
    <definedName name="G0.010" localSheetId="22">[48]Sheet2!#REF!</definedName>
    <definedName name="G0.010" localSheetId="1">[48]Sheet2!#REF!</definedName>
    <definedName name="G0.010">[48]Sheet2!#REF!</definedName>
    <definedName name="G0.020" localSheetId="22">[48]Sheet2!#REF!</definedName>
    <definedName name="G0.020" localSheetId="1">[48]Sheet2!#REF!</definedName>
    <definedName name="G0.020">[48]Sheet2!#REF!</definedName>
    <definedName name="G0.100" localSheetId="22">[48]Sheet2!#REF!</definedName>
    <definedName name="G0.100">[48]Sheet2!#REF!</definedName>
    <definedName name="G0.110">[48]Sheet2!#REF!</definedName>
    <definedName name="G0.120">[48]Sheet2!#REF!</definedName>
    <definedName name="G1.000">[48]Sheet2!#REF!</definedName>
    <definedName name="G1.011">[48]Sheet2!#REF!</definedName>
    <definedName name="G1.021">[48]Sheet2!#REF!</definedName>
    <definedName name="G1.031">[48]Sheet2!#REF!</definedName>
    <definedName name="G1.041">[48]Sheet2!#REF!</definedName>
    <definedName name="G1.051">[48]Sheet2!#REF!</definedName>
    <definedName name="G2.000">[48]Sheet2!#REF!</definedName>
    <definedName name="G2.010">[48]Sheet2!#REF!</definedName>
    <definedName name="G2.020">[48]Sheet2!#REF!</definedName>
    <definedName name="G2.030">[48]Sheet2!#REF!</definedName>
    <definedName name="G3.000">[48]Sheet2!#REF!</definedName>
    <definedName name="G3.011">[48]Sheet2!#REF!</definedName>
    <definedName name="G3.021">[48]Sheet2!#REF!</definedName>
    <definedName name="G3.031">[48]Sheet2!#REF!</definedName>
    <definedName name="G3.041">[48]Sheet2!#REF!</definedName>
    <definedName name="G3.100">[48]Sheet2!#REF!</definedName>
    <definedName name="G3.111">[48]Sheet2!#REF!</definedName>
    <definedName name="G3.121">[48]Sheet2!#REF!</definedName>
    <definedName name="G3.131">[48]Sheet2!#REF!</definedName>
    <definedName name="G3.141">[48]Sheet2!#REF!</definedName>
    <definedName name="G3.201">[48]Sheet2!#REF!</definedName>
    <definedName name="G3.211">[48]Sheet2!#REF!</definedName>
    <definedName name="G3.221">[48]Sheet2!#REF!</definedName>
    <definedName name="G3.231">[48]Sheet2!#REF!</definedName>
    <definedName name="G3.241">[48]Sheet2!#REF!</definedName>
    <definedName name="G3.301">[48]Sheet2!#REF!</definedName>
    <definedName name="G3.311">[48]Sheet2!#REF!</definedName>
    <definedName name="G3.321">[48]Sheet2!#REF!</definedName>
    <definedName name="G3.331">[48]Sheet2!#REF!</definedName>
    <definedName name="G3.341">[48]Sheet2!#REF!</definedName>
    <definedName name="G4.000">[48]Sheet2!#REF!</definedName>
    <definedName name="G4.010">[48]Sheet2!#REF!</definedName>
    <definedName name="G4.020">[48]Sheet2!#REF!</definedName>
    <definedName name="G4.030">[48]Sheet2!#REF!</definedName>
    <definedName name="G4.040">[48]Sheet2!#REF!</definedName>
    <definedName name="G4.101">[48]Sheet2!#REF!</definedName>
    <definedName name="G4.111">[48]Sheet2!#REF!</definedName>
    <definedName name="G4.121">[48]Sheet2!#REF!</definedName>
    <definedName name="G4.131">[48]Sheet2!#REF!</definedName>
    <definedName name="G4.141">[48]Sheet2!#REF!</definedName>
    <definedName name="G4.151">[48]Sheet2!#REF!</definedName>
    <definedName name="G4.161">[48]Sheet2!#REF!</definedName>
    <definedName name="G4.171">[48]Sheet2!#REF!</definedName>
    <definedName name="G4.200">[48]Sheet2!#REF!</definedName>
    <definedName name="G4.210">[48]Sheet2!#REF!</definedName>
    <definedName name="G4.220">[48]Sheet2!#REF!</definedName>
    <definedName name="g40g40">[51]tuong!#REF!</definedName>
    <definedName name="gag">#N/A</definedName>
    <definedName name="gc">[52]gvl!$N$28</definedName>
    <definedName name="gd">[9]gVL!$N$29</definedName>
    <definedName name="gdoc">[29]HT!$C$8</definedName>
    <definedName name="gia_tien" localSheetId="22">#REF!</definedName>
    <definedName name="gia_tien" localSheetId="1">#REF!</definedName>
    <definedName name="gia_tien" localSheetId="14">#N/A</definedName>
    <definedName name="gia_tien">#REF!</definedName>
    <definedName name="gia_tien_BTN" localSheetId="22">#REF!</definedName>
    <definedName name="gia_tien_BTN" localSheetId="1">#REF!</definedName>
    <definedName name="gia_tien_BTN" localSheetId="14">#N/A</definedName>
    <definedName name="gia_tien_BTN">#REF!</definedName>
    <definedName name="GIAVLIEUTN" localSheetId="22">#REF!</definedName>
    <definedName name="GIAVLIEUTN" localSheetId="1">#REF!</definedName>
    <definedName name="GIAVLIEUTN" localSheetId="14">#N/A</definedName>
    <definedName name="GIAVLIEUTN">#REF!</definedName>
    <definedName name="go">[5]GIAVLIEU!$M$70</definedName>
    <definedName name="GoBack" localSheetId="1">[42]Sheet1!GoBack</definedName>
    <definedName name="GoBack">[42]Sheet1!GoBack</definedName>
    <definedName name="goi">[5]GIAVLIEU!$M$67</definedName>
    <definedName name="GPT_GROUNDING_PT" localSheetId="22">'[53]NEW-PANEL'!#REF!</definedName>
    <definedName name="GPT_GROUNDING_PT" localSheetId="1">#REF!</definedName>
    <definedName name="GPT_GROUNDING_PT" localSheetId="14">#N/A</definedName>
    <definedName name="GPT_GROUNDING_PT">#REF!</definedName>
    <definedName name="GTXL" localSheetId="22">#REF!</definedName>
    <definedName name="GTXL" localSheetId="1">#REF!</definedName>
    <definedName name="GTXL" localSheetId="14">#N/A</definedName>
    <definedName name="GTXL">#REF!</definedName>
    <definedName name="gv">[8]gVL!$Q$28</definedName>
    <definedName name="gvl">[54]GVL!$A$6:$F$131</definedName>
    <definedName name="h" localSheetId="16" hidden="1">{"'Sheet1'!$L$16"}</definedName>
    <definedName name="h" localSheetId="38" hidden="1">{"'Sheet1'!$L$16"}</definedName>
    <definedName name="h" localSheetId="18" hidden="1">{"'Sheet1'!$L$16"}</definedName>
    <definedName name="h" localSheetId="39" hidden="1">{"'Sheet1'!$L$16"}</definedName>
    <definedName name="h" localSheetId="22" hidden="1">{"'Sheet1'!$L$16"}</definedName>
    <definedName name="h" localSheetId="20" hidden="1">{"'Sheet1'!$L$16"}</definedName>
    <definedName name="h" localSheetId="21" hidden="1">{"'Sheet1'!$L$16"}</definedName>
    <definedName name="h" localSheetId="25" hidden="1">{"'Sheet1'!$L$16"}</definedName>
    <definedName name="h" localSheetId="26" hidden="1">{"'Sheet1'!$L$16"}</definedName>
    <definedName name="h" localSheetId="27" hidden="1">{"'Sheet1'!$L$16"}</definedName>
    <definedName name="h" localSheetId="35" hidden="1">{"'Sheet1'!$L$16"}</definedName>
    <definedName name="h" localSheetId="36" hidden="1">{"'Sheet1'!$L$16"}</definedName>
    <definedName name="h" localSheetId="11" hidden="1">{"'Sheet1'!$L$16"}</definedName>
    <definedName name="h" localSheetId="8" hidden="1">{"'Sheet1'!$L$16"}</definedName>
    <definedName name="h" localSheetId="12" hidden="1">{"'Sheet1'!$L$16"}</definedName>
    <definedName name="h" localSheetId="1" hidden="1">{"'Sheet1'!$L$16"}</definedName>
    <definedName name="h" localSheetId="14" hidden="1">{"'Sheet1'!$L$16"}</definedName>
    <definedName name="h" hidden="1">{"'Sheet1'!$L$16"}</definedName>
    <definedName name="H_30" localSheetId="22">#REF!</definedName>
    <definedName name="H_30" localSheetId="1">#REF!</definedName>
    <definedName name="H_30" localSheetId="14">#N/A</definedName>
    <definedName name="H_30">#REF!</definedName>
    <definedName name="H0.001">[48]Sheet2!#REF!</definedName>
    <definedName name="H0.011">[48]Sheet2!#REF!</definedName>
    <definedName name="H0.021">[48]Sheet2!#REF!</definedName>
    <definedName name="H0.031">[48]Sheet2!#REF!</definedName>
    <definedName name="ha" localSheetId="22">#REF!</definedName>
    <definedName name="ha" localSheetId="1">#REF!</definedName>
    <definedName name="ha" localSheetId="14">#N/A</definedName>
    <definedName name="ha">#REF!</definedName>
    <definedName name="Heä_soá_laép_xaø_H">1.7</definedName>
    <definedName name="heä_soá_sình_laày" localSheetId="22">#REF!</definedName>
    <definedName name="heä_soá_sình_laày" localSheetId="1">#REF!</definedName>
    <definedName name="heä_soá_sình_laày" localSheetId="14">#N/A</definedName>
    <definedName name="heä_soá_sình_laày">#REF!</definedName>
    <definedName name="HH" localSheetId="22">#REF!</definedName>
    <definedName name="HH" localSheetId="1">#REF!</definedName>
    <definedName name="HH" localSheetId="14">#N/A</definedName>
    <definedName name="HH">#REF!</definedName>
    <definedName name="HH15HT" localSheetId="22">'[6]TONGKE-HT'!#REF!</definedName>
    <definedName name="HH15HT" localSheetId="1">'[6]TONGKE-HT'!#REF!</definedName>
    <definedName name="HH15HT">'[6]TONGKE-HT'!#REF!</definedName>
    <definedName name="HH16HT" localSheetId="22">'[6]TONGKE-HT'!#REF!</definedName>
    <definedName name="HH16HT" localSheetId="1">'[6]TONGKE-HT'!#REF!</definedName>
    <definedName name="HH16HT">'[6]TONGKE-HT'!#REF!</definedName>
    <definedName name="HH19HT" localSheetId="1">'[6]TONGKE-HT'!#REF!</definedName>
    <definedName name="HH19HT">'[6]TONGKE-HT'!#REF!</definedName>
    <definedName name="HH20HT" localSheetId="1">'[6]TONGKE-HT'!#REF!</definedName>
    <definedName name="HH20HT">'[6]TONGKE-HT'!#REF!</definedName>
    <definedName name="hien" localSheetId="22">#REF!</definedName>
    <definedName name="hien" localSheetId="1">#REF!</definedName>
    <definedName name="hien" localSheetId="14">#N/A</definedName>
    <definedName name="hien">#REF!</definedName>
    <definedName name="Hinh_thuc">"bangtra"</definedName>
    <definedName name="HOME_MANP" localSheetId="22">#REF!</definedName>
    <definedName name="HOME_MANP" localSheetId="1">#REF!</definedName>
    <definedName name="HOME_MANP" localSheetId="14">#N/A</definedName>
    <definedName name="HOME_MANP">#REF!</definedName>
    <definedName name="HOMEOFFICE_COST" localSheetId="22">#REF!</definedName>
    <definedName name="HOMEOFFICE_COST" localSheetId="1">#REF!</definedName>
    <definedName name="HOMEOFFICE_COST" localSheetId="14">#N/A</definedName>
    <definedName name="HOMEOFFICE_COST">#REF!</definedName>
    <definedName name="HS" localSheetId="22">#REF!</definedName>
    <definedName name="HS" localSheetId="1">#REF!</definedName>
    <definedName name="HS" localSheetId="14">#N/A</definedName>
    <definedName name="HS">#REF!</definedName>
    <definedName name="HSCT3">0.1</definedName>
    <definedName name="HSDC" localSheetId="22">#REF!</definedName>
    <definedName name="HSDC" localSheetId="1">#REF!</definedName>
    <definedName name="HSDC" localSheetId="14">#N/A</definedName>
    <definedName name="HSDC">#REF!</definedName>
    <definedName name="HSDD" localSheetId="1">[27]phuluc1!#REF!</definedName>
    <definedName name="HSDD">[27]phuluc1!#REF!</definedName>
    <definedName name="HSDN" localSheetId="22">#REF!</definedName>
    <definedName name="HSDN" localSheetId="1">#REF!</definedName>
    <definedName name="HSDN" localSheetId="14">#N/A</definedName>
    <definedName name="HSDN">#REF!</definedName>
    <definedName name="HSHH" localSheetId="22">#REF!</definedName>
    <definedName name="HSHH" localSheetId="1">#REF!</definedName>
    <definedName name="HSHH" localSheetId="14">#N/A</definedName>
    <definedName name="HSHH">#REF!</definedName>
    <definedName name="HSHHUT" localSheetId="22">#REF!</definedName>
    <definedName name="HSHHUT" localSheetId="1">#REF!</definedName>
    <definedName name="HSHHUT" localSheetId="14">#N/A</definedName>
    <definedName name="HSHHUT">#REF!</definedName>
    <definedName name="HSKD" localSheetId="22">#REF!</definedName>
    <definedName name="HSKD" localSheetId="1">#REF!</definedName>
    <definedName name="HSKD" localSheetId="14">#N/A</definedName>
    <definedName name="HSKD">#REF!</definedName>
    <definedName name="HSKK">[37]BETON!$D$5</definedName>
    <definedName name="HSKK35" localSheetId="22">#REF!</definedName>
    <definedName name="HSKK35" localSheetId="1">#REF!</definedName>
    <definedName name="HSKK35" localSheetId="14">#N/A</definedName>
    <definedName name="HSKK35">#REF!</definedName>
    <definedName name="HSLX" localSheetId="22">#REF!</definedName>
    <definedName name="HSLX" localSheetId="1">#REF!</definedName>
    <definedName name="HSLX" localSheetId="14">#N/A</definedName>
    <definedName name="HSLX">#REF!</definedName>
    <definedName name="HSLXH" localSheetId="22">#REF!</definedName>
    <definedName name="HSLXH" localSheetId="1">#REF!</definedName>
    <definedName name="HSLXH" localSheetId="14">#N/A</definedName>
    <definedName name="HSLXH">#REF!</definedName>
    <definedName name="HSLXP" localSheetId="22">#REF!</definedName>
    <definedName name="HSLXP" localSheetId="1">#REF!</definedName>
    <definedName name="HSLXP" localSheetId="14">#N/A</definedName>
    <definedName name="HSLXP">#REF!</definedName>
    <definedName name="HSSL" localSheetId="22">#REF!</definedName>
    <definedName name="HSSL" localSheetId="1">#REF!</definedName>
    <definedName name="HSSL" localSheetId="14">#N/A</definedName>
    <definedName name="HSSL">#REF!</definedName>
    <definedName name="HT_DMKYKT">[29]DMTH!$L$4:$L$27</definedName>
    <definedName name="HT_KYKT">[29]HT!#REF!</definedName>
    <definedName name="HTHH" localSheetId="22">#REF!</definedName>
    <definedName name="HTHH" localSheetId="1">#REF!</definedName>
    <definedName name="HTHH" localSheetId="14">#N/A</definedName>
    <definedName name="HTHH">#REF!</definedName>
    <definedName name="HTML_CodePage" hidden="1">950</definedName>
    <definedName name="HTML_Control" localSheetId="16" hidden="1">{"'Sheet1'!$L$16"}</definedName>
    <definedName name="HTML_Control" localSheetId="38" hidden="1">{"'Sheet1'!$L$16"}</definedName>
    <definedName name="HTML_Control" localSheetId="18" hidden="1">{"'Sheet1'!$L$16"}</definedName>
    <definedName name="HTML_Control" localSheetId="39" hidden="1">{"'Sheet1'!$L$16"}</definedName>
    <definedName name="HTML_Control" localSheetId="22" hidden="1">{"'Sheet1'!$L$16"}</definedName>
    <definedName name="HTML_Control" localSheetId="20" hidden="1">{"'Sheet1'!$L$16"}</definedName>
    <definedName name="HTML_Control" localSheetId="21" hidden="1">{"'Sheet1'!$L$16"}</definedName>
    <definedName name="HTML_Control" localSheetId="25" hidden="1">{"'Sheet1'!$L$16"}</definedName>
    <definedName name="HTML_Control" localSheetId="26" hidden="1">{"'Sheet1'!$L$16"}</definedName>
    <definedName name="HTML_Control" localSheetId="27" hidden="1">{"'Sheet1'!$L$16"}</definedName>
    <definedName name="HTML_Control" localSheetId="35" hidden="1">{"'Sheet1'!$L$16"}</definedName>
    <definedName name="HTML_Control" localSheetId="36" hidden="1">{"'Sheet1'!$L$16"}</definedName>
    <definedName name="HTML_Control" localSheetId="11" hidden="1">{"'Sheet1'!$L$16"}</definedName>
    <definedName name="HTML_Control" localSheetId="8" hidden="1">{"'Sheet1'!$L$16"}</definedName>
    <definedName name="HTML_Control" localSheetId="12" hidden="1">{"'Sheet1'!$L$16"}</definedName>
    <definedName name="HTML_Control" localSheetId="1" hidden="1">{"'Sheet1'!$L$16"}</definedName>
    <definedName name="HTML_Control" localSheetId="14"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tk" localSheetId="16">#REF!:OFFSET(#REF!,sectorinfor-1,0)</definedName>
    <definedName name="httk" localSheetId="38">#REF!:OFFSET(#REF!,sectorinfor-1,0)</definedName>
    <definedName name="httk" localSheetId="18">#REF!:OFFSET(#REF!,sectorinfor-1,0)</definedName>
    <definedName name="httk" localSheetId="39">#REF!:OFFSET(#REF!,sectorinfor-1,0)</definedName>
    <definedName name="httk" localSheetId="22">[21]INFOR!$A$5:OFFSET([21]INFOR!$A$5,'04 KHDT'!sectorinfor-1,0)</definedName>
    <definedName name="httk" localSheetId="20">#REF!:OFFSET(#REF!,sectorinfor-1,0)</definedName>
    <definedName name="httk" localSheetId="21">#REF!:OFFSET(#REF!,sectorinfor-1,0)</definedName>
    <definedName name="httk" localSheetId="25">#REF!:OFFSET(#REF!,sectorinfor-1,0)</definedName>
    <definedName name="httk" localSheetId="26">#REF!:OFFSET(#REF!,sectorinfor-1,0)</definedName>
    <definedName name="httk" localSheetId="27">#REF!:OFFSET(#REF!,sectorinfor-1,0)</definedName>
    <definedName name="httk" localSheetId="35">#REF!:OFFSET(#REF!,sectorinfor-1,0)</definedName>
    <definedName name="httk" localSheetId="36">#REF!:OFFSET(#REF!,sectorinfor-1,0)</definedName>
    <definedName name="httk" localSheetId="11">#REF!:OFFSET(#REF!,sectorinfor-1,0)</definedName>
    <definedName name="httk" localSheetId="8">#REF!:OFFSET(#REF!,sectorinfor-1,0)</definedName>
    <definedName name="httk" localSheetId="12">#REF!:OFFSET(#REF!,sectorinfor-1,0)</definedName>
    <definedName name="httk" localSheetId="1">#REF!:OFFSET(#REF!,sectorinfor-1,0)</definedName>
    <definedName name="httk" localSheetId="14">#N/A</definedName>
    <definedName name="httk">#REF!:OFFSET(#REF!,sectorinfor-1,0)</definedName>
    <definedName name="httk2">#N/A</definedName>
    <definedName name="huy" localSheetId="16" hidden="1">{"'Sheet1'!$L$16"}</definedName>
    <definedName name="huy" localSheetId="38" hidden="1">{"'Sheet1'!$L$16"}</definedName>
    <definedName name="huy" localSheetId="18" hidden="1">{"'Sheet1'!$L$16"}</definedName>
    <definedName name="huy" localSheetId="39" hidden="1">{"'Sheet1'!$L$16"}</definedName>
    <definedName name="huy" localSheetId="22" hidden="1">{"'Sheet1'!$L$16"}</definedName>
    <definedName name="huy" localSheetId="20" hidden="1">{"'Sheet1'!$L$16"}</definedName>
    <definedName name="huy" localSheetId="21" hidden="1">{"'Sheet1'!$L$16"}</definedName>
    <definedName name="huy" localSheetId="25" hidden="1">{"'Sheet1'!$L$16"}</definedName>
    <definedName name="huy" localSheetId="26" hidden="1">{"'Sheet1'!$L$16"}</definedName>
    <definedName name="huy" localSheetId="27" hidden="1">{"'Sheet1'!$L$16"}</definedName>
    <definedName name="huy" localSheetId="35" hidden="1">{"'Sheet1'!$L$16"}</definedName>
    <definedName name="huy" localSheetId="36" hidden="1">{"'Sheet1'!$L$16"}</definedName>
    <definedName name="huy" localSheetId="11" hidden="1">{"'Sheet1'!$L$16"}</definedName>
    <definedName name="huy" localSheetId="8" hidden="1">{"'Sheet1'!$L$16"}</definedName>
    <definedName name="huy" localSheetId="12" hidden="1">{"'Sheet1'!$L$16"}</definedName>
    <definedName name="huy" localSheetId="1" hidden="1">{"'Sheet1'!$L$16"}</definedName>
    <definedName name="huy" localSheetId="14" hidden="1">{"'Sheet1'!$L$16"}</definedName>
    <definedName name="huy" hidden="1">{"'Sheet1'!$L$16"}</definedName>
    <definedName name="I" localSheetId="22">#REF!</definedName>
    <definedName name="I" localSheetId="1">#REF!</definedName>
    <definedName name="I" localSheetId="14">#N/A</definedName>
    <definedName name="I">#REF!</definedName>
    <definedName name="IDLAB_COST" localSheetId="22">#REF!</definedName>
    <definedName name="IDLAB_COST" localSheetId="1">#REF!</definedName>
    <definedName name="IDLAB_COST" localSheetId="14">#REF!</definedName>
    <definedName name="IDLAB_COST">#REF!</definedName>
    <definedName name="IND_LAB" localSheetId="22">#REF!</definedName>
    <definedName name="IND_LAB" localSheetId="1">#REF!</definedName>
    <definedName name="IND_LAB" localSheetId="14">#REF!</definedName>
    <definedName name="IND_LAB">#REF!</definedName>
    <definedName name="INDMANP" localSheetId="22">#REF!</definedName>
    <definedName name="INDMANP" localSheetId="1">#REF!</definedName>
    <definedName name="INDMANP" localSheetId="14">#REF!</definedName>
    <definedName name="INDMANP">#REF!</definedName>
    <definedName name="IO" localSheetId="22">'[1]COAT&amp;WRAP-QIOT-#3'!#REF!</definedName>
    <definedName name="IO" localSheetId="1">#REF!</definedName>
    <definedName name="IO" localSheetId="14">'[2]COAT&amp;WRAP-QIOT-#3'!#REF!</definedName>
    <definedName name="IO">#REF!</definedName>
    <definedName name="j356C8" localSheetId="22">#REF!</definedName>
    <definedName name="j356C8" localSheetId="1">#REF!</definedName>
    <definedName name="j356C8" localSheetId="14">#N/A</definedName>
    <definedName name="j356C8">#REF!</definedName>
    <definedName name="K0.001" localSheetId="22">[48]Sheet2!#REF!</definedName>
    <definedName name="K0.001" localSheetId="1">[48]Sheet2!#REF!</definedName>
    <definedName name="K0.001">[48]Sheet2!#REF!</definedName>
    <definedName name="K0.011" localSheetId="22">[48]Sheet2!#REF!</definedName>
    <definedName name="K0.011" localSheetId="1">[48]Sheet2!#REF!</definedName>
    <definedName name="K0.011">[48]Sheet2!#REF!</definedName>
    <definedName name="K0.101" localSheetId="22">[48]Sheet2!#REF!</definedName>
    <definedName name="K0.101" localSheetId="1">[48]Sheet2!#REF!</definedName>
    <definedName name="K0.101">[48]Sheet2!#REF!</definedName>
    <definedName name="K0.111" localSheetId="22">[48]Sheet2!#REF!</definedName>
    <definedName name="K0.111" localSheetId="1">[48]Sheet2!#REF!</definedName>
    <definedName name="K0.111">[48]Sheet2!#REF!</definedName>
    <definedName name="K0.201" localSheetId="22">[48]Sheet2!#REF!</definedName>
    <definedName name="K0.201">[48]Sheet2!#REF!</definedName>
    <definedName name="K0.211">[48]Sheet2!#REF!</definedName>
    <definedName name="K0.301">[48]Sheet2!#REF!</definedName>
    <definedName name="K0.311">[48]Sheet2!#REF!</definedName>
    <definedName name="K0.400">[48]Sheet2!#REF!</definedName>
    <definedName name="K0.410">[48]Sheet2!#REF!</definedName>
    <definedName name="K0.501">[48]Sheet2!#REF!</definedName>
    <definedName name="K0.511">[48]Sheet2!#REF!</definedName>
    <definedName name="K0.61">[48]Sheet2!#REF!</definedName>
    <definedName name="K0.71">[48]Sheet2!#REF!</definedName>
    <definedName name="K1.001">[48]Sheet2!#REF!</definedName>
    <definedName name="K1.021">[48]Sheet2!#REF!</definedName>
    <definedName name="K1.041">[48]Sheet2!#REF!</definedName>
    <definedName name="K1.121">[48]Sheet2!#REF!</definedName>
    <definedName name="K1.201">[48]Sheet2!#REF!</definedName>
    <definedName name="K1.211">[48]Sheet2!#REF!</definedName>
    <definedName name="K1.221">[48]Sheet2!#REF!</definedName>
    <definedName name="K1.301">[48]Sheet2!#REF!</definedName>
    <definedName name="K1.321">[48]Sheet2!#REF!</definedName>
    <definedName name="K1.331">[48]Sheet2!#REF!</definedName>
    <definedName name="K1.341">[48]Sheet2!#REF!</definedName>
    <definedName name="K1.401">[48]Sheet2!#REF!</definedName>
    <definedName name="K1.411">[48]Sheet2!#REF!</definedName>
    <definedName name="K1.421">[48]Sheet2!#REF!</definedName>
    <definedName name="K1.431">[48]Sheet2!#REF!</definedName>
    <definedName name="K1.441">[48]Sheet2!#REF!</definedName>
    <definedName name="K2.001">[48]Sheet2!#REF!</definedName>
    <definedName name="K2.011">[48]Sheet2!#REF!</definedName>
    <definedName name="K2.021">[48]Sheet2!#REF!</definedName>
    <definedName name="K2.031">[48]Sheet2!#REF!</definedName>
    <definedName name="K2.041">[48]Sheet2!#REF!</definedName>
    <definedName name="K2.101">[48]Sheet2!#REF!</definedName>
    <definedName name="K2.111">[48]Sheet2!#REF!</definedName>
    <definedName name="K2.121">[48]Sheet2!#REF!</definedName>
    <definedName name="K2.131">[48]Sheet2!#REF!</definedName>
    <definedName name="K2.141">[48]Sheet2!#REF!</definedName>
    <definedName name="K2.201">[48]Sheet2!#REF!</definedName>
    <definedName name="K2.211">[48]Sheet2!#REF!</definedName>
    <definedName name="K2.221">[48]Sheet2!#REF!</definedName>
    <definedName name="K2.231">[48]Sheet2!#REF!</definedName>
    <definedName name="K2.241">[48]Sheet2!#REF!</definedName>
    <definedName name="K2.301">[48]Sheet2!#REF!</definedName>
    <definedName name="K2.321">[48]Sheet2!#REF!</definedName>
    <definedName name="K2.341">[48]Sheet2!#REF!</definedName>
    <definedName name="K2.400">[48]Sheet2!#REF!</definedName>
    <definedName name="K2.420">[48]Sheet2!#REF!</definedName>
    <definedName name="K2.440">[48]Sheet2!#REF!</definedName>
    <definedName name="K2.500">[48]Sheet2!#REF!</definedName>
    <definedName name="K2.520">[48]Sheet2!#REF!</definedName>
    <definedName name="K2.540">[48]Sheet2!#REF!</definedName>
    <definedName name="k2b" localSheetId="22">#REF!</definedName>
    <definedName name="k2b" localSheetId="1">#REF!</definedName>
    <definedName name="k2b" localSheetId="14">#N/A</definedName>
    <definedName name="k2b">#REF!</definedName>
    <definedName name="K3.210" localSheetId="1">[48]Sheet2!#REF!</definedName>
    <definedName name="K3.210">[48]Sheet2!#REF!</definedName>
    <definedName name="K3.220" localSheetId="1">[48]Sheet2!#REF!</definedName>
    <definedName name="K3.220">[48]Sheet2!#REF!</definedName>
    <definedName name="K3.230">[48]Sheet2!#REF!</definedName>
    <definedName name="K3.310">[48]Sheet2!#REF!</definedName>
    <definedName name="K3.320">[48]Sheet2!#REF!</definedName>
    <definedName name="K3.330">[48]Sheet2!#REF!</definedName>
    <definedName name="K3.410">[48]Sheet2!#REF!</definedName>
    <definedName name="K3.430">[48]Sheet2!#REF!</definedName>
    <definedName name="K3.450">[48]Sheet2!#REF!</definedName>
    <definedName name="K4.010">[48]Sheet2!#REF!</definedName>
    <definedName name="K4.020">[48]Sheet2!#REF!</definedName>
    <definedName name="K4.110">[48]Sheet2!#REF!</definedName>
    <definedName name="K4.120">[48]Sheet2!#REF!</definedName>
    <definedName name="K4.210">[48]Sheet2!#REF!</definedName>
    <definedName name="K4.220">[48]Sheet2!#REF!</definedName>
    <definedName name="K4.230">[48]Sheet2!#REF!</definedName>
    <definedName name="K4.240">[48]Sheet2!#REF!</definedName>
    <definedName name="KC_LOAICT">'[29]Ket chuyen'!#REF!</definedName>
    <definedName name="KC_MABT">'[29]Ket chuyen'!#REF!</definedName>
    <definedName name="KCA">[55]SONKC!#REF!</definedName>
    <definedName name="KCB">[55]SONKC!#REF!</definedName>
    <definedName name="KCC">[55]SONKC!#REF!</definedName>
    <definedName name="kcong" localSheetId="22">#REF!</definedName>
    <definedName name="kcong" localSheetId="1">#REF!</definedName>
    <definedName name="kcong" localSheetId="14">#N/A</definedName>
    <definedName name="kcong">#REF!</definedName>
    <definedName name="KH" localSheetId="1">#REF!</definedName>
    <definedName name="KH">#REF!</definedName>
    <definedName name="KHOILUONGTL">[56]TienLuong!$Q$7:$Q$2175</definedName>
    <definedName name="KLTH1pm" localSheetId="22">#REF!</definedName>
    <definedName name="KLTH1pm" localSheetId="1">#REF!</definedName>
    <definedName name="KLTH1pm" localSheetId="14">#N/A</definedName>
    <definedName name="KLTH1pm">#REF!</definedName>
    <definedName name="KLTH3pct" localSheetId="22">#REF!</definedName>
    <definedName name="KLTH3pct" localSheetId="1">#REF!</definedName>
    <definedName name="KLTH3pct" localSheetId="14">#N/A</definedName>
    <definedName name="KLTH3pct">#REF!</definedName>
    <definedName name="KLTH3pm" localSheetId="22">#REF!</definedName>
    <definedName name="KLTH3pm" localSheetId="1">#REF!</definedName>
    <definedName name="KLTH3pm" localSheetId="14">#N/A</definedName>
    <definedName name="KLTH3pm">#REF!</definedName>
    <definedName name="KLTHhtdl" localSheetId="22">#REF!</definedName>
    <definedName name="KLTHhtdl" localSheetId="1">#REF!</definedName>
    <definedName name="KLTHhtdl" localSheetId="14">#N/A</definedName>
    <definedName name="KLTHhtdl">#REF!</definedName>
    <definedName name="KLTHhthh" localSheetId="22">#REF!</definedName>
    <definedName name="KLTHhthh" localSheetId="1">#REF!</definedName>
    <definedName name="KLTHhthh" localSheetId="14">#N/A</definedName>
    <definedName name="KLTHhthh">#REF!</definedName>
    <definedName name="KLVANKHUON" localSheetId="22">#REF!</definedName>
    <definedName name="KLVANKHUON" localSheetId="1">#REF!</definedName>
    <definedName name="KLVANKHUON" localSheetId="14">#N/A</definedName>
    <definedName name="KLVANKHUON">#REF!</definedName>
    <definedName name="KLVL1" localSheetId="22">#REF!</definedName>
    <definedName name="KLVL1" localSheetId="1">#REF!</definedName>
    <definedName name="KLVL1" localSheetId="14">#N/A</definedName>
    <definedName name="KLVL1">#REF!</definedName>
    <definedName name="KLVLD">[57]ChiTietDZ!$I$8:$I$1296</definedName>
    <definedName name="KLVLD1">[57]VuaBT!$H$7:$H$63</definedName>
    <definedName name="kno">[22]gvl!$Q$59</definedName>
    <definedName name="KPVT" localSheetId="1">#REF!</definedName>
    <definedName name="KPVT">#REF!</definedName>
    <definedName name="Ktru" localSheetId="1">#REF!</definedName>
    <definedName name="Ktru">#REF!</definedName>
    <definedName name="KTT" localSheetId="1">#REF!</definedName>
    <definedName name="KTT">#REF!</definedName>
    <definedName name="KTV" localSheetId="1">#REF!</definedName>
    <definedName name="KTV">#REF!</definedName>
    <definedName name="LANDIMP" localSheetId="22">'[3]FA-LISTING'!#REF!</definedName>
    <definedName name="LANDIMP" localSheetId="1">#REF!</definedName>
    <definedName name="LANDIMP" localSheetId="14">#N/A</definedName>
    <definedName name="LANDIMP">#REF!</definedName>
    <definedName name="LANDREV" localSheetId="22">'[3]FA-LISTING'!#REF!</definedName>
    <definedName name="LANDREV" localSheetId="1">#REF!</definedName>
    <definedName name="LANDREV" localSheetId="14">#N/A</definedName>
    <definedName name="LANDREV">#REF!</definedName>
    <definedName name="link_bangcandoiketoan">[18]Menu!$B$62</definedName>
    <definedName name="link_baocaoketquahoatdongkinhdoanh">[18]Menu!$B$64</definedName>
    <definedName name="link_baocaoluuchuyentiente">[18]Menu!$B$65</definedName>
    <definedName name="link_baocaotaichinh">[18]Menu!$B$4</definedName>
    <definedName name="link_chitieu">[18]Menu!$B$57</definedName>
    <definedName name="link_chonamtaichinh">[18]Menu!$B$5</definedName>
    <definedName name="link_congty">[18]Menu!$B$2</definedName>
    <definedName name="link_diachi">[18]Menu!$B$3</definedName>
    <definedName name="link_donvitinh">[18]Menu!$B$8</definedName>
    <definedName name="link_giamdoc">[18]Menu!$A$14</definedName>
    <definedName name="link_ketoantruong">[18]Menu!$A$13</definedName>
    <definedName name="link_lapngay">[18]Menu!$B$9</definedName>
    <definedName name="link_maso">[18]Menu!$B$55</definedName>
    <definedName name="link_nam">[18]Menu!$B$7</definedName>
    <definedName name="link_namnay">[18]Menu!$B$58</definedName>
    <definedName name="link_namtruoc">[18]Menu!$B$59</definedName>
    <definedName name="link_nguoilapbieu">[18]Menu!$A$12</definedName>
    <definedName name="link_nguonvon">[18]Menu!$B$61</definedName>
    <definedName name="link_socuoinam">[18]Menu!$B$53</definedName>
    <definedName name="link_sodaunam">[18]Menu!$B$54</definedName>
    <definedName name="link_taingay">[18]Menu!$B$6</definedName>
    <definedName name="link_taisan">[18]Menu!$B$60</definedName>
    <definedName name="link_tengiamdoc">[18]Menu!$B$14</definedName>
    <definedName name="link_tenketoantruong">[18]Menu!$B$13</definedName>
    <definedName name="link_tennguoilapbieu">[18]Menu!$B$12</definedName>
    <definedName name="link_theophuongphapgiantiep">[18]Menu!$B$70</definedName>
    <definedName name="link_theophuongphaptructiep">[18]Menu!$B$71</definedName>
    <definedName name="link_thuyetminh">[18]Menu!$B$56</definedName>
    <definedName name="link_tientuongduongtiendau">[18]BS!$H$16</definedName>
    <definedName name="listcty" localSheetId="22">[21]WK!$Y$7:$EB$7</definedName>
    <definedName name="listcty" localSheetId="1">#REF!</definedName>
    <definedName name="listcty" localSheetId="14">#N/A</definedName>
    <definedName name="listcty">#REF!</definedName>
    <definedName name="listcty2" localSheetId="22">[21]INFOR!$H$5:$I$640</definedName>
    <definedName name="listcty2" localSheetId="1">#REF!</definedName>
    <definedName name="listcty2" localSheetId="14">#N/A</definedName>
    <definedName name="listcty2">#REF!</definedName>
    <definedName name="listcty3" localSheetId="22">[21]INFOR!$I$5:$I$640</definedName>
    <definedName name="listcty3" localSheetId="1">#REF!</definedName>
    <definedName name="listcty3" localSheetId="14">#N/A</definedName>
    <definedName name="listcty3">#REF!</definedName>
    <definedName name="listcty4" localSheetId="22">OFFSET([21]INFOR!$G$5,,,MAX([21]INFOR!$I$5:$I$640),1)</definedName>
    <definedName name="listcty4" localSheetId="1">OFFSET(#REF!,,,MAX(#REF!),1)</definedName>
    <definedName name="listcty4" localSheetId="14">#N/A</definedName>
    <definedName name="listcty4">OFFSET(#REF!,,,MAX(#REF!),1)</definedName>
    <definedName name="LK_hathe" localSheetId="22">#REF!</definedName>
    <definedName name="LK_hathe" localSheetId="1">#REF!</definedName>
    <definedName name="LK_hathe" localSheetId="14">#N/A</definedName>
    <definedName name="LK_hathe">#REF!</definedName>
    <definedName name="Lnsc" localSheetId="22">#REF!</definedName>
    <definedName name="Lnsc" localSheetId="1">#REF!</definedName>
    <definedName name="Lnsc" localSheetId="14">#N/A</definedName>
    <definedName name="Lnsc">#REF!</definedName>
    <definedName name="locscty" localSheetId="22">IF(ISERROR([21]INFOR!#REF!),"",IF(OR([21]INFOR!#REF!=0,[21]INFOR!#REF!=""),"",IF(COUNTIF([21]INFOR!#REF!,[21]INFOR!#REF!)=1,MAX([21]INFOR!#REF!)+1,"")))</definedName>
    <definedName name="locscty" localSheetId="1">IF(ISERROR(#REF!),"",IF(OR(#REF!=0,#REF!=""),"",IF(COUNTIF(#REF!,#REF!)=1,MAX(#REF!)+1,"")))</definedName>
    <definedName name="locscty" localSheetId="14">#N/A</definedName>
    <definedName name="locscty">IF(ISERROR(#REF!),"",IF(OR(#REF!=0,#REF!=""),"",IF(COUNTIF(#REF!,#REF!)=1,MAX(#REF!)+1,"")))</definedName>
    <definedName name="locsxcty" localSheetId="22">IF(AND([21]INFOR!#REF!&lt;MAX([21]INFOR!D$5:D$640),[21]INFOR!#REF!&lt;&gt;""),[21]INFOR!#REF!+1,"")</definedName>
    <definedName name="locsxcty" localSheetId="1">IF(AND(#REF!&lt;MAX(#REF!),#REF!&lt;&gt;""),#REF!+1,"")</definedName>
    <definedName name="locsxcty" localSheetId="14">#N/A</definedName>
    <definedName name="locsxcty">IF(AND(#REF!&lt;MAX(#REF!),#REF!&lt;&gt;""),#REF!+1,"")</definedName>
    <definedName name="loctcty" localSheetId="16">IF(#REF!&lt;&gt;"",INDEX(listcty2,MATCH(#REF!,listcty3,0),1),"")</definedName>
    <definedName name="loctcty" localSheetId="38">IF(#REF!&lt;&gt;"",INDEX(listcty2,MATCH(#REF!,listcty3,0),1),"")</definedName>
    <definedName name="loctcty" localSheetId="18">IF(#REF!&lt;&gt;"",INDEX(listcty2,MATCH(#REF!,listcty3,0),1),"")</definedName>
    <definedName name="loctcty" localSheetId="39">IF(#REF!&lt;&gt;"",INDEX(listcty2,MATCH(#REF!,listcty3,0),1),"")</definedName>
    <definedName name="loctcty" localSheetId="22">IF([21]INFOR!#REF!&lt;&gt;"",INDEX('04 KHDT'!listcty2,MATCH([21]INFOR!#REF!,'04 KHDT'!listcty3,0),1),"")</definedName>
    <definedName name="loctcty" localSheetId="20">IF(#REF!&lt;&gt;"",INDEX(listcty2,MATCH(#REF!,listcty3,0),1),"")</definedName>
    <definedName name="loctcty" localSheetId="21">IF(#REF!&lt;&gt;"",INDEX(listcty2,MATCH(#REF!,listcty3,0),1),"")</definedName>
    <definedName name="loctcty" localSheetId="25">IF(#REF!&lt;&gt;"",INDEX(listcty2,MATCH(#REF!,listcty3,0),1),"")</definedName>
    <definedName name="loctcty" localSheetId="26">IF(#REF!&lt;&gt;"",INDEX(listcty2,MATCH(#REF!,listcty3,0),1),"")</definedName>
    <definedName name="loctcty" localSheetId="27">IF(#REF!&lt;&gt;"",INDEX(listcty2,MATCH(#REF!,listcty3,0),1),"")</definedName>
    <definedName name="loctcty" localSheetId="35">IF(#REF!&lt;&gt;"",INDEX(listcty2,MATCH(#REF!,listcty3,0),1),"")</definedName>
    <definedName name="loctcty" localSheetId="36">IF(#REF!&lt;&gt;"",INDEX(listcty2,MATCH(#REF!,listcty3,0),1),"")</definedName>
    <definedName name="loctcty" localSheetId="11">IF(#REF!&lt;&gt;"",INDEX(listcty2,MATCH(#REF!,listcty3,0),1),"")</definedName>
    <definedName name="loctcty" localSheetId="8">IF(#REF!&lt;&gt;"",INDEX(listcty2,MATCH(#REF!,listcty3,0),1),"")</definedName>
    <definedName name="loctcty" localSheetId="12">IF(#REF!&lt;&gt;"",INDEX(listcty2,MATCH(#REF!,listcty3,0),1),"")</definedName>
    <definedName name="loctcty" localSheetId="1">IF(#REF!&lt;&gt;"",INDEX(Phanbo2026!listcty2,MATCH(#REF!,Phanbo2026!listcty3,0),1),"")</definedName>
    <definedName name="loctcty" localSheetId="14">#N/A</definedName>
    <definedName name="loctcty">IF(#REF!&lt;&gt;"",INDEX(listcty2,MATCH(#REF!,listcty3,0),1),"")</definedName>
    <definedName name="m" localSheetId="22">#REF!</definedName>
    <definedName name="m" localSheetId="1">#REF!</definedName>
    <definedName name="m" localSheetId="14">#N/A</definedName>
    <definedName name="m">#REF!</definedName>
    <definedName name="M102bnnc" localSheetId="22">#REF!</definedName>
    <definedName name="M102bnnc" localSheetId="1">#REF!</definedName>
    <definedName name="M102bnnc" localSheetId="14">#N/A</definedName>
    <definedName name="M102bnnc">#REF!</definedName>
    <definedName name="M102bnvl" localSheetId="22">#REF!</definedName>
    <definedName name="M102bnvl" localSheetId="1">#REF!</definedName>
    <definedName name="M102bnvl" localSheetId="14">#N/A</definedName>
    <definedName name="M102bnvl">#REF!</definedName>
    <definedName name="m10aamtc" localSheetId="22">[58]HT!#REF!</definedName>
    <definedName name="m10aamtc" localSheetId="1">[58]HT!#REF!</definedName>
    <definedName name="m10aamtc">[58]HT!#REF!</definedName>
    <definedName name="M10aanc" localSheetId="22">#REF!</definedName>
    <definedName name="M10aanc" localSheetId="1">#REF!</definedName>
    <definedName name="M10aanc" localSheetId="14">#N/A</definedName>
    <definedName name="M10aanc">#REF!</definedName>
    <definedName name="M10aavc" localSheetId="22">#REF!</definedName>
    <definedName name="M10aavc" localSheetId="1">#REF!</definedName>
    <definedName name="M10aavc" localSheetId="14">#N/A</definedName>
    <definedName name="M10aavc">#REF!</definedName>
    <definedName name="M10aavl" localSheetId="22">#REF!</definedName>
    <definedName name="M10aavl" localSheetId="1">#REF!</definedName>
    <definedName name="M10aavl" localSheetId="14">#N/A</definedName>
    <definedName name="M10aavl">#REF!</definedName>
    <definedName name="M10banc" localSheetId="22">#REF!</definedName>
    <definedName name="M10banc" localSheetId="1">#REF!</definedName>
    <definedName name="M10banc" localSheetId="14">#N/A</definedName>
    <definedName name="M10banc">#REF!</definedName>
    <definedName name="M10bavl" localSheetId="22">#REF!</definedName>
    <definedName name="M10bavl" localSheetId="1">#REF!</definedName>
    <definedName name="M10bavl" localSheetId="14">#N/A</definedName>
    <definedName name="M10bavl">#REF!</definedName>
    <definedName name="M122bnnc">'[59]CHITIET VL-NC'!$G$141</definedName>
    <definedName name="M122bnvl">'[59]CHITIET VL-NC'!$G$136</definedName>
    <definedName name="M12aavl" localSheetId="22">#REF!</definedName>
    <definedName name="M12aavl" localSheetId="1">#REF!</definedName>
    <definedName name="M12aavl" localSheetId="14">#N/A</definedName>
    <definedName name="M12aavl">#REF!</definedName>
    <definedName name="M12banc" localSheetId="22">#REF!</definedName>
    <definedName name="M12banc" localSheetId="1">#REF!</definedName>
    <definedName name="M12banc" localSheetId="14">#N/A</definedName>
    <definedName name="M12banc">#REF!</definedName>
    <definedName name="M12bavl" localSheetId="22">#REF!</definedName>
    <definedName name="M12bavl" localSheetId="1">#REF!</definedName>
    <definedName name="M12bavl" localSheetId="14">#N/A</definedName>
    <definedName name="M12bavl">#REF!</definedName>
    <definedName name="M12bb1p" localSheetId="22">#REF!</definedName>
    <definedName name="M12bb1p" localSheetId="1">#REF!</definedName>
    <definedName name="M12bb1p" localSheetId="14">#N/A</definedName>
    <definedName name="M12bb1p">#REF!</definedName>
    <definedName name="M12bbnc" localSheetId="22">#REF!</definedName>
    <definedName name="M12bbnc" localSheetId="1">#REF!</definedName>
    <definedName name="M12bbnc" localSheetId="14">#N/A</definedName>
    <definedName name="M12bbnc">#REF!</definedName>
    <definedName name="M12bbvl" localSheetId="22">#REF!</definedName>
    <definedName name="M12bbvl" localSheetId="1">#REF!</definedName>
    <definedName name="M12bbvl" localSheetId="14">#N/A</definedName>
    <definedName name="M12bbvl">#REF!</definedName>
    <definedName name="M12bnnc" localSheetId="22">#REF!</definedName>
    <definedName name="M12bnnc" localSheetId="1">#REF!</definedName>
    <definedName name="M12bnnc" localSheetId="14">#N/A</definedName>
    <definedName name="M12bnnc">#REF!</definedName>
    <definedName name="M12bnvl" localSheetId="22">#REF!</definedName>
    <definedName name="M12bnvl" localSheetId="1">#REF!</definedName>
    <definedName name="M12bnvl" localSheetId="14">#N/A</definedName>
    <definedName name="M12bnvl">#REF!</definedName>
    <definedName name="M12cbnc">'[59]CHITIET VL-NC'!$G$222</definedName>
    <definedName name="M12cbvl">'[59]CHITIET VL-NC'!$G$217</definedName>
    <definedName name="M142bnnc">'[59]CHITIET VL-NC'!$G$162</definedName>
    <definedName name="M142bnvl">'[59]CHITIET VL-NC'!$G$157</definedName>
    <definedName name="M14bb1p" localSheetId="22">#REF!</definedName>
    <definedName name="M14bb1p" localSheetId="1">#REF!</definedName>
    <definedName name="M14bb1p" localSheetId="14">#N/A</definedName>
    <definedName name="M14bb1p">#REF!</definedName>
    <definedName name="M14bbnc" localSheetId="22">#REF!</definedName>
    <definedName name="M14bbnc" localSheetId="1">#REF!</definedName>
    <definedName name="M14bbnc" localSheetId="14">#N/A</definedName>
    <definedName name="M14bbnc">#REF!</definedName>
    <definedName name="M14bbvc" localSheetId="22">#REF!</definedName>
    <definedName name="M14bbvc" localSheetId="1">#REF!</definedName>
    <definedName name="M14bbvc" localSheetId="14">#N/A</definedName>
    <definedName name="M14bbvc">#REF!</definedName>
    <definedName name="M14bbvl" localSheetId="22">#REF!</definedName>
    <definedName name="M14bbvl" localSheetId="1">#REF!</definedName>
    <definedName name="M14bbvl" localSheetId="14">#N/A</definedName>
    <definedName name="M14bbvl">#REF!</definedName>
    <definedName name="M8a" localSheetId="22">#REF!</definedName>
    <definedName name="M8a" localSheetId="1">#REF!</definedName>
    <definedName name="M8a" localSheetId="14">#N/A</definedName>
    <definedName name="M8a">#REF!</definedName>
    <definedName name="M8aa" localSheetId="22">#REF!</definedName>
    <definedName name="M8aa" localSheetId="1">#REF!</definedName>
    <definedName name="M8aa" localSheetId="14">#N/A</definedName>
    <definedName name="M8aa">#REF!</definedName>
    <definedName name="m8amtc" localSheetId="22">[58]HT!#REF!</definedName>
    <definedName name="m8amtc" localSheetId="1">[58]HT!#REF!</definedName>
    <definedName name="m8amtc">[58]HT!#REF!</definedName>
    <definedName name="MA_CPZ" localSheetId="1">#REF!</definedName>
    <definedName name="MA_CPZ">#REF!</definedName>
    <definedName name="MA_CV" localSheetId="1">#REF!</definedName>
    <definedName name="MA_CV">#REF!</definedName>
    <definedName name="MA_LCTT" localSheetId="1">#REF!</definedName>
    <definedName name="MA_LCTT">#REF!</definedName>
    <definedName name="MA_N" localSheetId="1">#REF!</definedName>
    <definedName name="MA_N">#REF!</definedName>
    <definedName name="MA_SP" localSheetId="1">#REF!</definedName>
    <definedName name="MA_SP">#REF!</definedName>
    <definedName name="MA_TK" localSheetId="1">#REF!</definedName>
    <definedName name="MA_TK">#REF!</definedName>
    <definedName name="MA_X" localSheetId="1">#REF!</definedName>
    <definedName name="MA_X">#REF!</definedName>
    <definedName name="Ma3pnc" localSheetId="22">#REF!</definedName>
    <definedName name="Ma3pnc" localSheetId="1">#REF!</definedName>
    <definedName name="Ma3pnc" localSheetId="14">#N/A</definedName>
    <definedName name="Ma3pnc">#REF!</definedName>
    <definedName name="Ma3pvl" localSheetId="22">#REF!</definedName>
    <definedName name="Ma3pvl" localSheetId="1">#REF!</definedName>
    <definedName name="Ma3pvl" localSheetId="14">#N/A</definedName>
    <definedName name="Ma3pvl">#REF!</definedName>
    <definedName name="Maa3pnc" localSheetId="22">#REF!</definedName>
    <definedName name="Maa3pnc" localSheetId="1">#REF!</definedName>
    <definedName name="Maa3pnc" localSheetId="14">#N/A</definedName>
    <definedName name="Maa3pnc">#REF!</definedName>
    <definedName name="Maa3pvl" localSheetId="22">#REF!</definedName>
    <definedName name="Maa3pvl" localSheetId="1">#REF!</definedName>
    <definedName name="Maa3pvl" localSheetId="14">#N/A</definedName>
    <definedName name="Maa3pvl">#REF!</definedName>
    <definedName name="Macro18c">#N/A</definedName>
    <definedName name="Macro20b">#N/A</definedName>
    <definedName name="Macro21b">#N/A</definedName>
    <definedName name="MADONGIA">[56]TienLuong!$F$6:$F$2175</definedName>
    <definedName name="MAJ_CON_EQP" localSheetId="22">#REF!</definedName>
    <definedName name="MAJ_CON_EQP" localSheetId="1">#REF!</definedName>
    <definedName name="MAJ_CON_EQP" localSheetId="14">#REF!</definedName>
    <definedName name="MAJ_CON_EQP">#REF!</definedName>
    <definedName name="maKH" localSheetId="1">#REF!</definedName>
    <definedName name="maKH">#REF!</definedName>
    <definedName name="MAKH_CO" localSheetId="1">#REF!</definedName>
    <definedName name="MAKH_CO">#REF!</definedName>
    <definedName name="MAKH_NO" localSheetId="1">#REF!</definedName>
    <definedName name="MAKH_NO">#REF!</definedName>
    <definedName name="MALCTT" localSheetId="1">#REF!</definedName>
    <definedName name="MALCTT">#REF!</definedName>
    <definedName name="MANV" localSheetId="1">#REF!</definedName>
    <definedName name="MANV">#REF!</definedName>
    <definedName name="MaNX" localSheetId="1">#REF!</definedName>
    <definedName name="MaNX">#REF!</definedName>
    <definedName name="MAT" localSheetId="22">'[1]COAT&amp;WRAP-QIOT-#3'!#REF!</definedName>
    <definedName name="MAT" localSheetId="1">#REF!</definedName>
    <definedName name="MAT" localSheetId="14">'[2]COAT&amp;WRAP-QIOT-#3'!#REF!</definedName>
    <definedName name="MAT">#REF!</definedName>
    <definedName name="matit">[22]gvl!$Q$69</definedName>
    <definedName name="MAVANKHUON" localSheetId="22">#REF!</definedName>
    <definedName name="MAVANKHUON" localSheetId="1">#REF!</definedName>
    <definedName name="MAVANKHUON" localSheetId="14">#N/A</definedName>
    <definedName name="MAVANKHUON">#REF!</definedName>
    <definedName name="MAVL">'[60]Dinh Muc VT'!$F$4:$F$848</definedName>
    <definedName name="MAVLD">[57]ChiTietDZ!$D$8:$D$1296</definedName>
    <definedName name="MAVLD1">[57]VuaBT!$B$7:$B$63</definedName>
    <definedName name="MAVT" localSheetId="1">#REF!</definedName>
    <definedName name="MAVT">#REF!</definedName>
    <definedName name="MAZ" localSheetId="1">#REF!</definedName>
    <definedName name="MAZ">#REF!</definedName>
    <definedName name="MAZ_CO" localSheetId="1">#REF!</definedName>
    <definedName name="MAZ_CO">#REF!</definedName>
    <definedName name="MAZ_NO" localSheetId="1">#REF!</definedName>
    <definedName name="MAZ_NO">#REF!</definedName>
    <definedName name="Mba1p" localSheetId="22">#REF!</definedName>
    <definedName name="Mba1p" localSheetId="1">#REF!</definedName>
    <definedName name="Mba1p" localSheetId="14">#N/A</definedName>
    <definedName name="Mba1p">#REF!</definedName>
    <definedName name="Mba3p" localSheetId="22">#REF!</definedName>
    <definedName name="Mba3p" localSheetId="1">#REF!</definedName>
    <definedName name="Mba3p" localSheetId="14">#N/A</definedName>
    <definedName name="Mba3p">#REF!</definedName>
    <definedName name="Mbb3p" localSheetId="22">#REF!</definedName>
    <definedName name="Mbb3p" localSheetId="1">#REF!</definedName>
    <definedName name="Mbb3p" localSheetId="14">#N/A</definedName>
    <definedName name="Mbb3p">#REF!</definedName>
    <definedName name="Mbn1p">'[61]TDTKP (2)'!$L$290</definedName>
    <definedName name="MBnc" localSheetId="22">#REF!</definedName>
    <definedName name="MBnc" localSheetId="1">#REF!</definedName>
    <definedName name="MBnc" localSheetId="14">#N/A</definedName>
    <definedName name="MBnc">#REF!</definedName>
    <definedName name="MBvl" localSheetId="22">#REF!</definedName>
    <definedName name="MBvl" localSheetId="1">#REF!</definedName>
    <definedName name="MBvl" localSheetId="14">#N/A</definedName>
    <definedName name="MBvl">#REF!</definedName>
    <definedName name="mc" localSheetId="22">#REF!</definedName>
    <definedName name="mc" localSheetId="1">#REF!</definedName>
    <definedName name="mc" localSheetId="14">#N/A</definedName>
    <definedName name="mc">#REF!</definedName>
    <definedName name="MF" localSheetId="22">'[1]COAT&amp;WRAP-QIOT-#3'!#REF!</definedName>
    <definedName name="MF" localSheetId="1">#REF!</definedName>
    <definedName name="MF" localSheetId="14">'[2]COAT&amp;WRAP-QIOT-#3'!#REF!</definedName>
    <definedName name="MF">#REF!</definedName>
    <definedName name="MG_A" localSheetId="22">#REF!</definedName>
    <definedName name="MG_A" localSheetId="1">#REF!</definedName>
    <definedName name="MG_A" localSheetId="14">#REF!</definedName>
    <definedName name="MG_A">#REF!</definedName>
    <definedName name="Morong" localSheetId="22">#REF!</definedName>
    <definedName name="Morong" localSheetId="1">#REF!</definedName>
    <definedName name="Morong" localSheetId="14">#N/A</definedName>
    <definedName name="Morong">#REF!</definedName>
    <definedName name="Morong4054_85" localSheetId="22">#REF!</definedName>
    <definedName name="Morong4054_85" localSheetId="1">#REF!</definedName>
    <definedName name="Morong4054_85" localSheetId="14">#N/A</definedName>
    <definedName name="Morong4054_85">#REF!</definedName>
    <definedName name="morong4054_98" localSheetId="22">#REF!</definedName>
    <definedName name="morong4054_98" localSheetId="1">#REF!</definedName>
    <definedName name="morong4054_98" localSheetId="14">#N/A</definedName>
    <definedName name="morong4054_98">#REF!</definedName>
    <definedName name="MS" localSheetId="1">#REF!</definedName>
    <definedName name="MS">#REF!</definedName>
    <definedName name="MSCT" localSheetId="22">#REF!</definedName>
    <definedName name="MSCT" localSheetId="1">#REF!</definedName>
    <definedName name="MSCT" localSheetId="14">#N/A</definedName>
    <definedName name="MSCT">#REF!</definedName>
    <definedName name="MST" localSheetId="1">#REF!</definedName>
    <definedName name="MST">#REF!</definedName>
    <definedName name="MTC1P" localSheetId="22">#REF!</definedName>
    <definedName name="MTC1P" localSheetId="1">#REF!</definedName>
    <definedName name="MTC1P" localSheetId="14">#N/A</definedName>
    <definedName name="MTC1P">#REF!</definedName>
    <definedName name="MTC3P" localSheetId="22">#REF!</definedName>
    <definedName name="MTC3P" localSheetId="1">#REF!</definedName>
    <definedName name="MTC3P" localSheetId="14">#N/A</definedName>
    <definedName name="MTC3P">#REF!</definedName>
    <definedName name="MTCHC">[62]TNHCHINH!$K$38</definedName>
    <definedName name="MTCMB" localSheetId="22">#REF!</definedName>
    <definedName name="MTCMB" localSheetId="1">#REF!</definedName>
    <definedName name="MTCMB" localSheetId="14">#N/A</definedName>
    <definedName name="MTCMB">#REF!</definedName>
    <definedName name="MV" localSheetId="22">'[3]FA-LISTING'!#REF!</definedName>
    <definedName name="MV" localSheetId="1">#REF!</definedName>
    <definedName name="MV" localSheetId="14">#N/A</definedName>
    <definedName name="MV">#REF!</definedName>
    <definedName name="n" localSheetId="16" hidden="1">{"'Sheet1'!$L$16"}</definedName>
    <definedName name="n" localSheetId="38" hidden="1">{"'Sheet1'!$L$16"}</definedName>
    <definedName name="n" localSheetId="18" hidden="1">{"'Sheet1'!$L$16"}</definedName>
    <definedName name="n" localSheetId="39" hidden="1">{"'Sheet1'!$L$16"}</definedName>
    <definedName name="n" localSheetId="22" hidden="1">{"'Sheet1'!$L$16"}</definedName>
    <definedName name="n" localSheetId="20" hidden="1">{"'Sheet1'!$L$16"}</definedName>
    <definedName name="n" localSheetId="21" hidden="1">{"'Sheet1'!$L$16"}</definedName>
    <definedName name="n" localSheetId="25" hidden="1">{"'Sheet1'!$L$16"}</definedName>
    <definedName name="n" localSheetId="26" hidden="1">{"'Sheet1'!$L$16"}</definedName>
    <definedName name="n" localSheetId="27" hidden="1">{"'Sheet1'!$L$16"}</definedName>
    <definedName name="n" localSheetId="35" hidden="1">{"'Sheet1'!$L$16"}</definedName>
    <definedName name="n" localSheetId="36" hidden="1">{"'Sheet1'!$L$16"}</definedName>
    <definedName name="n" localSheetId="11" hidden="1">{"'Sheet1'!$L$16"}</definedName>
    <definedName name="n" localSheetId="8" hidden="1">{"'Sheet1'!$L$16"}</definedName>
    <definedName name="n" localSheetId="12" hidden="1">{"'Sheet1'!$L$16"}</definedName>
    <definedName name="n" localSheetId="1" hidden="1">{"'Sheet1'!$L$16"}</definedName>
    <definedName name="n" localSheetId="14" hidden="1">{"'Sheet1'!$L$16"}</definedName>
    <definedName name="n" hidden="1">{"'Sheet1'!$L$16"}</definedName>
    <definedName name="N1IN">'[33]TONGKE3p '!$U$295</definedName>
    <definedName name="N1pIGnc" localSheetId="22">#REF!</definedName>
    <definedName name="N1pIGnc" localSheetId="1">#REF!</definedName>
    <definedName name="N1pIGnc" localSheetId="14">#N/A</definedName>
    <definedName name="N1pIGnc">#REF!</definedName>
    <definedName name="N1pIGvc" localSheetId="22">#REF!</definedName>
    <definedName name="N1pIGvc" localSheetId="1">#REF!</definedName>
    <definedName name="N1pIGvc" localSheetId="14">#N/A</definedName>
    <definedName name="N1pIGvc">#REF!</definedName>
    <definedName name="N1pIGvl" localSheetId="22">#REF!</definedName>
    <definedName name="N1pIGvl" localSheetId="1">#REF!</definedName>
    <definedName name="N1pIGvl" localSheetId="14">#N/A</definedName>
    <definedName name="N1pIGvl">#REF!</definedName>
    <definedName name="N1pINDnc" localSheetId="22">#REF!</definedName>
    <definedName name="N1pINDnc" localSheetId="1">#REF!</definedName>
    <definedName name="N1pINDnc" localSheetId="14">#N/A</definedName>
    <definedName name="N1pINDnc">#REF!</definedName>
    <definedName name="N1pINDvc" localSheetId="22">#REF!</definedName>
    <definedName name="N1pINDvc" localSheetId="1">#REF!</definedName>
    <definedName name="N1pINDvc" localSheetId="14">#N/A</definedName>
    <definedName name="N1pINDvc">#REF!</definedName>
    <definedName name="N1pINDvl" localSheetId="22">#REF!</definedName>
    <definedName name="N1pINDvl" localSheetId="1">#REF!</definedName>
    <definedName name="N1pINDvl" localSheetId="14">#N/A</definedName>
    <definedName name="N1pINDvl">#REF!</definedName>
    <definedName name="N1pINGnc" localSheetId="22">#REF!</definedName>
    <definedName name="N1pINGnc" localSheetId="1">#REF!</definedName>
    <definedName name="N1pINGnc" localSheetId="14">#N/A</definedName>
    <definedName name="N1pINGnc">#REF!</definedName>
    <definedName name="N1pINGvc" localSheetId="22">#REF!</definedName>
    <definedName name="N1pINGvc" localSheetId="1">#REF!</definedName>
    <definedName name="N1pINGvc" localSheetId="14">#N/A</definedName>
    <definedName name="N1pINGvc">#REF!</definedName>
    <definedName name="N1pINGvl" localSheetId="22">#REF!</definedName>
    <definedName name="N1pINGvl" localSheetId="1">#REF!</definedName>
    <definedName name="N1pINGvl" localSheetId="14">#N/A</definedName>
    <definedName name="N1pINGvl">#REF!</definedName>
    <definedName name="N1pINTnc" localSheetId="22">#REF!</definedName>
    <definedName name="N1pINTnc" localSheetId="1">#REF!</definedName>
    <definedName name="N1pINTnc" localSheetId="14">#N/A</definedName>
    <definedName name="N1pINTnc">#REF!</definedName>
    <definedName name="N1pINTvc" localSheetId="22">#REF!</definedName>
    <definedName name="N1pINTvc" localSheetId="1">#REF!</definedName>
    <definedName name="N1pINTvc" localSheetId="14">#N/A</definedName>
    <definedName name="N1pINTvc">#REF!</definedName>
    <definedName name="N1pINTvl" localSheetId="22">#REF!</definedName>
    <definedName name="N1pINTvl" localSheetId="1">#REF!</definedName>
    <definedName name="N1pINTvl" localSheetId="14">#N/A</definedName>
    <definedName name="N1pINTvl">#REF!</definedName>
    <definedName name="N1pNLnc" localSheetId="22">#REF!</definedName>
    <definedName name="N1pNLnc" localSheetId="1">#REF!</definedName>
    <definedName name="N1pNLnc" localSheetId="14">#N/A</definedName>
    <definedName name="N1pNLnc">#REF!</definedName>
    <definedName name="N1pNLvc" localSheetId="22">#REF!</definedName>
    <definedName name="N1pNLvc" localSheetId="1">#REF!</definedName>
    <definedName name="N1pNLvc" localSheetId="14">#N/A</definedName>
    <definedName name="N1pNLvc">#REF!</definedName>
    <definedName name="N1pNLvl" localSheetId="22">#REF!</definedName>
    <definedName name="N1pNLvl" localSheetId="1">#REF!</definedName>
    <definedName name="N1pNLvl" localSheetId="14">#N/A</definedName>
    <definedName name="N1pNLvl">#REF!</definedName>
    <definedName name="name" localSheetId="1">#REF!</definedName>
    <definedName name="name">#REF!</definedName>
    <definedName name="name1" localSheetId="1">#REF!</definedName>
    <definedName name="name1">#REF!</definedName>
    <definedName name="NC" localSheetId="1">#REF!</definedName>
    <definedName name="NC">#REF!</definedName>
    <definedName name="NC1P" localSheetId="22">#REF!</definedName>
    <definedName name="NC1P" localSheetId="1">#REF!</definedName>
    <definedName name="NC1P" localSheetId="14">#N/A</definedName>
    <definedName name="NC1P">#REF!</definedName>
    <definedName name="NC3P" localSheetId="22">#REF!</definedName>
    <definedName name="NC3P" localSheetId="1">#REF!</definedName>
    <definedName name="NC3P" localSheetId="14">#N/A</definedName>
    <definedName name="NC3P">#REF!</definedName>
    <definedName name="NCBD100" localSheetId="22">#REF!</definedName>
    <definedName name="NCBD100" localSheetId="1">#REF!</definedName>
    <definedName name="NCBD100" localSheetId="14">#N/A</definedName>
    <definedName name="NCBD100">#REF!</definedName>
    <definedName name="NCBD200" localSheetId="22">#REF!</definedName>
    <definedName name="NCBD200" localSheetId="1">#REF!</definedName>
    <definedName name="NCBD200" localSheetId="14">#N/A</definedName>
    <definedName name="NCBD200">#REF!</definedName>
    <definedName name="NCBD250" localSheetId="22">#REF!</definedName>
    <definedName name="NCBD250" localSheetId="1">#REF!</definedName>
    <definedName name="NCBD250" localSheetId="14">#N/A</definedName>
    <definedName name="NCBD250">#REF!</definedName>
    <definedName name="NCCT3p" localSheetId="22">#REF!</definedName>
    <definedName name="NCCT3p" localSheetId="1">#REF!</definedName>
    <definedName name="NCCT3p" localSheetId="14">#N/A</definedName>
    <definedName name="NCCT3p">#REF!</definedName>
    <definedName name="NCHC">[62]TNHCHINH!$J$38</definedName>
    <definedName name="NCVC100" localSheetId="22">#REF!</definedName>
    <definedName name="NCVC100" localSheetId="1">#REF!</definedName>
    <definedName name="NCVC100" localSheetId="14">#N/A</definedName>
    <definedName name="NCVC100">#REF!</definedName>
    <definedName name="NCVC200" localSheetId="22">#REF!</definedName>
    <definedName name="NCVC200" localSheetId="1">#REF!</definedName>
    <definedName name="NCVC200" localSheetId="14">#N/A</definedName>
    <definedName name="NCVC200">#REF!</definedName>
    <definedName name="NCVC250" localSheetId="22">#REF!</definedName>
    <definedName name="NCVC250" localSheetId="1">#REF!</definedName>
    <definedName name="NCVC250" localSheetId="14">#N/A</definedName>
    <definedName name="NCVC250">#REF!</definedName>
    <definedName name="nd">[8]gVL!$Q$30</definedName>
    <definedName name="NET" localSheetId="22">#REF!</definedName>
    <definedName name="NET" localSheetId="1">#REF!</definedName>
    <definedName name="NET" localSheetId="14">#REF!</definedName>
    <definedName name="NET">#REF!</definedName>
    <definedName name="NET_1" localSheetId="22">#REF!</definedName>
    <definedName name="NET_1" localSheetId="1">#REF!</definedName>
    <definedName name="NET_1">#REF!</definedName>
    <definedName name="NET_ANA" localSheetId="22">#REF!</definedName>
    <definedName name="NET_ANA" localSheetId="1">#REF!</definedName>
    <definedName name="NET_ANA" localSheetId="14">#REF!</definedName>
    <definedName name="NET_ANA">#REF!</definedName>
    <definedName name="NET_ANA_1" localSheetId="22">#REF!</definedName>
    <definedName name="NET_ANA_1" localSheetId="1">#REF!</definedName>
    <definedName name="NET_ANA_1">#REF!</definedName>
    <definedName name="NET_ANA_2" localSheetId="22">#REF!</definedName>
    <definedName name="NET_ANA_2" localSheetId="1">#REF!</definedName>
    <definedName name="NET_ANA_2">#REF!</definedName>
    <definedName name="ngay">[29]HT!$C$10</definedName>
    <definedName name="NH" localSheetId="22">#REF!</definedName>
    <definedName name="NH" localSheetId="1">#REF!</definedName>
    <definedName name="NH" localSheetId="14">#N/A</definedName>
    <definedName name="NH">#REF!</definedName>
    <definedName name="NHot" localSheetId="22">#REF!</definedName>
    <definedName name="NHot" localSheetId="1">#REF!</definedName>
    <definedName name="NHot" localSheetId="14">#N/A</definedName>
    <definedName name="NHot">#REF!</definedName>
    <definedName name="nhuaduong" localSheetId="22">[45]dg!$D$12</definedName>
    <definedName name="nhuaduong" localSheetId="1">#REF!</definedName>
    <definedName name="nhuaduong" localSheetId="14">#N/A</definedName>
    <definedName name="nhuaduong">#REF!</definedName>
    <definedName name="NIG13p">'[33]TONGKE3p '!$T$295</definedName>
    <definedName name="nig1p" localSheetId="22">#REF!</definedName>
    <definedName name="nig1p" localSheetId="1">#REF!</definedName>
    <definedName name="nig1p" localSheetId="14">#N/A</definedName>
    <definedName name="nig1p">#REF!</definedName>
    <definedName name="nig3p" localSheetId="22">#REF!</definedName>
    <definedName name="nig3p" localSheetId="1">#REF!</definedName>
    <definedName name="nig3p" localSheetId="14">#N/A</definedName>
    <definedName name="nig3p">#REF!</definedName>
    <definedName name="NIGnc" localSheetId="22">#REF!</definedName>
    <definedName name="NIGnc" localSheetId="1">#REF!</definedName>
    <definedName name="NIGnc" localSheetId="14">#N/A</definedName>
    <definedName name="NIGnc">#REF!</definedName>
    <definedName name="nignc1p" localSheetId="22">#REF!</definedName>
    <definedName name="nignc1p" localSheetId="1">#REF!</definedName>
    <definedName name="nignc1p" localSheetId="14">#N/A</definedName>
    <definedName name="nignc1p">#REF!</definedName>
    <definedName name="nignc3p" localSheetId="22">[37]BETON!#REF!</definedName>
    <definedName name="nignc3p" localSheetId="1">[37]BETON!#REF!</definedName>
    <definedName name="nignc3p">[37]BETON!#REF!</definedName>
    <definedName name="NIGvc" localSheetId="22">#REF!</definedName>
    <definedName name="NIGvc" localSheetId="1">#REF!</definedName>
    <definedName name="NIGvc" localSheetId="14">#N/A</definedName>
    <definedName name="NIGvc">#REF!</definedName>
    <definedName name="NIGvl" localSheetId="22">#REF!</definedName>
    <definedName name="NIGvl" localSheetId="1">#REF!</definedName>
    <definedName name="NIGvl" localSheetId="14">#N/A</definedName>
    <definedName name="NIGvl">#REF!</definedName>
    <definedName name="nigvl1p" localSheetId="22">#REF!</definedName>
    <definedName name="nigvl1p" localSheetId="1">#REF!</definedName>
    <definedName name="nigvl1p" localSheetId="14">#N/A</definedName>
    <definedName name="nigvl1p">#REF!</definedName>
    <definedName name="nigvl3p" localSheetId="22">[37]BETON!#REF!</definedName>
    <definedName name="nigvl3p" localSheetId="1">[37]BETON!#REF!</definedName>
    <definedName name="nigvl3p">[37]BETON!#REF!</definedName>
    <definedName name="nin14nc3p" localSheetId="22">[37]BETON!#REF!</definedName>
    <definedName name="nin14nc3p" localSheetId="1">[37]BETON!#REF!</definedName>
    <definedName name="nin14nc3p">[37]BETON!#REF!</definedName>
    <definedName name="nin14vl3p" localSheetId="22">[37]BETON!#REF!</definedName>
    <definedName name="nin14vl3p" localSheetId="1">[37]BETON!#REF!</definedName>
    <definedName name="nin14vl3p">[37]BETON!#REF!</definedName>
    <definedName name="nin1903p" localSheetId="22">#REF!</definedName>
    <definedName name="nin1903p" localSheetId="1">#REF!</definedName>
    <definedName name="nin1903p" localSheetId="14">#N/A</definedName>
    <definedName name="nin1903p">#REF!</definedName>
    <definedName name="NIN190nc" localSheetId="22">#REF!</definedName>
    <definedName name="NIN190nc" localSheetId="1">#REF!</definedName>
    <definedName name="NIN190nc" localSheetId="14">#N/A</definedName>
    <definedName name="NIN190nc">#REF!</definedName>
    <definedName name="nin190nc3p" localSheetId="22">[37]BETON!#REF!</definedName>
    <definedName name="nin190nc3p" localSheetId="1">[37]BETON!#REF!</definedName>
    <definedName name="nin190nc3p">[37]BETON!#REF!</definedName>
    <definedName name="NIN190vl" localSheetId="22">#REF!</definedName>
    <definedName name="NIN190vl" localSheetId="1">#REF!</definedName>
    <definedName name="NIN190vl" localSheetId="14">#N/A</definedName>
    <definedName name="NIN190vl">#REF!</definedName>
    <definedName name="nin190vl3p" localSheetId="22">[37]BETON!#REF!</definedName>
    <definedName name="nin190vl3p" localSheetId="1">[37]BETON!#REF!</definedName>
    <definedName name="nin190vl3p">[37]BETON!#REF!</definedName>
    <definedName name="nin2903p">[61]TONGKE3p!$Y$110</definedName>
    <definedName name="nin290nc3p">[37]BETON!#REF!</definedName>
    <definedName name="nin290vl3p">[37]BETON!#REF!</definedName>
    <definedName name="nin3p" localSheetId="22">#REF!</definedName>
    <definedName name="nin3p" localSheetId="1">#REF!</definedName>
    <definedName name="nin3p" localSheetId="14">#N/A</definedName>
    <definedName name="nin3p">#REF!</definedName>
    <definedName name="nind1p" localSheetId="22">#REF!</definedName>
    <definedName name="nind1p" localSheetId="1">#REF!</definedName>
    <definedName name="nind1p" localSheetId="14">#N/A</definedName>
    <definedName name="nind1p">#REF!</definedName>
    <definedName name="nind3p" localSheetId="22">#REF!</definedName>
    <definedName name="nind3p" localSheetId="1">#REF!</definedName>
    <definedName name="nind3p" localSheetId="14">#N/A</definedName>
    <definedName name="nind3p">#REF!</definedName>
    <definedName name="NINDnc" localSheetId="22">#REF!</definedName>
    <definedName name="NINDnc" localSheetId="1">#REF!</definedName>
    <definedName name="NINDnc" localSheetId="14">#N/A</definedName>
    <definedName name="NINDnc">#REF!</definedName>
    <definedName name="nindnc1p" localSheetId="22">#REF!</definedName>
    <definedName name="nindnc1p" localSheetId="1">#REF!</definedName>
    <definedName name="nindnc1p" localSheetId="14">#N/A</definedName>
    <definedName name="nindnc1p">#REF!</definedName>
    <definedName name="nindnc3p" localSheetId="22">[37]BETON!#REF!</definedName>
    <definedName name="nindnc3p" localSheetId="1">[37]BETON!#REF!</definedName>
    <definedName name="nindnc3p">[37]BETON!#REF!</definedName>
    <definedName name="NINDvc" localSheetId="22">#REF!</definedName>
    <definedName name="NINDvc" localSheetId="1">#REF!</definedName>
    <definedName name="NINDvc" localSheetId="14">#N/A</definedName>
    <definedName name="NINDvc">#REF!</definedName>
    <definedName name="NINDvl" localSheetId="22">#REF!</definedName>
    <definedName name="NINDvl" localSheetId="1">#REF!</definedName>
    <definedName name="NINDvl" localSheetId="14">#N/A</definedName>
    <definedName name="NINDvl">#REF!</definedName>
    <definedName name="nindvl1p" localSheetId="22">#REF!</definedName>
    <definedName name="nindvl1p" localSheetId="1">#REF!</definedName>
    <definedName name="nindvl1p" localSheetId="14">#N/A</definedName>
    <definedName name="nindvl1p">#REF!</definedName>
    <definedName name="nindvl3p" localSheetId="22">[37]BETON!#REF!</definedName>
    <definedName name="nindvl3p" localSheetId="1">[37]BETON!#REF!</definedName>
    <definedName name="nindvl3p">[37]BETON!#REF!</definedName>
    <definedName name="ning1p" localSheetId="22">#REF!</definedName>
    <definedName name="ning1p" localSheetId="1">#REF!</definedName>
    <definedName name="ning1p" localSheetId="14">#N/A</definedName>
    <definedName name="ning1p">#REF!</definedName>
    <definedName name="ningnc1p" localSheetId="22">#REF!</definedName>
    <definedName name="ningnc1p" localSheetId="1">#REF!</definedName>
    <definedName name="ningnc1p" localSheetId="14">#N/A</definedName>
    <definedName name="ningnc1p">#REF!</definedName>
    <definedName name="ningvl1p" localSheetId="22">#REF!</definedName>
    <definedName name="ningvl1p" localSheetId="1">#REF!</definedName>
    <definedName name="ningvl1p" localSheetId="14">#N/A</definedName>
    <definedName name="ningvl1p">#REF!</definedName>
    <definedName name="NINnc" localSheetId="22">#REF!</definedName>
    <definedName name="NINnc" localSheetId="1">#REF!</definedName>
    <definedName name="NINnc" localSheetId="14">#N/A</definedName>
    <definedName name="NINnc">#REF!</definedName>
    <definedName name="ninnc3p" localSheetId="22">[37]BETON!#REF!</definedName>
    <definedName name="ninnc3p" localSheetId="1">[37]BETON!#REF!</definedName>
    <definedName name="ninnc3p">[37]BETON!#REF!</definedName>
    <definedName name="nint1p" localSheetId="22">#REF!</definedName>
    <definedName name="nint1p" localSheetId="1">#REF!</definedName>
    <definedName name="nint1p" localSheetId="14">#N/A</definedName>
    <definedName name="nint1p">#REF!</definedName>
    <definedName name="nintnc1p" localSheetId="22">#REF!</definedName>
    <definedName name="nintnc1p" localSheetId="1">#REF!</definedName>
    <definedName name="nintnc1p" localSheetId="14">#N/A</definedName>
    <definedName name="nintnc1p">#REF!</definedName>
    <definedName name="nintvl1p" localSheetId="22">#REF!</definedName>
    <definedName name="nintvl1p" localSheetId="1">#REF!</definedName>
    <definedName name="nintvl1p" localSheetId="14">#N/A</definedName>
    <definedName name="nintvl1p">#REF!</definedName>
    <definedName name="NINvc" localSheetId="22">#REF!</definedName>
    <definedName name="NINvc" localSheetId="1">#REF!</definedName>
    <definedName name="NINvc" localSheetId="14">#N/A</definedName>
    <definedName name="NINvc">#REF!</definedName>
    <definedName name="NINvl" localSheetId="22">#REF!</definedName>
    <definedName name="NINvl" localSheetId="1">#REF!</definedName>
    <definedName name="NINvl" localSheetId="14">#N/A</definedName>
    <definedName name="NINvl">#REF!</definedName>
    <definedName name="ninvl3p" localSheetId="22">[37]BETON!#REF!</definedName>
    <definedName name="ninvl3p" localSheetId="1">[37]BETON!#REF!</definedName>
    <definedName name="ninvl3p">[37]BETON!#REF!</definedName>
    <definedName name="NKC_ENDLP" localSheetId="1">[29]NKC!#REF!</definedName>
    <definedName name="NKC_ENDLP">[29]NKC!#REF!</definedName>
    <definedName name="NKC_ENDMH" localSheetId="1">[29]NKC!#REF!</definedName>
    <definedName name="NKC_ENDMH">[29]NKC!#REF!</definedName>
    <definedName name="NKC_GHEPMABT1" localSheetId="1">[29]NKC!#REF!</definedName>
    <definedName name="NKC_GHEPMABT1">[29]NKC!#REF!</definedName>
    <definedName name="NKC_GHEPMBT0">[29]NKC!#REF!</definedName>
    <definedName name="NKC_GHEPMBT1">[29]NKC!#REF!</definedName>
    <definedName name="NKC_LOAICT0">[29]NKC!#REF!</definedName>
    <definedName name="NKC_LOAIPHIEU0">[29]NKC!#REF!</definedName>
    <definedName name="NKC_LOAIPHIEU1">[29]NKC!#REF!</definedName>
    <definedName name="NKC_MABT0">[29]NKC!#REF!</definedName>
    <definedName name="NKC_MABT1">[29]NKC!#REF!</definedName>
    <definedName name="NL12nc" localSheetId="22">#REF!</definedName>
    <definedName name="NL12nc" localSheetId="1">#REF!</definedName>
    <definedName name="NL12nc" localSheetId="14">#N/A</definedName>
    <definedName name="NL12nc">#REF!</definedName>
    <definedName name="NL12vl" localSheetId="22">#REF!</definedName>
    <definedName name="NL12vl" localSheetId="1">#REF!</definedName>
    <definedName name="NL12vl" localSheetId="14">#N/A</definedName>
    <definedName name="NL12vl">#REF!</definedName>
    <definedName name="nl3p" localSheetId="22">#REF!</definedName>
    <definedName name="nl3p" localSheetId="1">#REF!</definedName>
    <definedName name="nl3p" localSheetId="14">#N/A</definedName>
    <definedName name="nl3p">#REF!</definedName>
    <definedName name="nlht" localSheetId="22">#REF!</definedName>
    <definedName name="nlht" localSheetId="1">#REF!</definedName>
    <definedName name="nlht" localSheetId="14">#N/A</definedName>
    <definedName name="nlht">#REF!</definedName>
    <definedName name="nlmtc" localSheetId="22">'[63]CHITIET VL-NCHT1 (2)'!#REF!</definedName>
    <definedName name="nlmtc" localSheetId="1">'[63]CHITIET VL-NCHT1 (2)'!#REF!</definedName>
    <definedName name="nlmtc">'[63]CHITIET VL-NCHT1 (2)'!#REF!</definedName>
    <definedName name="nlnc3p">'[31]CHITIET VL-NC-TT1p'!$G$260</definedName>
    <definedName name="nlnc3pha">'[61]CHITIET VL-NC-DDTT3PHA '!$G$426</definedName>
    <definedName name="NLTK1p" localSheetId="22">#REF!</definedName>
    <definedName name="NLTK1p" localSheetId="1">#REF!</definedName>
    <definedName name="NLTK1p" localSheetId="14">#N/A</definedName>
    <definedName name="NLTK1p">#REF!</definedName>
    <definedName name="nlvl3p">'[61]CHITIET VL-NC-TT1p'!$G$245</definedName>
    <definedName name="nn1p" localSheetId="22">#REF!</definedName>
    <definedName name="nn1p" localSheetId="1">#REF!</definedName>
    <definedName name="nn1p" localSheetId="14">#N/A</definedName>
    <definedName name="nn1p">#REF!</definedName>
    <definedName name="nn3p" localSheetId="22">#REF!</definedName>
    <definedName name="nn3p" localSheetId="1">#REF!</definedName>
    <definedName name="nn3p" localSheetId="14">#N/A</definedName>
    <definedName name="nn3p">#REF!</definedName>
    <definedName name="nnnc3p" localSheetId="22">[37]BETON!#REF!</definedName>
    <definedName name="nnnc3p" localSheetId="1">[37]BETON!#REF!</definedName>
    <definedName name="nnnc3p">[37]BETON!#REF!</definedName>
    <definedName name="nnvl3p" localSheetId="22">[37]BETON!#REF!</definedName>
    <definedName name="nnvl3p" localSheetId="1">[37]BETON!#REF!</definedName>
    <definedName name="nnvl3p">[37]BETON!#REF!</definedName>
    <definedName name="No" localSheetId="22">#REF!</definedName>
    <definedName name="No" localSheetId="1">#REF!</definedName>
    <definedName name="No" localSheetId="14">#N/A</definedName>
    <definedName name="No">#REF!</definedName>
    <definedName name="No.paje" localSheetId="22">IF(AND(#REF!="Y",#REF!&lt;&gt;""),COUNTIF(#REF!,"*Y*"),"")</definedName>
    <definedName name="No.paje" localSheetId="35">IF(AND(#REF!="Y",#REF!&lt;&gt;""),COUNTIF(#REF!,"*Y*"),"")</definedName>
    <definedName name="No.paje" localSheetId="8">IF(AND(#REF!="Y",#REF!&lt;&gt;""),COUNTIF(#REF!,"*Y*"),"")</definedName>
    <definedName name="No.paje" localSheetId="1">IF(AND(#REF!="Y",#REF!&lt;&gt;""),COUNTIF(#REF!,"*Y*"),"")</definedName>
    <definedName name="No.paje" localSheetId="14">#N/A</definedName>
    <definedName name="No.paje">IF(AND(#REF!="Y",#REF!&lt;&gt;""),COUNTIF(#REF!,"*Y*"),"")</definedName>
    <definedName name="Noidung" localSheetId="22">[41]Dieuchinh!#REF!</definedName>
    <definedName name="Noidung" localSheetId="1">[41]Dieuchinh!#REF!</definedName>
    <definedName name="Noidung">[41]Dieuchinh!#REF!</definedName>
    <definedName name="NORMAL" localSheetId="22">[64]Sheet1!#REF!</definedName>
    <definedName name="NORMAL" localSheetId="1">[64]Sheet1!#REF!</definedName>
    <definedName name="NORMAL">[64]Sheet1!#REF!</definedName>
    <definedName name="nuoc">[40]gvl!$N$38</definedName>
    <definedName name="NV" localSheetId="22">#REF!</definedName>
    <definedName name="NV" localSheetId="1">#REF!</definedName>
    <definedName name="NV" localSheetId="14">#N/A</definedName>
    <definedName name="NV">#REF!</definedName>
    <definedName name="nx" localSheetId="22">#REF!</definedName>
    <definedName name="nx" localSheetId="1">#REF!</definedName>
    <definedName name="nx" localSheetId="14">#N/A</definedName>
    <definedName name="nx">#REF!</definedName>
    <definedName name="nxmtc" localSheetId="22">'[63]CHITIET VL-NCHT1 (2)'!#REF!</definedName>
    <definedName name="nxmtc" localSheetId="1">'[63]CHITIET VL-NCHT1 (2)'!#REF!</definedName>
    <definedName name="nxmtc">'[63]CHITIET VL-NCHT1 (2)'!#REF!</definedName>
    <definedName name="NXT" localSheetId="1">#REF!</definedName>
    <definedName name="NXT">#REF!</definedName>
    <definedName name="OE" localSheetId="22">'[3]FA-LISTING'!#REF!</definedName>
    <definedName name="OE" localSheetId="1">#REF!</definedName>
    <definedName name="OE" localSheetId="14">#N/A</definedName>
    <definedName name="OE">#REF!</definedName>
    <definedName name="OO" localSheetId="1">#REF!</definedName>
    <definedName name="OO">#REF!</definedName>
    <definedName name="OO_KYKT" localSheetId="1">#REF!</definedName>
    <definedName name="OO_KYKT">#REF!</definedName>
    <definedName name="OO_NGAYCUOIKY" localSheetId="1">#REF!</definedName>
    <definedName name="OO_NGAYCUOIKY">#REF!</definedName>
    <definedName name="osc" localSheetId="22">#REF!</definedName>
    <definedName name="osc" localSheetId="1">#REF!</definedName>
    <definedName name="osc" localSheetId="14">#N/A</definedName>
    <definedName name="osc">#REF!</definedName>
    <definedName name="OTHER_PANEL" localSheetId="22">'[53]NEW-PANEL'!#REF!</definedName>
    <definedName name="OTHER_PANEL" localSheetId="1">#REF!</definedName>
    <definedName name="OTHER_PANEL" localSheetId="14">#N/A</definedName>
    <definedName name="OTHER_PANEL">#REF!</definedName>
    <definedName name="P" localSheetId="22">'[1]PNT-QUOT-#3'!#REF!</definedName>
    <definedName name="P" localSheetId="1">#REF!</definedName>
    <definedName name="P" localSheetId="14">'[2]PNT-QUOT-#3'!#REF!</definedName>
    <definedName name="P">#REF!</definedName>
    <definedName name="P_M" localSheetId="22">'[3]FA-LISTING'!#REF!</definedName>
    <definedName name="P_M" localSheetId="1">#REF!</definedName>
    <definedName name="P_M" localSheetId="14">#N/A</definedName>
    <definedName name="P_M">#REF!</definedName>
    <definedName name="P_NX1" localSheetId="1">#REF!</definedName>
    <definedName name="P_NX1">#REF!</definedName>
    <definedName name="P_TC" localSheetId="1">#REF!</definedName>
    <definedName name="P_TC">#REF!</definedName>
    <definedName name="paje421" localSheetId="16">(((LEFT(pajebsdrac,1)="5")+(LEFT(pajebsdrac,1)="6")+(LEFT(pajebsdrac,1)="7")+(LEFT(pajebsdrac,1)="8"))*(pajepldr))-(((LEFT(pajebscrac,1)="5")+(LEFT(pajebscrac,1)="6")+(LEFT(pajebscrac,1)="7")+(LEFT(pajebscrac,1)="8"))*(pajeplcr))</definedName>
    <definedName name="paje421" localSheetId="38">(((LEFT(pajebsdrac,1)="5")+(LEFT(pajebsdrac,1)="6")+(LEFT(pajebsdrac,1)="7")+(LEFT(pajebsdrac,1)="8"))*(pajepldr))-(((LEFT(pajebscrac,1)="5")+(LEFT(pajebscrac,1)="6")+(LEFT(pajebscrac,1)="7")+(LEFT(pajebscrac,1)="8"))*(pajeplcr))</definedName>
    <definedName name="paje421" localSheetId="18">(((LEFT(pajebsdrac,1)="5")+(LEFT(pajebsdrac,1)="6")+(LEFT(pajebsdrac,1)="7")+(LEFT(pajebsdrac,1)="8"))*(pajepldr))-(((LEFT(pajebscrac,1)="5")+(LEFT(pajebscrac,1)="6")+(LEFT(pajebscrac,1)="7")+(LEFT(pajebscrac,1)="8"))*(pajeplcr))</definedName>
    <definedName name="paje421" localSheetId="39">(((LEFT(pajebsdrac,1)="5")+(LEFT(pajebsdrac,1)="6")+(LEFT(pajebsdrac,1)="7")+(LEFT(pajebsdrac,1)="8"))*(pajepldr))-(((LEFT(pajebscrac,1)="5")+(LEFT(pajebscrac,1)="6")+(LEFT(pajebscrac,1)="7")+(LEFT(pajebscrac,1)="8"))*(pajeplcr))</definedName>
    <definedName name="paje421" localSheetId="22">(((LEFT('04 KHDT'!pajebsdrac,1)="5")+(LEFT('04 KHDT'!pajebsdrac,1)="6")+(LEFT('04 KHDT'!pajebsdrac,1)="7")+(LEFT('04 KHDT'!pajebsdrac,1)="8"))*('04 KHDT'!pajepldr))-(((LEFT('04 KHDT'!pajebscrac,1)="5")+(LEFT('04 KHDT'!pajebscrac,1)="6")+(LEFT('04 KHDT'!pajebscrac,1)="7")+(LEFT('04 KHDT'!pajebscrac,1)="8"))*('04 KHDT'!pajeplcr))</definedName>
    <definedName name="paje421" localSheetId="20">(((LEFT(pajebsdrac,1)="5")+(LEFT(pajebsdrac,1)="6")+(LEFT(pajebsdrac,1)="7")+(LEFT(pajebsdrac,1)="8"))*(pajepldr))-(((LEFT(pajebscrac,1)="5")+(LEFT(pajebscrac,1)="6")+(LEFT(pajebscrac,1)="7")+(LEFT(pajebscrac,1)="8"))*(pajeplcr))</definedName>
    <definedName name="paje421" localSheetId="21">(((LEFT(pajebsdrac,1)="5")+(LEFT(pajebsdrac,1)="6")+(LEFT(pajebsdrac,1)="7")+(LEFT(pajebsdrac,1)="8"))*(pajepldr))-(((LEFT(pajebscrac,1)="5")+(LEFT(pajebscrac,1)="6")+(LEFT(pajebscrac,1)="7")+(LEFT(pajebscrac,1)="8"))*(pajeplcr))</definedName>
    <definedName name="paje421" localSheetId="25">(((LEFT(pajebsdrac,1)="5")+(LEFT(pajebsdrac,1)="6")+(LEFT(pajebsdrac,1)="7")+(LEFT(pajebsdrac,1)="8"))*(pajepldr))-(((LEFT(pajebscrac,1)="5")+(LEFT(pajebscrac,1)="6")+(LEFT(pajebscrac,1)="7")+(LEFT(pajebscrac,1)="8"))*(pajeplcr))</definedName>
    <definedName name="paje421" localSheetId="26">(((LEFT(pajebsdrac,1)="5")+(LEFT(pajebsdrac,1)="6")+(LEFT(pajebsdrac,1)="7")+(LEFT(pajebsdrac,1)="8"))*(pajepldr))-(((LEFT(pajebscrac,1)="5")+(LEFT(pajebscrac,1)="6")+(LEFT(pajebscrac,1)="7")+(LEFT(pajebscrac,1)="8"))*(pajeplcr))</definedName>
    <definedName name="paje421" localSheetId="27">(((LEFT(pajebsdrac,1)="5")+(LEFT(pajebsdrac,1)="6")+(LEFT(pajebsdrac,1)="7")+(LEFT(pajebsdrac,1)="8"))*(pajepldr))-(((LEFT(pajebscrac,1)="5")+(LEFT(pajebscrac,1)="6")+(LEFT(pajebscrac,1)="7")+(LEFT(pajebscrac,1)="8"))*(pajeplcr))</definedName>
    <definedName name="paje421" localSheetId="35">(((LEFT(pajebsdrac,1)="5")+(LEFT(pajebsdrac,1)="6")+(LEFT(pajebsdrac,1)="7")+(LEFT(pajebsdrac,1)="8"))*(pajepldr))-(((LEFT(pajebscrac,1)="5")+(LEFT(pajebscrac,1)="6")+(LEFT(pajebscrac,1)="7")+(LEFT(pajebscrac,1)="8"))*(pajeplcr))</definedName>
    <definedName name="paje421" localSheetId="36">(((LEFT(pajebsdrac,1)="5")+(LEFT(pajebsdrac,1)="6")+(LEFT(pajebsdrac,1)="7")+(LEFT(pajebsdrac,1)="8"))*(pajepldr))-(((LEFT(pajebscrac,1)="5")+(LEFT(pajebscrac,1)="6")+(LEFT(pajebscrac,1)="7")+(LEFT(pajebscrac,1)="8"))*(pajeplcr))</definedName>
    <definedName name="paje421" localSheetId="11">(((LEFT(pajebsdrac,1)="5")+(LEFT(pajebsdrac,1)="6")+(LEFT(pajebsdrac,1)="7")+(LEFT(pajebsdrac,1)="8"))*(pajepldr))-(((LEFT(pajebscrac,1)="5")+(LEFT(pajebscrac,1)="6")+(LEFT(pajebscrac,1)="7")+(LEFT(pajebscrac,1)="8"))*(pajeplcr))</definedName>
    <definedName name="paje421" localSheetId="8">(((LEFT(pajebsdrac,1)="5")+(LEFT(pajebsdrac,1)="6")+(LEFT(pajebsdrac,1)="7")+(LEFT(pajebsdrac,1)="8"))*(pajepldr))-(((LEFT(pajebscrac,1)="5")+(LEFT(pajebscrac,1)="6")+(LEFT(pajebscrac,1)="7")+(LEFT(pajebscrac,1)="8"))*(pajeplcr))</definedName>
    <definedName name="paje421" localSheetId="12">(((LEFT(pajebsdrac,1)="5")+(LEFT(pajebsdrac,1)="6")+(LEFT(pajebsdrac,1)="7")+(LEFT(pajebsdrac,1)="8"))*(pajepldr))-(((LEFT(pajebscrac,1)="5")+(LEFT(pajebscrac,1)="6")+(LEFT(pajebscrac,1)="7")+(LEFT(pajebscrac,1)="8"))*(pajeplcr))</definedName>
    <definedName name="paje421" localSheetId="1">(((LEFT(Phanbo2026!pajebsdrac,1)="5")+(LEFT(Phanbo2026!pajebsdrac,1)="6")+(LEFT(Phanbo2026!pajebsdrac,1)="7")+(LEFT(Phanbo2026!pajebsdrac,1)="8"))*(Phanbo2026!pajepldr))-(((LEFT(Phanbo2026!pajebscrac,1)="5")+(LEFT(Phanbo2026!pajebscrac,1)="6")+(LEFT(Phanbo2026!pajebscrac,1)="7")+(LEFT(Phanbo2026!pajebscrac,1)="8"))*(Phanbo2026!pajeplcr))</definedName>
    <definedName name="paje421" localSheetId="14">(((LEFT('VAY '!pajebsdrac,1)="5")+(LEFT('VAY '!pajebsdrac,1)="6")+(LEFT('VAY '!pajebsdrac,1)="7")+(LEFT('VAY '!pajebsdrac,1)="8"))*('VAY '!pajepldr))-(((LEFT('VAY '!pajebscrac,1)="5")+(LEFT('VAY '!pajebscrac,1)="6")+(LEFT('VAY '!pajebscrac,1)="7")+(LEFT('VAY '!pajebscrac,1)="8"))*('VAY '!pajeplcr))</definedName>
    <definedName name="paje421">(((LEFT(pajebsdrac,1)="5")+(LEFT(pajebsdrac,1)="6")+(LEFT(pajebsdrac,1)="7")+(LEFT(pajebsdrac,1)="8"))*(pajepldr))-(((LEFT(pajebscrac,1)="5")+(LEFT(pajebscrac,1)="6")+(LEFT(pajebscrac,1)="7")+(LEFT(pajebscrac,1)="8"))*(pajeplcr))</definedName>
    <definedName name="paje4211">#N/A</definedName>
    <definedName name="paje4211dk">#N/A</definedName>
    <definedName name="paje4212">#N/A</definedName>
    <definedName name="paje4212dk">#N/A</definedName>
    <definedName name="paje63" localSheetId="22">[19]INFOR!$C$9:$C$11</definedName>
    <definedName name="paje63" localSheetId="8">#REF!</definedName>
    <definedName name="paje63" localSheetId="1">#REF!</definedName>
    <definedName name="paje63" localSheetId="14">#N/A</definedName>
    <definedName name="paje63">#REF!</definedName>
    <definedName name="pajeADDRESS">OFFSET(INDIRECT(ADDRESS(CELL("row"),CELL("col"))),0,0)</definedName>
    <definedName name="pajebscr" localSheetId="22">#REF!</definedName>
    <definedName name="pajebscr" localSheetId="1">#REF!</definedName>
    <definedName name="pajebscr" localSheetId="14">#N/A</definedName>
    <definedName name="pajebscr">#REF!</definedName>
    <definedName name="pajebscrac" localSheetId="22">#REF!</definedName>
    <definedName name="pajebscrac" localSheetId="1">#REF!</definedName>
    <definedName name="pajebscrac" localSheetId="14">#N/A</definedName>
    <definedName name="pajebscrac">#REF!</definedName>
    <definedName name="pajebsdr" localSheetId="22">#REF!</definedName>
    <definedName name="pajebsdr" localSheetId="1">#REF!</definedName>
    <definedName name="pajebsdr" localSheetId="14">#N/A</definedName>
    <definedName name="pajebsdr">#REF!</definedName>
    <definedName name="pajebsdrac" localSheetId="22">#REF!</definedName>
    <definedName name="pajebsdrac" localSheetId="1">#REF!</definedName>
    <definedName name="pajebsdrac" localSheetId="14">#N/A</definedName>
    <definedName name="pajebsdrac">#REF!</definedName>
    <definedName name="pajeckdk" localSheetId="22">#REF!</definedName>
    <definedName name="pajeckdk" localSheetId="1">#REF!</definedName>
    <definedName name="pajeckdk" localSheetId="14">#N/A</definedName>
    <definedName name="pajeckdk">#REF!</definedName>
    <definedName name="pajecty" localSheetId="22">#REF!</definedName>
    <definedName name="pajecty" localSheetId="1">#REF!</definedName>
    <definedName name="pajecty" localSheetId="14">#N/A</definedName>
    <definedName name="pajecty">#REF!</definedName>
    <definedName name="pajeplcr" localSheetId="22">#REF!</definedName>
    <definedName name="pajeplcr" localSheetId="1">#REF!</definedName>
    <definedName name="pajeplcr" localSheetId="14">#N/A</definedName>
    <definedName name="pajeplcr">#REF!</definedName>
    <definedName name="pajepldr" localSheetId="22">#REF!</definedName>
    <definedName name="pajepldr" localSheetId="1">#REF!</definedName>
    <definedName name="pajepldr" localSheetId="14">#N/A</definedName>
    <definedName name="pajepldr">#REF!</definedName>
    <definedName name="pajeref" localSheetId="16">#REF!:OFFSET(#REF!,sectorinfor-1,0)</definedName>
    <definedName name="pajeref" localSheetId="38">#REF!:OFFSET(#REF!,sectorinfor-1,0)</definedName>
    <definedName name="pajeref" localSheetId="18">#REF!:OFFSET(#REF!,sectorinfor-1,0)</definedName>
    <definedName name="pajeref" localSheetId="39">#REF!:OFFSET(#REF!,sectorinfor-1,0)</definedName>
    <definedName name="pajeref" localSheetId="22">[21]INFOR!$E$5:OFFSET([21]INFOR!$E$5,'04 KHDT'!sectorinfor-1,0)</definedName>
    <definedName name="pajeref" localSheetId="20">#REF!:OFFSET(#REF!,sectorinfor-1,0)</definedName>
    <definedName name="pajeref" localSheetId="21">#REF!:OFFSET(#REF!,sectorinfor-1,0)</definedName>
    <definedName name="pajeref" localSheetId="25">#REF!:OFFSET(#REF!,sectorinfor-1,0)</definedName>
    <definedName name="pajeref" localSheetId="26">#REF!:OFFSET(#REF!,sectorinfor-1,0)</definedName>
    <definedName name="pajeref" localSheetId="27">#REF!:OFFSET(#REF!,sectorinfor-1,0)</definedName>
    <definedName name="pajeref" localSheetId="35">#REF!:OFFSET(#REF!,sectorinfor-1,0)</definedName>
    <definedName name="pajeref" localSheetId="36">#REF!:OFFSET(#REF!,sectorinfor-1,0)</definedName>
    <definedName name="pajeref" localSheetId="11">#REF!:OFFSET(#REF!,sectorinfor-1,0)</definedName>
    <definedName name="pajeref" localSheetId="8">#REF!:OFFSET(#REF!,sectorinfor-1,0)</definedName>
    <definedName name="pajeref" localSheetId="12">#REF!:OFFSET(#REF!,sectorinfor-1,0)</definedName>
    <definedName name="pajeref" localSheetId="1">#REF!:OFFSET(#REF!,sectorinfor-1,0)</definedName>
    <definedName name="pajeref" localSheetId="14">#N/A</definedName>
    <definedName name="pajeref">#REF!:OFFSET(#REF!,sectorinfor-1,0)</definedName>
    <definedName name="pajetn">#N/A</definedName>
    <definedName name="pajetnc">IF(COUNTIF(INDIRECT([18]WK!A$414),[18]WK!$K1&amp;[18]WK!XFD$7&amp;"Y")=0,[18]WK!XFD1,(SUMIF(INDIRECT([18]WK!A$412),[18]WK!$K1&amp;[18]WK!XFD$7&amp;"Y",INDIRECT([18]WK!A$406))-SUMIF(INDIRECT([18]WK!A$413),[18]WK!$K1&amp;[18]WK!XFD$7&amp;"Y",INDIRECT([18]WK!A$407)))+[18]WK!XFD1)</definedName>
    <definedName name="pajetncdk">IF(COUNTIF(INDIRECT([18]WK!XFC$414),[18]WK!$K1&amp;[18]WK!XFB$7&amp;"Y"&amp;"DK")=0,[18]WK!XFD1,(SUMIF(INDIRECT([18]WK!XFC$412),[18]WK!$K1&amp;[18]WK!XFB$7&amp;"Y"&amp;"DK",INDIRECT([18]WK!XFC$406))-SUMIF(INDIRECT([18]WK!XFC$413),[18]WK!$K1&amp;[18]WK!XFB$7&amp;"Y"&amp;"DK",INDIRECT([18]WK!XFC$407)))+[18]WK!XFD1)</definedName>
    <definedName name="pajetndk">#N/A</definedName>
    <definedName name="pajetsck">#N/A</definedName>
    <definedName name="pajetscknv">IF(COUNTIF(INDIRECT([18]WK!A$414),[18]WK!$K1&amp;[18]WK!XFD$7&amp;"Y")=0,[18]WK!XFD1,-(SUMIF(INDIRECT([18]WK!A$412),[18]WK!$K1&amp;[18]WK!XFD$7&amp;"Y",INDIRECT([18]WK!A$404))-SUMIF(INDIRECT([18]WK!A$413),[18]WK!$K1&amp;[18]WK!XFD$7&amp;"Y",INDIRECT([18]WK!A$405)))+[18]WK!XFD1)</definedName>
    <definedName name="pajetsdk">#N/A</definedName>
    <definedName name="pajetsdknv">IF(COUNTIF(INDIRECT([18]WK!XFC$414),[18]WK!$K1&amp;[18]WK!XFB$7&amp;"Y"&amp;"DK")=0,[18]WK!XFD1,-(SUMIF(INDIRECT([18]WK!XFC$412),[18]WK!$K1&amp;[18]WK!XFB$7&amp;"Y"&amp;"DK",INDIRECT([18]WK!XFC$404))-SUMIF(INDIRECT([18]WK!XFC$413),[18]WK!$K1&amp;[18]WK!XFB$7&amp;"Y"&amp;"DK",INDIRECT([18]WK!XFC$405)))+[18]WK!XFD1)</definedName>
    <definedName name="pajewpre">#N/A</definedName>
    <definedName name="pajewpref">#N/A</definedName>
    <definedName name="pajexn" localSheetId="22">#REF!</definedName>
    <definedName name="pajexn" localSheetId="1">#REF!</definedName>
    <definedName name="pajexn" localSheetId="14">#N/A</definedName>
    <definedName name="pajexn">#REF!</definedName>
    <definedName name="PC" localSheetId="1">#REF!</definedName>
    <definedName name="PC">#REF!</definedName>
    <definedName name="PEJM" localSheetId="22">'[1]COAT&amp;WRAP-QIOT-#3'!#REF!</definedName>
    <definedName name="PEJM" localSheetId="1">#REF!</definedName>
    <definedName name="PEJM" localSheetId="14">'[2]COAT&amp;WRAP-QIOT-#3'!#REF!</definedName>
    <definedName name="PEJM">#REF!</definedName>
    <definedName name="PF" localSheetId="22">'[1]PNT-QUOT-#3'!#REF!</definedName>
    <definedName name="PF" localSheetId="1">#REF!</definedName>
    <definedName name="PF" localSheetId="14">'[2]PNT-QUOT-#3'!#REF!</definedName>
    <definedName name="PF">#REF!</definedName>
    <definedName name="phu_luc_vua" localSheetId="22">#REF!</definedName>
    <definedName name="phu_luc_vua" localSheetId="1">#REF!</definedName>
    <definedName name="phu_luc_vua" localSheetId="14">#N/A</definedName>
    <definedName name="phu_luc_vua">#REF!</definedName>
    <definedName name="phuong" localSheetId="22">'[1]COAT&amp;WRAP-QIOT-#3'!#REF!</definedName>
    <definedName name="phuong" localSheetId="1">'[1]COAT&amp;WRAP-QIOT-#3'!#REF!</definedName>
    <definedName name="phuong">'[1]COAT&amp;WRAP-QIOT-#3'!#REF!</definedName>
    <definedName name="PL_???___P.B.___REST_P.B._????" localSheetId="22">'[53]NEW-PANEL'!#REF!</definedName>
    <definedName name="PL_???___P.B.___REST_P.B._????" localSheetId="1">'[53]NEW-PANEL'!#REF!</definedName>
    <definedName name="PL_???___P.B.___REST_P.B._????">'[53]NEW-PANEL'!#REF!</definedName>
    <definedName name="PL_hyperlink_cell">SUBSTITUTE(ADDRESS(1,COLUMN([18]PL!$J$14),4),1,"")</definedName>
    <definedName name="PL_hyperlink_count">COUNTA([18]PL!$J$1:$J$13)+COUNTBLANK([18]PL!$J$1:$J$13)</definedName>
    <definedName name="PL_Hyperlink_find">IF(ISERROR(MATCH([18]PL!XEY1,[18]TM_E!$B$1:$B$2627,0)),0,MATCH([18]PL!XEY1,[18]TM_E!$B$1:$B$2627,0))</definedName>
    <definedName name="PL_指示燈___P.B.___REST_P.B._壓扣開關" localSheetId="22">'[53]NEW-PANEL'!#REF!</definedName>
    <definedName name="PL_指示燈___P.B.___REST_P.B._壓扣開關" localSheetId="1">#REF!</definedName>
    <definedName name="PL_指示燈___P.B.___REST_P.B._壓扣開關" localSheetId="14">#N/A</definedName>
    <definedName name="PL_指示燈___P.B.___REST_P.B._壓扣開關">#REF!</definedName>
    <definedName name="PL5o7" localSheetId="16">INDEX(rangebs507,MATCH(mspl507,rangebs507ms,0))</definedName>
    <definedName name="PL5o7" localSheetId="38">INDEX(rangebs507,MATCH(mspl507,rangebs507ms,0))</definedName>
    <definedName name="PL5o7" localSheetId="18">INDEX(rangebs507,MATCH(mspl507,rangebs507ms,0))</definedName>
    <definedName name="PL5o7" localSheetId="39">INDEX(rangebs507,MATCH(mspl507,rangebs507ms,0))</definedName>
    <definedName name="PL5o7" localSheetId="22">INDEX('04 KHDT'!rangebs507,MATCH(mspl507,'04 KHDT'!rangebs507ms,0))</definedName>
    <definedName name="PL5o7" localSheetId="20">INDEX(rangebs507,MATCH(mspl507,rangebs507ms,0))</definedName>
    <definedName name="PL5o7" localSheetId="21">INDEX(rangebs507,MATCH(mspl507,rangebs507ms,0))</definedName>
    <definedName name="PL5o7" localSheetId="25">INDEX(rangebs507,MATCH(mspl507,rangebs507ms,0))</definedName>
    <definedName name="PL5o7" localSheetId="26">INDEX(rangebs507,MATCH(mspl507,rangebs507ms,0))</definedName>
    <definedName name="PL5o7" localSheetId="27">INDEX(rangebs507,MATCH(mspl507,rangebs507ms,0))</definedName>
    <definedName name="PL5o7" localSheetId="35">INDEX(rangebs507,MATCH(mspl507,rangebs507ms,0))</definedName>
    <definedName name="PL5o7" localSheetId="36">INDEX(rangebs507,MATCH(mspl507,rangebs507ms,0))</definedName>
    <definedName name="PL5o7" localSheetId="11">INDEX(rangebs507,MATCH(mspl507,rangebs507ms,0))</definedName>
    <definedName name="PL5o7" localSheetId="8">INDEX(rangebs507,MATCH(mspl507,rangebs507ms,0))</definedName>
    <definedName name="PL5o7" localSheetId="12">INDEX(rangebs507,MATCH(mspl507,rangebs507ms,0))</definedName>
    <definedName name="PL5o7" localSheetId="1">INDEX(Phanbo2026!rangebs507,MATCH(mspl507,Phanbo2026!rangebs507ms,0))</definedName>
    <definedName name="PL5o7" localSheetId="14">INDEX('VAY '!rangebs507,MATCH(mspl507,'VAY '!rangebs507ms,0))</definedName>
    <definedName name="PL5o7">INDEX(rangebs507,MATCH(mspl507,rangebs507ms,0))</definedName>
    <definedName name="PLcountTM" localSheetId="22">IF([21]PL!F1="","",IF([21]PL!F1="Có",IF(OR([21]PL!B1,[21]PL!D1),"VI."&amp;COUNTIF([21]PL!#REF!,"VI.*")+1,""),""))</definedName>
    <definedName name="PLcountTM" localSheetId="1">IF(#REF!="","",IF(#REF!="Có",IF(OR(#REF!,#REF!),"VI."&amp;COUNTIF(#REF!,"VI.*")+1,""),""))</definedName>
    <definedName name="PLcountTM" localSheetId="14">#N/A</definedName>
    <definedName name="PLcountTM">IF(#REF!="","",IF(#REF!="Có",IF(OR(#REF!,#REF!),"VI."&amp;COUNTIF(#REF!,"VI.*")+1,""),""))</definedName>
    <definedName name="PLcountTM2" localSheetId="22">IF([21]BSPL!F1="","",IF([21]BSPL!F1="Có",IF(OR([21]BSPL!B1,[21]BSPL!D1),"VI."&amp;COUNTIF([21]BSPL!#REF!,"VI.*")+1,""),""))</definedName>
    <definedName name="PLcountTM2" localSheetId="1">IF(#REF!="","",IF(#REF!="Có",IF(OR(#REF!,#REF!),"VI."&amp;COUNTIF(#REF!,"VI.*")+1,""),""))</definedName>
    <definedName name="PLcountTM2" localSheetId="14">#N/A</definedName>
    <definedName name="PLcountTM2">IF(#REF!="","",IF(#REF!="Có",IF(OR(#REF!,#REF!),"VI."&amp;COUNTIF(#REF!,"VI.*")+1,""),""))</definedName>
    <definedName name="PM">[65]IBASE!$AH$16:$AV$110</definedName>
    <definedName name="PRICE" localSheetId="22">#REF!</definedName>
    <definedName name="PRICE" localSheetId="1">#REF!</definedName>
    <definedName name="PRICE" localSheetId="14">#REF!</definedName>
    <definedName name="PRICE">#REF!</definedName>
    <definedName name="PRICE1" localSheetId="22">#REF!</definedName>
    <definedName name="PRICE1" localSheetId="1">#REF!</definedName>
    <definedName name="PRICE1" localSheetId="14">#REF!</definedName>
    <definedName name="PRICE1">#REF!</definedName>
    <definedName name="_xlnm.Print_Area" localSheetId="17">'01BKH Chi tieu tong hop'!$A$1:$I$118</definedName>
    <definedName name="_xlnm.Print_Area" localSheetId="16">'01KH Chi tieu kinh te chu yeu'!$A$1:$J$120</definedName>
    <definedName name="_xlnm.Print_Area" localSheetId="18">'02KH Chi tieu doanh thu'!$A$1:$I$33</definedName>
    <definedName name="_xlnm.Print_Area" localSheetId="39">'02TH co cau to chuc'!$A$1:$H$32</definedName>
    <definedName name="_xlnm.Print_Area" localSheetId="19">'03KH GTTT'!$A$1:$G$27</definedName>
    <definedName name="_xlnm.Print_Area" localSheetId="22">#REF!</definedName>
    <definedName name="_xlnm.Print_Area" localSheetId="20">'04AKH ĐT XDCB TTB'!$A$1:$L$32</definedName>
    <definedName name="_xlnm.Print_Area" localSheetId="21">'04BKH ĐT HINH THANH TSCĐ, XDCB'!$A$1:$S$19</definedName>
    <definedName name="_xlnm.Print_Area" localSheetId="23">'05 KH KHCNMT '!$A$1:$J$22</definedName>
    <definedName name="_xlnm.Print_Area" localSheetId="24">'06 KH SUA CHUA TSCD'!$A$1:$J$38</definedName>
    <definedName name="_xlnm.Print_Area" localSheetId="26">'08 KH LAO DONG TIEN LUONG '!$A$1:$J$50</definedName>
    <definedName name="_xlnm.Print_Area" localSheetId="27">'08 KH LAO DONG TIEN LUONG (cũ)'!$A$1:$J$46</definedName>
    <definedName name="_xlnm.Print_Area" localSheetId="28">'09 KH DTHL'!$A$1:$I$26</definedName>
    <definedName name="_xlnm.Print_Area" localSheetId="29">'10 GVHB'!$A$1:$H$28</definedName>
    <definedName name="_xlnm.Print_Area" localSheetId="30">'11 QLDN'!$A$1:$H$36</definedName>
    <definedName name="_xlnm.Print_Area" localSheetId="32">'13 chi tiet KQSXKD'!$A$1:$M$35</definedName>
    <definedName name="_xlnm.Print_Area" localSheetId="33">'14 PPLN'!$A$1:$G$56</definedName>
    <definedName name="_xlnm.Print_Area" localSheetId="34">'15A KHTS'!$A$1:$G$27</definedName>
    <definedName name="_xlnm.Print_Area" localSheetId="36">'16KH dau tu ra ngoai'!$A$1:$V$16</definedName>
    <definedName name="_xlnm.Print_Area" localSheetId="37">'17KH btoan von'!$A$1:$F$28</definedName>
    <definedName name="_xlnm.Print_Area" localSheetId="10">'BANG TÍNH'!$A$1:$N$172</definedName>
    <definedName name="_xlnm.Print_Area" localSheetId="11">CDKT!$A$1:$F$145</definedName>
    <definedName name="_xlnm.Print_Area" localSheetId="15">'GIAO DỊCH NỘI BỘ'!$A$2:$I$22</definedName>
    <definedName name="_xlnm.Print_Area" localSheetId="12">KQKD!$A$1:$F$37</definedName>
    <definedName name="_xlnm.Print_Area" localSheetId="13">LCTT!$A$1:$F$92</definedName>
    <definedName name="_xlnm.Print_Area" localSheetId="9">'PB 02 CSL'!$A$1:$J$45</definedName>
    <definedName name="_xlnm.Print_Area" localSheetId="1">#REF!</definedName>
    <definedName name="_xlnm.Print_Area" localSheetId="2">'PHONG KHKD'!$A$7:$U$47</definedName>
    <definedName name="_xlnm.Print_Area" localSheetId="3">'PHONG TCHC'!$A$1:$U$221</definedName>
    <definedName name="_xlnm.Print_Area" localSheetId="5">'PHONG TCKT'!$A$7:$U$151</definedName>
    <definedName name="_xlnm.Print_Area" localSheetId="14">'VAY '!$B$1:$K$18</definedName>
    <definedName name="_xlnm.Print_Area">#REF!</definedName>
    <definedName name="Print_Area_MI" localSheetId="22">[66]ESTI.!$A$1:$U$52</definedName>
    <definedName name="Print_Area_MI" localSheetId="1">#REF!</definedName>
    <definedName name="Print_Area_MI" localSheetId="14">[2]ESTI.!$A$1:$U$52</definedName>
    <definedName name="Print_Area_MI">#REF!</definedName>
    <definedName name="_xlnm.Print_Titles" localSheetId="17">'01BKH Chi tieu tong hop'!$6:$7</definedName>
    <definedName name="_xlnm.Print_Titles" localSheetId="16">'01KH Chi tieu kinh te chu yeu'!$6:$7</definedName>
    <definedName name="_xlnm.Print_Titles" localSheetId="22">#REF!</definedName>
    <definedName name="_xlnm.Print_Titles" localSheetId="33">'14 PPLN'!$5:$7</definedName>
    <definedName name="_xlnm.Print_Titles" localSheetId="10">'BANG TÍNH'!$6:$7</definedName>
    <definedName name="_xlnm.Print_Titles" localSheetId="11">CDKT!$74:$74</definedName>
    <definedName name="_xlnm.Print_Titles" localSheetId="13">LCTT!$7:$8</definedName>
    <definedName name="_xlnm.Print_Titles" localSheetId="9">'PB 02 CSL'!$5:$7</definedName>
    <definedName name="_xlnm.Print_Titles" localSheetId="1">#REF!</definedName>
    <definedName name="_xlnm.Print_Titles" localSheetId="14">#N/A</definedName>
    <definedName name="_xlnm.Print_Titles">#REF!</definedName>
    <definedName name="Print_Titles_MI" localSheetId="22">#REF!</definedName>
    <definedName name="Print_Titles_MI" localSheetId="1">#REF!</definedName>
    <definedName name="Print_Titles_MI" localSheetId="14">#REF!</definedName>
    <definedName name="Print_Titles_MI">#REF!</definedName>
    <definedName name="PRINTA" localSheetId="22">#REF!</definedName>
    <definedName name="PRINTA" localSheetId="1">#REF!</definedName>
    <definedName name="PRINTA" localSheetId="14">#N/A</definedName>
    <definedName name="PRINTA">#REF!</definedName>
    <definedName name="PRINTB" localSheetId="22">#REF!</definedName>
    <definedName name="PRINTB" localSheetId="1">#REF!</definedName>
    <definedName name="PRINTB" localSheetId="14">#N/A</definedName>
    <definedName name="PRINTB">#REF!</definedName>
    <definedName name="PRINTC" localSheetId="22">#REF!</definedName>
    <definedName name="PRINTC" localSheetId="1">#REF!</definedName>
    <definedName name="PRINTC" localSheetId="14">#N/A</definedName>
    <definedName name="PRINTC">#REF!</definedName>
    <definedName name="printlist" localSheetId="16">SUMPRODUCT(--(rangebs507ms=printlistms),(rangebsck))</definedName>
    <definedName name="printlist" localSheetId="38">SUMPRODUCT(--(rangebs507ms=printlistms),(rangebsck))</definedName>
    <definedName name="printlist" localSheetId="18">SUMPRODUCT(--(rangebs507ms=printlistms),(rangebsck))</definedName>
    <definedName name="printlist" localSheetId="39">SUMPRODUCT(--(rangebs507ms=printlistms),(rangebsck))</definedName>
    <definedName name="printlist" localSheetId="22">SUMPRODUCT(--('04 KHDT'!rangebs507ms='04 KHDT'!printlistms),('04 KHDT'!rangebsck))</definedName>
    <definedName name="printlist" localSheetId="20">SUMPRODUCT(--(rangebs507ms=printlistms),(rangebsck))</definedName>
    <definedName name="printlist" localSheetId="21">SUMPRODUCT(--(rangebs507ms=printlistms),(rangebsck))</definedName>
    <definedName name="printlist" localSheetId="25">SUMPRODUCT(--(rangebs507ms=printlistms),(rangebsck))</definedName>
    <definedName name="printlist" localSheetId="26">SUMPRODUCT(--(rangebs507ms=printlistms),(rangebsck))</definedName>
    <definedName name="printlist" localSheetId="27">SUMPRODUCT(--(rangebs507ms=printlistms),(rangebsck))</definedName>
    <definedName name="printlist" localSheetId="35">SUMPRODUCT(--(rangebs507ms=printlistms),(rangebsck))</definedName>
    <definedName name="printlist" localSheetId="36">SUMPRODUCT(--(rangebs507ms=printlistms),(rangebsck))</definedName>
    <definedName name="printlist" localSheetId="11">SUMPRODUCT(--(rangebs507ms=printlistms),(rangebsck))</definedName>
    <definedName name="printlist" localSheetId="8">SUMPRODUCT(--(rangebs507ms='dulieu phan bo'!printlistms),(rangebsck))</definedName>
    <definedName name="printlist" localSheetId="12">SUMPRODUCT(--(rangebs507ms=printlistms),(rangebsck))</definedName>
    <definedName name="printlist" localSheetId="1">SUMPRODUCT(--(Phanbo2026!rangebs507ms=Phanbo2026!printlistms),(Phanbo2026!rangebsck))</definedName>
    <definedName name="printlist" localSheetId="14">SUMPRODUCT(--('VAY '!rangebs507ms='VAY '!printlistms),('VAY '!rangebsck))</definedName>
    <definedName name="printlist">SUMPRODUCT(--(rangebs507ms=printlistms),(rangebsck))</definedName>
    <definedName name="printlistdk" localSheetId="16">SUMPRODUCT(--(rangebs507ms=printlistms),(rangebsdk))</definedName>
    <definedName name="printlistdk" localSheetId="38">SUMPRODUCT(--(rangebs507ms=printlistms),(rangebsdk))</definedName>
    <definedName name="printlistdk" localSheetId="18">SUMPRODUCT(--(rangebs507ms=printlistms),(rangebsdk))</definedName>
    <definedName name="printlistdk" localSheetId="39">SUMPRODUCT(--(rangebs507ms=printlistms),(rangebsdk))</definedName>
    <definedName name="printlistdk" localSheetId="22">SUMPRODUCT(--('04 KHDT'!rangebs507ms='04 KHDT'!printlistms),('04 KHDT'!rangebsdk))</definedName>
    <definedName name="printlistdk" localSheetId="20">SUMPRODUCT(--(rangebs507ms=printlistms),(rangebsdk))</definedName>
    <definedName name="printlistdk" localSheetId="21">SUMPRODUCT(--(rangebs507ms=printlistms),(rangebsdk))</definedName>
    <definedName name="printlistdk" localSheetId="25">SUMPRODUCT(--(rangebs507ms=printlistms),(rangebsdk))</definedName>
    <definedName name="printlistdk" localSheetId="26">SUMPRODUCT(--(rangebs507ms=printlistms),(rangebsdk))</definedName>
    <definedName name="printlistdk" localSheetId="27">SUMPRODUCT(--(rangebs507ms=printlistms),(rangebsdk))</definedName>
    <definedName name="printlistdk" localSheetId="35">SUMPRODUCT(--(rangebs507ms=printlistms),(rangebsdk))</definedName>
    <definedName name="printlistdk" localSheetId="36">SUMPRODUCT(--(rangebs507ms=printlistms),(rangebsdk))</definedName>
    <definedName name="printlistdk" localSheetId="11">SUMPRODUCT(--(rangebs507ms=printlistms),(rangebsdk))</definedName>
    <definedName name="printlistdk" localSheetId="8">SUMPRODUCT(--(rangebs507ms='dulieu phan bo'!printlistms),(rangebsdk))</definedName>
    <definedName name="printlistdk" localSheetId="12">SUMPRODUCT(--(rangebs507ms=printlistms),(rangebsdk))</definedName>
    <definedName name="printlistdk" localSheetId="1">SUMPRODUCT(--(Phanbo2026!rangebs507ms=Phanbo2026!printlistms),(Phanbo2026!rangebsdk))</definedName>
    <definedName name="printlistdk" localSheetId="14">SUMPRODUCT(--('VAY '!rangebs507ms='VAY '!printlistms),('VAY '!rangebsdk))</definedName>
    <definedName name="printlistdk">SUMPRODUCT(--(rangebs507ms=printlistms),(rangebsdk))</definedName>
    <definedName name="printlistms" localSheetId="22">[21]BS!$D1</definedName>
    <definedName name="printlistms" localSheetId="8">#REF!</definedName>
    <definedName name="printlistms" localSheetId="1">#REF!</definedName>
    <definedName name="printlistms" localSheetId="14">#N/A</definedName>
    <definedName name="printlistms">#REF!</definedName>
    <definedName name="printlistmspl" localSheetId="22">[21]PL!$D1</definedName>
    <definedName name="printlistmspl" localSheetId="8">#REF!</definedName>
    <definedName name="printlistmspl" localSheetId="1">#REF!</definedName>
    <definedName name="printlistmspl" localSheetId="14">#N/A</definedName>
    <definedName name="printlistmspl">#REF!</definedName>
    <definedName name="printlistnnpl" localSheetId="16">SUMPRODUCT(--(rangebs507ms=printlistmspl),(rangebsck))</definedName>
    <definedName name="printlistnnpl" localSheetId="38">SUMPRODUCT(--(rangebs507ms=printlistmspl),(rangebsck))</definedName>
    <definedName name="printlistnnpl" localSheetId="18">SUMPRODUCT(--(rangebs507ms=printlistmspl),(rangebsck))</definedName>
    <definedName name="printlistnnpl" localSheetId="39">SUMPRODUCT(--(rangebs507ms=printlistmspl),(rangebsck))</definedName>
    <definedName name="printlistnnpl" localSheetId="22">SUMPRODUCT(--('04 KHDT'!rangebs507ms='04 KHDT'!printlistmspl),('04 KHDT'!rangebsck))</definedName>
    <definedName name="printlistnnpl" localSheetId="20">SUMPRODUCT(--(rangebs507ms=printlistmspl),(rangebsck))</definedName>
    <definedName name="printlistnnpl" localSheetId="21">SUMPRODUCT(--(rangebs507ms=printlistmspl),(rangebsck))</definedName>
    <definedName name="printlistnnpl" localSheetId="25">SUMPRODUCT(--(rangebs507ms=printlistmspl),(rangebsck))</definedName>
    <definedName name="printlistnnpl" localSheetId="26">SUMPRODUCT(--(rangebs507ms=printlistmspl),(rangebsck))</definedName>
    <definedName name="printlistnnpl" localSheetId="27">SUMPRODUCT(--(rangebs507ms=printlistmspl),(rangebsck))</definedName>
    <definedName name="printlistnnpl" localSheetId="35">SUMPRODUCT(--(rangebs507ms=printlistmspl),(rangebsck))</definedName>
    <definedName name="printlistnnpl" localSheetId="36">SUMPRODUCT(--(rangebs507ms=printlistmspl),(rangebsck))</definedName>
    <definedName name="printlistnnpl" localSheetId="11">SUMPRODUCT(--(rangebs507ms=printlistmspl),(rangebsck))</definedName>
    <definedName name="printlistnnpl" localSheetId="8">SUMPRODUCT(--(rangebs507ms='dulieu phan bo'!printlistmspl),(rangebsck))</definedName>
    <definedName name="printlistnnpl" localSheetId="12">SUMPRODUCT(--(rangebs507ms=printlistmspl),(rangebsck))</definedName>
    <definedName name="printlistnnpl" localSheetId="1">SUMPRODUCT(--(Phanbo2026!rangebs507ms=Phanbo2026!printlistmspl),(Phanbo2026!rangebsck))</definedName>
    <definedName name="printlistnnpl" localSheetId="14">SUMPRODUCT(--('VAY '!rangebs507ms='VAY '!printlistmspl),('VAY '!rangebsck))</definedName>
    <definedName name="printlistnnpl">SUMPRODUCT(--(rangebs507ms=printlistmspl),(rangebsck))</definedName>
    <definedName name="printlistntpl" localSheetId="16">SUMPRODUCT(--(rangebs507ms=printlistmspl),(rangebsdk))</definedName>
    <definedName name="printlistntpl" localSheetId="38">SUMPRODUCT(--(rangebs507ms=printlistmspl),(rangebsdk))</definedName>
    <definedName name="printlistntpl" localSheetId="18">SUMPRODUCT(--(rangebs507ms=printlistmspl),(rangebsdk))</definedName>
    <definedName name="printlistntpl" localSheetId="39">SUMPRODUCT(--(rangebs507ms=printlistmspl),(rangebsdk))</definedName>
    <definedName name="printlistntpl" localSheetId="22">SUMPRODUCT(--('04 KHDT'!rangebs507ms='04 KHDT'!printlistmspl),('04 KHDT'!rangebsdk))</definedName>
    <definedName name="printlistntpl" localSheetId="20">SUMPRODUCT(--(rangebs507ms=printlistmspl),(rangebsdk))</definedName>
    <definedName name="printlistntpl" localSheetId="21">SUMPRODUCT(--(rangebs507ms=printlistmspl),(rangebsdk))</definedName>
    <definedName name="printlistntpl" localSheetId="25">SUMPRODUCT(--(rangebs507ms=printlistmspl),(rangebsdk))</definedName>
    <definedName name="printlistntpl" localSheetId="26">SUMPRODUCT(--(rangebs507ms=printlistmspl),(rangebsdk))</definedName>
    <definedName name="printlistntpl" localSheetId="27">SUMPRODUCT(--(rangebs507ms=printlistmspl),(rangebsdk))</definedName>
    <definedName name="printlistntpl" localSheetId="35">SUMPRODUCT(--(rangebs507ms=printlistmspl),(rangebsdk))</definedName>
    <definedName name="printlistntpl" localSheetId="36">SUMPRODUCT(--(rangebs507ms=printlistmspl),(rangebsdk))</definedName>
    <definedName name="printlistntpl" localSheetId="11">SUMPRODUCT(--(rangebs507ms=printlistmspl),(rangebsdk))</definedName>
    <definedName name="printlistntpl" localSheetId="8">SUMPRODUCT(--(rangebs507ms='dulieu phan bo'!printlistmspl),(rangebsdk))</definedName>
    <definedName name="printlistntpl" localSheetId="12">SUMPRODUCT(--(rangebs507ms=printlistmspl),(rangebsdk))</definedName>
    <definedName name="printlistntpl" localSheetId="1">SUMPRODUCT(--(Phanbo2026!rangebs507ms=Phanbo2026!printlistmspl),(Phanbo2026!rangebsdk))</definedName>
    <definedName name="printlistntpl" localSheetId="14">SUMPRODUCT(--('VAY '!rangebs507ms='VAY '!printlistmspl),('VAY '!rangebsdk))</definedName>
    <definedName name="printlistntpl">SUMPRODUCT(--(rangebs507ms=printlistmspl),(rangebsdk))</definedName>
    <definedName name="PROPOSAL" localSheetId="22">#REF!</definedName>
    <definedName name="PROPOSAL" localSheetId="8">#REF!</definedName>
    <definedName name="PROPOSAL" localSheetId="1">#REF!</definedName>
    <definedName name="PROPOSAL" localSheetId="14">#REF!</definedName>
    <definedName name="PROPOSAL">#REF!</definedName>
    <definedName name="PS" localSheetId="8">#REF!</definedName>
    <definedName name="PS" localSheetId="1">#REF!</definedName>
    <definedName name="PS">#REF!</definedName>
    <definedName name="PT_Duong" localSheetId="22">#REF!</definedName>
    <definedName name="PT_Duong" localSheetId="1">#REF!</definedName>
    <definedName name="PT_Duong" localSheetId="14">#N/A</definedName>
    <definedName name="PT_Duong">#REF!</definedName>
    <definedName name="ptdg" localSheetId="22">#REF!</definedName>
    <definedName name="ptdg" localSheetId="1">#REF!</definedName>
    <definedName name="ptdg" localSheetId="14">#N/A</definedName>
    <definedName name="ptdg">#REF!</definedName>
    <definedName name="PTDG_cau" localSheetId="22">#REF!</definedName>
    <definedName name="PTDG_cau" localSheetId="1">#REF!</definedName>
    <definedName name="PTDG_cau" localSheetId="14">#N/A</definedName>
    <definedName name="PTDG_cau">#REF!</definedName>
    <definedName name="ptdg_cong" localSheetId="22">#REF!</definedName>
    <definedName name="ptdg_cong" localSheetId="1">#REF!</definedName>
    <definedName name="ptdg_cong" localSheetId="14">#N/A</definedName>
    <definedName name="ptdg_cong">#REF!</definedName>
    <definedName name="ptdg_duong" localSheetId="22">#REF!</definedName>
    <definedName name="ptdg_duong" localSheetId="1">#REF!</definedName>
    <definedName name="ptdg_duong" localSheetId="14">#N/A</definedName>
    <definedName name="ptdg_duong">#REF!</definedName>
    <definedName name="ptdg_ke" localSheetId="22">#REF!</definedName>
    <definedName name="ptdg_ke" localSheetId="1">#REF!</definedName>
    <definedName name="ptdg_ke" localSheetId="14">#N/A</definedName>
    <definedName name="ptdg_ke">#REF!</definedName>
    <definedName name="PTNC" localSheetId="22">#REF!</definedName>
    <definedName name="PTNC" localSheetId="1">#REF!</definedName>
    <definedName name="PTNC" localSheetId="14">#N/A</definedName>
    <definedName name="PTNC">#REF!</definedName>
    <definedName name="q" localSheetId="22">#REF!</definedName>
    <definedName name="q" localSheetId="1">#REF!</definedName>
    <definedName name="q" localSheetId="14">#N/A</definedName>
    <definedName name="q">#REF!</definedName>
    <definedName name="q_printcty" localSheetId="16">COUNTA(rangecountct)+COUNTBLANK(rangecountct)-6</definedName>
    <definedName name="q_printcty" localSheetId="38">COUNTA(rangecountct)+COUNTBLANK(rangecountct)-6</definedName>
    <definedName name="q_printcty" localSheetId="18">COUNTA(rangecountct)+COUNTBLANK(rangecountct)-6</definedName>
    <definedName name="q_printcty" localSheetId="39">COUNTA(rangecountct)+COUNTBLANK(rangecountct)-6</definedName>
    <definedName name="q_printcty" localSheetId="22">COUNTA('04 KHDT'!rangecountct)+COUNTBLANK('04 KHDT'!rangecountct)-6</definedName>
    <definedName name="q_printcty" localSheetId="20">COUNTA(rangecountct)+COUNTBLANK(rangecountct)-6</definedName>
    <definedName name="q_printcty" localSheetId="21">COUNTA(rangecountct)+COUNTBLANK(rangecountct)-6</definedName>
    <definedName name="q_printcty" localSheetId="25">COUNTA(rangecountct)+COUNTBLANK(rangecountct)-6</definedName>
    <definedName name="q_printcty" localSheetId="26">COUNTA(rangecountct)+COUNTBLANK(rangecountct)-6</definedName>
    <definedName name="q_printcty" localSheetId="27">COUNTA(rangecountct)+COUNTBLANK(rangecountct)-6</definedName>
    <definedName name="q_printcty" localSheetId="35">COUNTA(rangecountct)+COUNTBLANK(rangecountct)-6</definedName>
    <definedName name="q_printcty" localSheetId="36">COUNTA(rangecountct)+COUNTBLANK(rangecountct)-6</definedName>
    <definedName name="q_printcty" localSheetId="11">COUNTA(rangecountct)+COUNTBLANK(rangecountct)-6</definedName>
    <definedName name="q_printcty" localSheetId="8">COUNTA(rangecountct)+COUNTBLANK(rangecountct)-6</definedName>
    <definedName name="q_printcty" localSheetId="12">COUNTA(rangecountct)+COUNTBLANK(rangecountct)-6</definedName>
    <definedName name="q_printcty" localSheetId="1">COUNTA(Phanbo2026!rangecountct)+COUNTBLANK(Phanbo2026!rangecountct)-6</definedName>
    <definedName name="q_printcty" localSheetId="14">COUNTA('VAY '!rangecountct)+COUNTBLANK('VAY '!rangecountct)-6</definedName>
    <definedName name="q_printcty">COUNTA(rangecountct)+COUNTBLANK(rangecountct)-6</definedName>
    <definedName name="qh">[9]gVL!$N$40</definedName>
    <definedName name="qq" localSheetId="22">[67]Tra_bang!#REF!</definedName>
    <definedName name="qq" localSheetId="1">#REF!</definedName>
    <definedName name="qq" localSheetId="14">#N/A</definedName>
    <definedName name="qq">#REF!</definedName>
    <definedName name="ra11p" localSheetId="22">#REF!</definedName>
    <definedName name="ra11p" localSheetId="1">#REF!</definedName>
    <definedName name="ra11p" localSheetId="14">#N/A</definedName>
    <definedName name="ra11p">#REF!</definedName>
    <definedName name="ra13p" localSheetId="22">#REF!</definedName>
    <definedName name="ra13p" localSheetId="1">#REF!</definedName>
    <definedName name="ra13p" localSheetId="14">#N/A</definedName>
    <definedName name="ra13p">#REF!</definedName>
    <definedName name="rack1" localSheetId="22">#REF!</definedName>
    <definedName name="rack1" localSheetId="1">#REF!</definedName>
    <definedName name="rack1" localSheetId="14">#N/A</definedName>
    <definedName name="rack1">#REF!</definedName>
    <definedName name="rack2" localSheetId="22">#REF!</definedName>
    <definedName name="rack2" localSheetId="1">#REF!</definedName>
    <definedName name="rack2" localSheetId="14">#N/A</definedName>
    <definedName name="rack2">#REF!</definedName>
    <definedName name="rack3" localSheetId="22">#REF!</definedName>
    <definedName name="rack3" localSheetId="1">#REF!</definedName>
    <definedName name="rack3" localSheetId="14">#N/A</definedName>
    <definedName name="rack3">#REF!</definedName>
    <definedName name="rack4" localSheetId="22">#REF!</definedName>
    <definedName name="rack4" localSheetId="1">#REF!</definedName>
    <definedName name="rack4" localSheetId="14">#N/A</definedName>
    <definedName name="rack4">#REF!</definedName>
    <definedName name="rangebs507" localSheetId="22">[21]WK!$G$7:$G$403</definedName>
    <definedName name="rangebs507" localSheetId="1">#REF!</definedName>
    <definedName name="rangebs507" localSheetId="14">#N/A</definedName>
    <definedName name="rangebs507">#REF!</definedName>
    <definedName name="rangebs507ms" localSheetId="22">[21]WK!$D$7:$D$403</definedName>
    <definedName name="rangebs507ms" localSheetId="1">#REF!</definedName>
    <definedName name="rangebs507ms" localSheetId="14">#N/A</definedName>
    <definedName name="rangebs507ms">#REF!</definedName>
    <definedName name="rangebsck" localSheetId="22">[21]WK!$K$7:$K$403</definedName>
    <definedName name="rangebsck" localSheetId="1">#REF!</definedName>
    <definedName name="rangebsck" localSheetId="14">#N/A</definedName>
    <definedName name="rangebsck">#REF!</definedName>
    <definedName name="rangebsdk" localSheetId="22">[21]WK!$Q$7:$Q$403</definedName>
    <definedName name="rangebsdk" localSheetId="1">#REF!</definedName>
    <definedName name="rangebsdk" localSheetId="14">#N/A</definedName>
    <definedName name="rangebsdk">#REF!</definedName>
    <definedName name="rangecountct" localSheetId="22">[19]WK!$N$7:$N$401</definedName>
    <definedName name="rangecountct" localSheetId="1">#REF!</definedName>
    <definedName name="rangecountct" localSheetId="14">#N/A</definedName>
    <definedName name="rangecountct">#REF!</definedName>
    <definedName name="Rangegtbs" localSheetId="22">[21]WK!A$14:A$381</definedName>
    <definedName name="Rangegtbs" localSheetId="1">#REF!</definedName>
    <definedName name="Rangegtbs" localSheetId="14">#N/A</definedName>
    <definedName name="Rangegtbs">#REF!</definedName>
    <definedName name="Rangemsbs" localSheetId="22">[21]WK!$T$14:$T$383</definedName>
    <definedName name="Rangemsbs" localSheetId="1">#REF!</definedName>
    <definedName name="Rangemsbs" localSheetId="14">#N/A</definedName>
    <definedName name="Rangemsbs">#REF!</definedName>
    <definedName name="Rangemsbs2" localSheetId="26">ADDRESS(MATCH([18]WK!$C1,[0]!Rangemsbs,0),13)&amp;":"&amp;ADDRESS(SMALL(IF([0]!Rangemsbs=[18]WK!$C1,ROW([0]!Rangemsbs),""),COUNTIF([0]!Rangemsbs,[18]WK!$C1)),13)</definedName>
    <definedName name="Rangemsbs2" localSheetId="35">#N/A</definedName>
    <definedName name="Rangemsbs2" localSheetId="8">#N/A</definedName>
    <definedName name="Rangemsbs2" localSheetId="1">ADDRESS(MATCH([18]WK!$C1,Phanbo2026!Rangemsbs,0),13)&amp;":"&amp;ADDRESS(SMALL(IF(Phanbo2026!Rangemsbs=[18]WK!$C1,ROW(Phanbo2026!Rangemsbs),""),COUNTIF(Phanbo2026!Rangemsbs,[18]WK!$C1)),13)</definedName>
    <definedName name="Rangemsbs2">ADDRESS(MATCH([18]WK!$C1,[0]!Rangemsbs,0),13)&amp;":"&amp;ADDRESS(SMALL(IF([0]!Rangemsbs=[18]WK!$C1,ROW([0]!Rangemsbs),""),COUNTIF([0]!Rangemsbs,[18]WK!$C1)),13)</definedName>
    <definedName name="rangetransbs1" localSheetId="1">#REF!</definedName>
    <definedName name="rangetransbs1">#REF!</definedName>
    <definedName name="rangetransbs2" localSheetId="1">#REF!</definedName>
    <definedName name="rangetransbs2">#REF!</definedName>
    <definedName name="rangetransbs3" localSheetId="1">#REF!</definedName>
    <definedName name="rangetransbs3">#REF!</definedName>
    <definedName name="rangetransbs4" localSheetId="1">#REF!</definedName>
    <definedName name="rangetransbs4">#REF!</definedName>
    <definedName name="rangetransbs5" localSheetId="1">#REF!</definedName>
    <definedName name="rangetransbs5">#REF!</definedName>
    <definedName name="rangetransbs6" localSheetId="1">#REF!</definedName>
    <definedName name="rangetransbs6">#REF!</definedName>
    <definedName name="rangetransbs7" localSheetId="1">#REF!</definedName>
    <definedName name="rangetransbs7">#REF!</definedName>
    <definedName name="rangetranscf1" localSheetId="1">#REF!</definedName>
    <definedName name="rangetranscf1">#REF!</definedName>
    <definedName name="rangetranscf11" localSheetId="1">#REF!</definedName>
    <definedName name="rangetranscf11">#REF!</definedName>
    <definedName name="rangetranscf12" localSheetId="1">#REF!</definedName>
    <definedName name="rangetranscf12">#REF!</definedName>
    <definedName name="rangetranspl1" localSheetId="1">#REF!</definedName>
    <definedName name="rangetranspl1">#REF!</definedName>
    <definedName name="rangetranspl2" localSheetId="1">#REF!</definedName>
    <definedName name="rangetranspl2">#REF!</definedName>
    <definedName name="Raûi_pheân_tre" localSheetId="22">'[60]Tien Luong'!#REF!</definedName>
    <definedName name="Raûi_pheân_tre" localSheetId="1">'[60]Tien Luong'!#REF!</definedName>
    <definedName name="Raûi_pheân_tre">'[60]Tien Luong'!#REF!</definedName>
    <definedName name="_xlnm.Recorder" localSheetId="22">#REF!</definedName>
    <definedName name="_xlnm.Recorder" localSheetId="1">#REF!</definedName>
    <definedName name="_xlnm.Recorder" localSheetId="14">#N/A</definedName>
    <definedName name="_xlnm.Recorder">#REF!</definedName>
    <definedName name="RECOUT">#N/A</definedName>
    <definedName name="REF" localSheetId="22">#REF!</definedName>
    <definedName name="REF" localSheetId="1">#REF!</definedName>
    <definedName name="REF" localSheetId="14">#N/A</definedName>
    <definedName name="REF">#REF!</definedName>
    <definedName name="retÎtettt">'[68]tra-vat-lieu'!$B$4:$E$190</definedName>
    <definedName name="RFP003A" localSheetId="22">#REF!</definedName>
    <definedName name="RFP003A" localSheetId="1">#REF!</definedName>
    <definedName name="RFP003A" localSheetId="14">#REF!</definedName>
    <definedName name="RFP003A">#REF!</definedName>
    <definedName name="RFP003B" localSheetId="22">#REF!</definedName>
    <definedName name="RFP003B" localSheetId="1">#REF!</definedName>
    <definedName name="RFP003B" localSheetId="14">#REF!</definedName>
    <definedName name="RFP003B">#REF!</definedName>
    <definedName name="RFP003C" localSheetId="22">#REF!</definedName>
    <definedName name="RFP003C" localSheetId="1">#REF!</definedName>
    <definedName name="RFP003C" localSheetId="14">#REF!</definedName>
    <definedName name="RFP003C">#REF!</definedName>
    <definedName name="RFP003D" localSheetId="22">#REF!</definedName>
    <definedName name="RFP003D" localSheetId="1">#REF!</definedName>
    <definedName name="RFP003D" localSheetId="14">#REF!</definedName>
    <definedName name="RFP003D">#REF!</definedName>
    <definedName name="RFP003E" localSheetId="22">#REF!</definedName>
    <definedName name="RFP003E" localSheetId="1">#REF!</definedName>
    <definedName name="RFP003E" localSheetId="14">#REF!</definedName>
    <definedName name="RFP003E">#REF!</definedName>
    <definedName name="RFP003F" localSheetId="22">#REF!</definedName>
    <definedName name="RFP003F" localSheetId="1">#REF!</definedName>
    <definedName name="RFP003F" localSheetId="14">#REF!</definedName>
    <definedName name="RFP003F">#REF!</definedName>
    <definedName name="Rn">[16]TinhToan!$F$73</definedName>
    <definedName name="RT" localSheetId="22">'[1]COAT&amp;WRAP-QIOT-#3'!#REF!</definedName>
    <definedName name="RT" localSheetId="1">#REF!</definedName>
    <definedName name="RT" localSheetId="14">'[2]COAT&amp;WRAP-QIOT-#3'!#REF!</definedName>
    <definedName name="RT">#REF!</definedName>
    <definedName name="s" localSheetId="22">#REF!</definedName>
    <definedName name="s" localSheetId="1">#REF!</definedName>
    <definedName name="s" localSheetId="14">#N/A</definedName>
    <definedName name="s">#REF!</definedName>
    <definedName name="sa" localSheetId="22">#REF!</definedName>
    <definedName name="sa" localSheetId="1">#REF!</definedName>
    <definedName name="sa" localSheetId="14">#N/A</definedName>
    <definedName name="sa">#REF!</definedName>
    <definedName name="SB">[65]IBASE!$AH$7:$AL$14</definedName>
    <definedName name="scao98" localSheetId="22">#REF!</definedName>
    <definedName name="scao98" localSheetId="1">#REF!</definedName>
    <definedName name="scao98" localSheetId="14">#N/A</definedName>
    <definedName name="scao98">#REF!</definedName>
    <definedName name="SCH" localSheetId="22">#REF!</definedName>
    <definedName name="SCH" localSheetId="1">#REF!</definedName>
    <definedName name="SCH" localSheetId="14">#REF!</definedName>
    <definedName name="SCH">#REF!</definedName>
    <definedName name="scr" localSheetId="14">[8]gVL!$Q$33</definedName>
    <definedName name="scr">[8]gVL!$Q$33</definedName>
    <definedName name="sd1p" localSheetId="22">#REF!</definedName>
    <definedName name="sd1p" localSheetId="1">#REF!</definedName>
    <definedName name="sd1p" localSheetId="14">#N/A</definedName>
    <definedName name="sd1p">#REF!</definedName>
    <definedName name="sd3p" localSheetId="22">#REF!</definedName>
    <definedName name="sd3p" localSheetId="1">#REF!</definedName>
    <definedName name="sd3p" localSheetId="14">#N/A</definedName>
    <definedName name="sd3p">#REF!</definedName>
    <definedName name="SDCCK" localSheetId="1">#REF!</definedName>
    <definedName name="SDCCK">#REF!</definedName>
    <definedName name="SDCDK" localSheetId="1">#REF!</definedName>
    <definedName name="SDCDK">#REF!</definedName>
    <definedName name="SDDK_CO">[29]SDDK!$E$6:$E$249</definedName>
    <definedName name="SDDK_NO">[29]SDDK!$D$6:$D$249</definedName>
    <definedName name="SDDK_TK1">[29]SDDK!$A$6:$A$249</definedName>
    <definedName name="SDNCK" localSheetId="1">#REF!</definedName>
    <definedName name="SDNCK">#REF!</definedName>
    <definedName name="SDNDK" localSheetId="1">#REF!</definedName>
    <definedName name="SDNDK">#REF!</definedName>
    <definedName name="sdo">[52]gvl!$N$35</definedName>
    <definedName name="sectorinfor" localSheetId="22">COUNTA([21]INFOR!$A$5:$A$65536)</definedName>
    <definedName name="sectorinfor" localSheetId="14">#N/A</definedName>
    <definedName name="sectorinfor">COUNTA(#REF!)</definedName>
    <definedName name="sheetpaje604314" localSheetId="22">IF([69]PAJE!$O$7=2,"Subject: Các bút toán điều chỉnh / Adjusting Journal Entries ",IF([69]PAJE!$O$7=3,"Subject: Tóm tắt các sai sót không điều chỉnh / Summary Unadjusted Errors","Subject: Tổng hợp 6.04 và 3.14"))</definedName>
    <definedName name="sheetpaje604314" localSheetId="1">IF(#REF!=2,"Subject: Các bút toán điều chỉnh / Adjusting Journal Entries ",IF(#REF!=3,"Subject: Tóm tắt các sai sót không điều chỉnh / Summary Unadjusted Errors","Subject: Tổng hợp 6.04 và 3.14"))</definedName>
    <definedName name="sheetpaje604314" localSheetId="14">#N/A</definedName>
    <definedName name="sheetpaje604314">IF(#REF!=2,"Subject: Các bút toán điều chỉnh / Adjusting Journal Entries ",IF(#REF!=3,"Subject: Tóm tắt các sai sót không điều chỉnh / Summary Unadjusted Errors","Subject: Tổng hợp 6.04 và 3.14"))</definedName>
    <definedName name="sht" localSheetId="22">#REF!</definedName>
    <definedName name="sht" localSheetId="1">#REF!</definedName>
    <definedName name="sht" localSheetId="14">#N/A</definedName>
    <definedName name="sht">#REF!</definedName>
    <definedName name="sht1p" localSheetId="22">#REF!</definedName>
    <definedName name="sht1p" localSheetId="1">#REF!</definedName>
    <definedName name="sht1p" localSheetId="14">#N/A</definedName>
    <definedName name="sht1p">#REF!</definedName>
    <definedName name="sht3p" localSheetId="22">#REF!</definedName>
    <definedName name="sht3p" localSheetId="1">#REF!</definedName>
    <definedName name="sht3p" localSheetId="14">#N/A</definedName>
    <definedName name="sht3p">#REF!</definedName>
    <definedName name="sieucao" localSheetId="22">#REF!</definedName>
    <definedName name="sieucao" localSheetId="1">#REF!</definedName>
    <definedName name="sieucao" localSheetId="14">#N/A</definedName>
    <definedName name="sieucao">#REF!</definedName>
    <definedName name="SIZE" localSheetId="22">#REF!</definedName>
    <definedName name="SIZE" localSheetId="1">#REF!</definedName>
    <definedName name="SIZE" localSheetId="14">#REF!</definedName>
    <definedName name="SIZE">#REF!</definedName>
    <definedName name="skd" localSheetId="22">[70]gVL!#REF!</definedName>
    <definedName name="skd" localSheetId="1">[70]gVL!#REF!</definedName>
    <definedName name="skd">[70]gVL!#REF!</definedName>
    <definedName name="SL" localSheetId="1">#REF!</definedName>
    <definedName name="SL">#REF!</definedName>
    <definedName name="SO_TIEN" localSheetId="1">#REF!</definedName>
    <definedName name="SO_TIEN">#REF!</definedName>
    <definedName name="SOLUONG">'[60]Dinh Muc VT'!$J$4:$J$848</definedName>
    <definedName name="SORT" localSheetId="22">#REF!</definedName>
    <definedName name="SORT" localSheetId="1">#REF!</definedName>
    <definedName name="SORT" localSheetId="14">#REF!</definedName>
    <definedName name="SORT">#REF!</definedName>
    <definedName name="SORT_AREA" localSheetId="22">'[66]DI-ESTI'!$A$8:$R$489</definedName>
    <definedName name="SORT_AREA" localSheetId="1">#REF!</definedName>
    <definedName name="SORT_AREA" localSheetId="14">'[2]DI-ESTI'!$A$8:$R$489</definedName>
    <definedName name="SORT_AREA">#REF!</definedName>
    <definedName name="SortTK" localSheetId="22">IF(OR([21]WK!$K1&lt;&gt;0,[21]WK!$Q1&lt;&gt;0),"Có","Không")</definedName>
    <definedName name="SortTK" localSheetId="1">IF(OR(#REF!&lt;&gt;0,#REF!&lt;&gt;0),"Có","Không")</definedName>
    <definedName name="SortTK" localSheetId="14">#N/A</definedName>
    <definedName name="SortTK">IF(OR(#REF!&lt;&gt;0,#REF!&lt;&gt;0),"Có","Không")</definedName>
    <definedName name="SOTIEN" localSheetId="1">#REF!</definedName>
    <definedName name="SOTIEN">#REF!</definedName>
    <definedName name="SOTIENPS" localSheetId="1">[55]SONKC!#REF!</definedName>
    <definedName name="SOTIENPS">[55]SONKC!#REF!</definedName>
    <definedName name="SP" localSheetId="22">'[1]PNT-QUOT-#3'!#REF!</definedName>
    <definedName name="SP" localSheetId="1">#REF!</definedName>
    <definedName name="SP" localSheetId="14">'[2]PNT-QUOT-#3'!#REF!</definedName>
    <definedName name="SP">#REF!</definedName>
    <definedName name="Spanner_Auto_File">"C:\My Documents\tinh cdo.x2a"</definedName>
    <definedName name="SPEC" localSheetId="22">#REF!</definedName>
    <definedName name="SPEC" localSheetId="1">#REF!</definedName>
    <definedName name="SPEC" localSheetId="14">#REF!</definedName>
    <definedName name="SPEC">#REF!</definedName>
    <definedName name="SPECSUMMARY" localSheetId="22">#REF!</definedName>
    <definedName name="SPECSUMMARY" localSheetId="1">#REF!</definedName>
    <definedName name="SPECSUMMARY" localSheetId="14">#REF!</definedName>
    <definedName name="SPECSUMMARY">#REF!</definedName>
    <definedName name="ST_NKC" localSheetId="1">#REF!</definedName>
    <definedName name="ST_NKC">#REF!</definedName>
    <definedName name="st1p" localSheetId="22">#REF!</definedName>
    <definedName name="st1p" localSheetId="1">#REF!</definedName>
    <definedName name="st1p" localSheetId="14">#N/A</definedName>
    <definedName name="st1p">#REF!</definedName>
    <definedName name="st3p" localSheetId="22">#REF!</definedName>
    <definedName name="st3p" localSheetId="1">#REF!</definedName>
    <definedName name="st3p" localSheetId="14">#N/A</definedName>
    <definedName name="st3p">#REF!</definedName>
    <definedName name="Start_1" localSheetId="22">#REF!</definedName>
    <definedName name="Start_1" localSheetId="1">#REF!</definedName>
    <definedName name="Start_1" localSheetId="14">#REF!</definedName>
    <definedName name="Start_1">#REF!</definedName>
    <definedName name="Start_10" localSheetId="22">#REF!</definedName>
    <definedName name="Start_10" localSheetId="1">#REF!</definedName>
    <definedName name="Start_10" localSheetId="14">#REF!</definedName>
    <definedName name="Start_10">#REF!</definedName>
    <definedName name="Start_11" localSheetId="22">#REF!</definedName>
    <definedName name="Start_11" localSheetId="1">#REF!</definedName>
    <definedName name="Start_11" localSheetId="14">#REF!</definedName>
    <definedName name="Start_11">#REF!</definedName>
    <definedName name="Start_12" localSheetId="22">#REF!</definedName>
    <definedName name="Start_12" localSheetId="1">#REF!</definedName>
    <definedName name="Start_12" localSheetId="14">#REF!</definedName>
    <definedName name="Start_12">#REF!</definedName>
    <definedName name="Start_13" localSheetId="22">#REF!</definedName>
    <definedName name="Start_13" localSheetId="1">#REF!</definedName>
    <definedName name="Start_13" localSheetId="14">#REF!</definedName>
    <definedName name="Start_13">#REF!</definedName>
    <definedName name="Start_2" localSheetId="22">#REF!</definedName>
    <definedName name="Start_2" localSheetId="1">#REF!</definedName>
    <definedName name="Start_2" localSheetId="14">#REF!</definedName>
    <definedName name="Start_2">#REF!</definedName>
    <definedName name="Start_3" localSheetId="22">#REF!</definedName>
    <definedName name="Start_3" localSheetId="1">#REF!</definedName>
    <definedName name="Start_3" localSheetId="14">#REF!</definedName>
    <definedName name="Start_3">#REF!</definedName>
    <definedName name="Start_4" localSheetId="22">#REF!</definedName>
    <definedName name="Start_4" localSheetId="1">#REF!</definedName>
    <definedName name="Start_4" localSheetId="14">#REF!</definedName>
    <definedName name="Start_4">#REF!</definedName>
    <definedName name="Start_5" localSheetId="22">#REF!</definedName>
    <definedName name="Start_5" localSheetId="1">#REF!</definedName>
    <definedName name="Start_5" localSheetId="14">#REF!</definedName>
    <definedName name="Start_5">#REF!</definedName>
    <definedName name="Start_6" localSheetId="22">#REF!</definedName>
    <definedName name="Start_6" localSheetId="1">#REF!</definedName>
    <definedName name="Start_6" localSheetId="14">#REF!</definedName>
    <definedName name="Start_6">#REF!</definedName>
    <definedName name="Start_7" localSheetId="22">#REF!</definedName>
    <definedName name="Start_7" localSheetId="1">#REF!</definedName>
    <definedName name="Start_7" localSheetId="14">#REF!</definedName>
    <definedName name="Start_7">#REF!</definedName>
    <definedName name="Start_8" localSheetId="22">#REF!</definedName>
    <definedName name="Start_8" localSheetId="1">#REF!</definedName>
    <definedName name="Start_8" localSheetId="14">#REF!</definedName>
    <definedName name="Start_8">#REF!</definedName>
    <definedName name="Start_9" localSheetId="22">#REF!</definedName>
    <definedName name="Start_9" localSheetId="1">#REF!</definedName>
    <definedName name="Start_9" localSheetId="14">#REF!</definedName>
    <definedName name="Start_9">#REF!</definedName>
    <definedName name="str">[52]gvl!$N$34</definedName>
    <definedName name="SUMMARY" localSheetId="22">#REF!</definedName>
    <definedName name="SUMMARY" localSheetId="1">#REF!</definedName>
    <definedName name="SUMMARY" localSheetId="14">#N/A</definedName>
    <definedName name="SUMMARY">#REF!</definedName>
    <definedName name="t" localSheetId="22">#REF!</definedName>
    <definedName name="t" localSheetId="1">#REF!</definedName>
    <definedName name="t" localSheetId="14">#N/A</definedName>
    <definedName name="t">#REF!</definedName>
    <definedName name="t101p" localSheetId="22">#REF!</definedName>
    <definedName name="t101p" localSheetId="1">#REF!</definedName>
    <definedName name="t101p" localSheetId="14">#N/A</definedName>
    <definedName name="t101p">#REF!</definedName>
    <definedName name="t10m" localSheetId="22">#REF!</definedName>
    <definedName name="t10m" localSheetId="1">#REF!</definedName>
    <definedName name="t10m" localSheetId="14">#N/A</definedName>
    <definedName name="t10m">#REF!</definedName>
    <definedName name="T10nc" localSheetId="22">#REF!</definedName>
    <definedName name="T10nc" localSheetId="1">#REF!</definedName>
    <definedName name="T10nc" localSheetId="14">#N/A</definedName>
    <definedName name="T10nc">#REF!</definedName>
    <definedName name="t10nc1p" localSheetId="22">#REF!</definedName>
    <definedName name="t10nc1p" localSheetId="1">#REF!</definedName>
    <definedName name="t10nc1p" localSheetId="14">#N/A</definedName>
    <definedName name="t10nc1p">#REF!</definedName>
    <definedName name="T10vc" localSheetId="22">#REF!</definedName>
    <definedName name="T10vc" localSheetId="1">#REF!</definedName>
    <definedName name="T10vc" localSheetId="14">#N/A</definedName>
    <definedName name="T10vc">#REF!</definedName>
    <definedName name="T10vl" localSheetId="22">#REF!</definedName>
    <definedName name="T10vl" localSheetId="1">#REF!</definedName>
    <definedName name="T10vl" localSheetId="14">#N/A</definedName>
    <definedName name="T10vl">#REF!</definedName>
    <definedName name="t10vl1p" localSheetId="22">#REF!</definedName>
    <definedName name="t10vl1p" localSheetId="1">#REF!</definedName>
    <definedName name="t10vl1p" localSheetId="14">#N/A</definedName>
    <definedName name="t10vl1p">#REF!</definedName>
    <definedName name="t123p" localSheetId="22">#REF!</definedName>
    <definedName name="t123p" localSheetId="1">#REF!</definedName>
    <definedName name="t123p" localSheetId="14">#N/A</definedName>
    <definedName name="t123p">#REF!</definedName>
    <definedName name="T12nc" localSheetId="22">#REF!</definedName>
    <definedName name="T12nc" localSheetId="1">#REF!</definedName>
    <definedName name="T12nc" localSheetId="14">#N/A</definedName>
    <definedName name="T12nc">#REF!</definedName>
    <definedName name="t12nc3p" localSheetId="22">#REF!</definedName>
    <definedName name="t12nc3p" localSheetId="1">#REF!</definedName>
    <definedName name="t12nc3p" localSheetId="14">#N/A</definedName>
    <definedName name="t12nc3p">#REF!</definedName>
    <definedName name="T12vc" localSheetId="22">#REF!</definedName>
    <definedName name="T12vc" localSheetId="1">#REF!</definedName>
    <definedName name="T12vc" localSheetId="14">#N/A</definedName>
    <definedName name="T12vc">#REF!</definedName>
    <definedName name="T12vl" localSheetId="22">#REF!</definedName>
    <definedName name="T12vl" localSheetId="1">#REF!</definedName>
    <definedName name="T12vl" localSheetId="14">#N/A</definedName>
    <definedName name="T12vl">#REF!</definedName>
    <definedName name="t12vl3p">'[31]CHITIET VL-NC-TT1p'!$G$112</definedName>
    <definedName name="t141p" localSheetId="22">#REF!</definedName>
    <definedName name="t141p" localSheetId="1">#REF!</definedName>
    <definedName name="t141p" localSheetId="14">#N/A</definedName>
    <definedName name="t141p">#REF!</definedName>
    <definedName name="t143p" localSheetId="22">#REF!</definedName>
    <definedName name="t143p" localSheetId="1">#REF!</definedName>
    <definedName name="t143p" localSheetId="14">#N/A</definedName>
    <definedName name="t143p">#REF!</definedName>
    <definedName name="T14nc" localSheetId="22">#REF!</definedName>
    <definedName name="T14nc" localSheetId="1">#REF!</definedName>
    <definedName name="T14nc" localSheetId="14">#N/A</definedName>
    <definedName name="T14nc">#REF!</definedName>
    <definedName name="t14nc3p">'[31]CHITIET VL-NC-TT1p'!$G$102</definedName>
    <definedName name="T14vc" localSheetId="22">#REF!</definedName>
    <definedName name="T14vc" localSheetId="1">#REF!</definedName>
    <definedName name="T14vc" localSheetId="14">#N/A</definedName>
    <definedName name="T14vc">#REF!</definedName>
    <definedName name="T14vl" localSheetId="22">#REF!</definedName>
    <definedName name="T14vl" localSheetId="1">#REF!</definedName>
    <definedName name="T14vl" localSheetId="14">#N/A</definedName>
    <definedName name="T14vl">#REF!</definedName>
    <definedName name="t14vl3p">'[31]CHITIET VL-NC-TT1p'!$G$99</definedName>
    <definedName name="t7m" localSheetId="22">#REF!</definedName>
    <definedName name="t7m" localSheetId="1">#REF!</definedName>
    <definedName name="t7m" localSheetId="14">#N/A</definedName>
    <definedName name="t7m">#REF!</definedName>
    <definedName name="t8m" localSheetId="22">#REF!</definedName>
    <definedName name="t8m" localSheetId="1">#REF!</definedName>
    <definedName name="t8m" localSheetId="14">#N/A</definedName>
    <definedName name="t8m">#REF!</definedName>
    <definedName name="TABLE4" localSheetId="22">[71]GSP!$AH$23,[71]GSP!$V$4:$AC$7,[71]GSP!$AE$5:$AL$7,[71]GSP!$AO$5:$AT$7,[71]GSP!$AO$9:$AT$9,[71]GSP!$AP$10:$AS$11,[71]GSP!$AQ$12:$AR$12,[71]GSP!$AF$9:$AK$10,[71]GSP!$AG$11:$AJ$12,[71]GSP!$W$9:$AB$12,[71]GSP!$V$15:$AC$18,[71]GSP!$AE$15:$AL$18</definedName>
    <definedName name="TABLE4" localSheetId="1">#REF!,#REF!,#REF!,#REF!,#REF!,#REF!,#REF!,#REF!,#REF!,#REF!,#REF!,#REF!</definedName>
    <definedName name="TABLE4" localSheetId="14">[2]GSP!$AH$23,[2]GSP!$V$4:$AC$7,[2]GSP!$AE$5:$AL$7,[2]GSP!$AO$5:$AT$7,[2]GSP!$AO$9:$AT$9,[2]GSP!$AP$10:$AS$11,[2]GSP!$AQ$12:$AR$12,[2]GSP!$AF$9:$AK$10,[2]GSP!$AG$11:$AJ$12,[2]GSP!$W$9:$AB$12,[2]GSP!$V$15:$AC$18,[2]GSP!$AE$15:$AL$18</definedName>
    <definedName name="TABLE4">#REF!,#REF!,#REF!,#REF!,#REF!,#REF!,#REF!,#REF!,#REF!,#REF!,#REF!,#REF!</definedName>
    <definedName name="Taikhoan">'[72]Tai khoan'!$A$3:$C$93</definedName>
    <definedName name="Tan" localSheetId="16" hidden="1">{"'Sheet1'!$L$16"}</definedName>
    <definedName name="Tan" localSheetId="38" hidden="1">{"'Sheet1'!$L$16"}</definedName>
    <definedName name="Tan" localSheetId="18" hidden="1">{"'Sheet1'!$L$16"}</definedName>
    <definedName name="Tan" localSheetId="39" hidden="1">{"'Sheet1'!$L$16"}</definedName>
    <definedName name="Tan" localSheetId="22" hidden="1">{"'Sheet1'!$L$16"}</definedName>
    <definedName name="Tan" localSheetId="20" hidden="1">{"'Sheet1'!$L$16"}</definedName>
    <definedName name="Tan" localSheetId="21" hidden="1">{"'Sheet1'!$L$16"}</definedName>
    <definedName name="Tan" localSheetId="25" hidden="1">{"'Sheet1'!$L$16"}</definedName>
    <definedName name="Tan" localSheetId="26" hidden="1">{"'Sheet1'!$L$16"}</definedName>
    <definedName name="Tan" localSheetId="27" hidden="1">{"'Sheet1'!$L$16"}</definedName>
    <definedName name="Tan" localSheetId="35" hidden="1">{"'Sheet1'!$L$16"}</definedName>
    <definedName name="Tan" localSheetId="36" hidden="1">{"'Sheet1'!$L$16"}</definedName>
    <definedName name="Tan" localSheetId="11" hidden="1">{"'Sheet1'!$L$16"}</definedName>
    <definedName name="Tan" localSheetId="8" hidden="1">{"'Sheet1'!$L$16"}</definedName>
    <definedName name="Tan" localSheetId="12" hidden="1">{"'Sheet1'!$L$16"}</definedName>
    <definedName name="Tan" localSheetId="1" hidden="1">{"'Sheet1'!$L$16"}</definedName>
    <definedName name="Tan" localSheetId="14" hidden="1">{"'Sheet1'!$L$16"}</definedName>
    <definedName name="Tan" hidden="1">{"'Sheet1'!$L$16"}</definedName>
    <definedName name="tax">#REF!</definedName>
    <definedName name="TaxTV">10%</definedName>
    <definedName name="TaxXL">5%</definedName>
    <definedName name="tb">[8]gVL!$Q$29</definedName>
    <definedName name="TBA" localSheetId="22">#REF!</definedName>
    <definedName name="TBA" localSheetId="1">#REF!</definedName>
    <definedName name="TBA" localSheetId="14">#N/A</definedName>
    <definedName name="TBA">#REF!</definedName>
    <definedName name="TC_NHANH1" localSheetId="22">#REF!</definedName>
    <definedName name="TC_NHANH1" localSheetId="1">#REF!</definedName>
    <definedName name="TC_NHANH1" localSheetId="14">#N/A</definedName>
    <definedName name="TC_NHANH1">#REF!</definedName>
    <definedName name="Tchuan" localSheetId="22">#REF!</definedName>
    <definedName name="Tchuan" localSheetId="1">#REF!</definedName>
    <definedName name="Tchuan" localSheetId="14">#N/A</definedName>
    <definedName name="Tchuan">#REF!</definedName>
    <definedName name="td" localSheetId="22">#REF!</definedName>
    <definedName name="td" localSheetId="1">#REF!</definedName>
    <definedName name="td" localSheetId="14">#N/A</definedName>
    <definedName name="td">#REF!</definedName>
    <definedName name="td10vl" localSheetId="22">#REF!</definedName>
    <definedName name="td10vl" localSheetId="1">#REF!</definedName>
    <definedName name="td10vl" localSheetId="14">#N/A</definedName>
    <definedName name="td10vl">#REF!</definedName>
    <definedName name="td12nc" localSheetId="22">#REF!</definedName>
    <definedName name="td12nc" localSheetId="1">#REF!</definedName>
    <definedName name="td12nc" localSheetId="14">#N/A</definedName>
    <definedName name="td12nc">#REF!</definedName>
    <definedName name="TD12vl" localSheetId="22">#REF!</definedName>
    <definedName name="TD12vl" localSheetId="1">#REF!</definedName>
    <definedName name="TD12vl" localSheetId="14">#N/A</definedName>
    <definedName name="TD12vl">#REF!</definedName>
    <definedName name="td1p" localSheetId="22">[31]TONGKE1P!#REF!</definedName>
    <definedName name="td1p" localSheetId="1">[31]TONGKE1P!#REF!</definedName>
    <definedName name="td1p">[31]TONGKE1P!#REF!</definedName>
    <definedName name="TD1p1nc" localSheetId="22">#REF!</definedName>
    <definedName name="TD1p1nc" localSheetId="1">#REF!</definedName>
    <definedName name="TD1p1nc" localSheetId="14">#N/A</definedName>
    <definedName name="TD1p1nc">#REF!</definedName>
    <definedName name="td1p1vc" localSheetId="22">#REF!</definedName>
    <definedName name="td1p1vc" localSheetId="1">#REF!</definedName>
    <definedName name="td1p1vc" localSheetId="14">#N/A</definedName>
    <definedName name="td1p1vc">#REF!</definedName>
    <definedName name="TD1p1vl" localSheetId="22">#REF!</definedName>
    <definedName name="TD1p1vl" localSheetId="1">#REF!</definedName>
    <definedName name="TD1p1vl" localSheetId="14">#N/A</definedName>
    <definedName name="TD1p1vl">#REF!</definedName>
    <definedName name="TD1p2nc" localSheetId="22">#REF!</definedName>
    <definedName name="TD1p2nc" localSheetId="1">#REF!</definedName>
    <definedName name="TD1p2nc" localSheetId="14">#N/A</definedName>
    <definedName name="TD1p2nc">#REF!</definedName>
    <definedName name="TD1p2vc" localSheetId="22">#REF!</definedName>
    <definedName name="TD1p2vc" localSheetId="1">#REF!</definedName>
    <definedName name="TD1p2vc" localSheetId="14">#N/A</definedName>
    <definedName name="TD1p2vc">#REF!</definedName>
    <definedName name="TD1p2vl" localSheetId="22">#REF!</definedName>
    <definedName name="TD1p2vl" localSheetId="1">#REF!</definedName>
    <definedName name="TD1p2vl" localSheetId="14">#N/A</definedName>
    <definedName name="TD1p2vl">#REF!</definedName>
    <definedName name="TD1pnc" localSheetId="22">#REF!</definedName>
    <definedName name="TD1pnc" localSheetId="1">#REF!</definedName>
    <definedName name="TD1pnc" localSheetId="14">#N/A</definedName>
    <definedName name="TD1pnc">#REF!</definedName>
    <definedName name="TD1pvl" localSheetId="22">#REF!</definedName>
    <definedName name="TD1pvl" localSheetId="1">#REF!</definedName>
    <definedName name="TD1pvl" localSheetId="14">#N/A</definedName>
    <definedName name="TD1pvl">#REF!</definedName>
    <definedName name="td3p" localSheetId="22">#REF!</definedName>
    <definedName name="td3p" localSheetId="1">#REF!</definedName>
    <definedName name="td3p" localSheetId="14">#N/A</definedName>
    <definedName name="td3p">#REF!</definedName>
    <definedName name="TDctnc" localSheetId="22">#REF!</definedName>
    <definedName name="TDctnc" localSheetId="1">#REF!</definedName>
    <definedName name="TDctnc" localSheetId="14">#N/A</definedName>
    <definedName name="TDctnc">#REF!</definedName>
    <definedName name="TDctvc" localSheetId="22">#REF!</definedName>
    <definedName name="TDctvc" localSheetId="1">#REF!</definedName>
    <definedName name="TDctvc" localSheetId="14">#N/A</definedName>
    <definedName name="TDctvc">#REF!</definedName>
    <definedName name="TDctvl" localSheetId="22">#REF!</definedName>
    <definedName name="TDctvl" localSheetId="1">#REF!</definedName>
    <definedName name="TDctvl" localSheetId="14">#N/A</definedName>
    <definedName name="TDctvl">#REF!</definedName>
    <definedName name="TDmnc" localSheetId="22">#REF!</definedName>
    <definedName name="TDmnc" localSheetId="1">#REF!</definedName>
    <definedName name="TDmnc" localSheetId="14">#N/A</definedName>
    <definedName name="TDmnc">#REF!</definedName>
    <definedName name="TDmvc" localSheetId="22">#REF!</definedName>
    <definedName name="TDmvc" localSheetId="1">#REF!</definedName>
    <definedName name="TDmvc" localSheetId="14">#N/A</definedName>
    <definedName name="TDmvc">#REF!</definedName>
    <definedName name="TDmvl" localSheetId="22">#REF!</definedName>
    <definedName name="TDmvl" localSheetId="1">#REF!</definedName>
    <definedName name="TDmvl" localSheetId="14">#N/A</definedName>
    <definedName name="TDmvl">#REF!</definedName>
    <definedName name="tdnc1p" localSheetId="22">#REF!</definedName>
    <definedName name="tdnc1p" localSheetId="1">#REF!</definedName>
    <definedName name="tdnc1p" localSheetId="14">#N/A</definedName>
    <definedName name="tdnc1p">#REF!</definedName>
    <definedName name="tdnc3p" localSheetId="22">'[73]CHITIET VL-NC-TT1p'!#REF!</definedName>
    <definedName name="tdnc3p" localSheetId="1">'[73]CHITIET VL-NC-TT1p'!#REF!</definedName>
    <definedName name="tdnc3p">'[73]CHITIET VL-NC-TT1p'!#REF!</definedName>
    <definedName name="tdvl1p" localSheetId="22">#REF!</definedName>
    <definedName name="tdvl1p" localSheetId="1">#REF!</definedName>
    <definedName name="tdvl1p" localSheetId="14">#N/A</definedName>
    <definedName name="tdvl1p">#REF!</definedName>
    <definedName name="tdvl3p" localSheetId="22">'[73]CHITIET VL-NC-TT1p'!#REF!</definedName>
    <definedName name="tdvl3p" localSheetId="1">'[73]CHITIET VL-NC-TT1p'!#REF!</definedName>
    <definedName name="tdvl3p">'[73]CHITIET VL-NC-TT1p'!#REF!</definedName>
    <definedName name="Tel" localSheetId="1">#REF!</definedName>
    <definedName name="Tel">#REF!</definedName>
    <definedName name="TEN" localSheetId="1">#REF!</definedName>
    <definedName name="TEN">#REF!</definedName>
    <definedName name="TENVT" localSheetId="1">#REF!</definedName>
    <definedName name="TENVT">#REF!</definedName>
    <definedName name="th">[9]gVL!$N$20</definedName>
    <definedName name="TH_CN" localSheetId="1">#REF!</definedName>
    <definedName name="TH_CN">#REF!</definedName>
    <definedName name="TH_DEMTK" localSheetId="1">#REF!</definedName>
    <definedName name="TH_DEMTK">#REF!</definedName>
    <definedName name="TH_DIENGIAI" localSheetId="1">#REF!</definedName>
    <definedName name="TH_DIENGIAI">#REF!</definedName>
    <definedName name="TH_DIENGIAI1" localSheetId="1">#REF!</definedName>
    <definedName name="TH_DIENGIAI1">#REF!</definedName>
    <definedName name="TH_DT" localSheetId="1">#REF!</definedName>
    <definedName name="TH_DT">#REF!</definedName>
    <definedName name="TH_ENDTKNO" localSheetId="1">#REF!</definedName>
    <definedName name="TH_ENDTKNO">#REF!</definedName>
    <definedName name="TH_ENDTT" localSheetId="1">#REF!</definedName>
    <definedName name="TH_ENDTT">#REF!</definedName>
    <definedName name="TH_GHICHU" localSheetId="1">#REF!</definedName>
    <definedName name="TH_GHICHU">#REF!</definedName>
    <definedName name="TH_GHICHU1" localSheetId="1">#REF!</definedName>
    <definedName name="TH_GHICHU1">#REF!</definedName>
    <definedName name="TH_KHHD" localSheetId="1">#REF!</definedName>
    <definedName name="TH_KHHD">#REF!</definedName>
    <definedName name="TH_KHHD1" localSheetId="1">#REF!</definedName>
    <definedName name="TH_KHHD1">#REF!</definedName>
    <definedName name="TH_KTTK" localSheetId="1">#REF!</definedName>
    <definedName name="TH_KTTK">#REF!</definedName>
    <definedName name="TH_KYKT" localSheetId="1">#REF!</definedName>
    <definedName name="TH_KYKT">#REF!</definedName>
    <definedName name="TH_KYKT1" localSheetId="1">#REF!</definedName>
    <definedName name="TH_KYKT1">#REF!</definedName>
    <definedName name="TH_LOAIHD" localSheetId="1">#REF!</definedName>
    <definedName name="TH_LOAIHD">#REF!</definedName>
    <definedName name="TH_LOAIHD1" localSheetId="1">#REF!</definedName>
    <definedName name="TH_LOAIHD1">#REF!</definedName>
    <definedName name="TH_LOAINT" localSheetId="1">#REF!</definedName>
    <definedName name="TH_LOAINT">#REF!</definedName>
    <definedName name="TH_LOAINT1" localSheetId="1">#REF!</definedName>
    <definedName name="TH_LOAINT1">#REF!</definedName>
    <definedName name="TH_MABT" localSheetId="1">#REF!</definedName>
    <definedName name="TH_MABT">#REF!</definedName>
    <definedName name="TH_MABT1" localSheetId="1">#REF!</definedName>
    <definedName name="TH_MABT1">#REF!</definedName>
    <definedName name="TH_MADT" localSheetId="1">#REF!</definedName>
    <definedName name="TH_MADT">#REF!</definedName>
    <definedName name="TH_MADT1" localSheetId="1">#REF!</definedName>
    <definedName name="TH_MADT1">#REF!</definedName>
    <definedName name="TH_MST" localSheetId="1">#REF!</definedName>
    <definedName name="TH_MST">#REF!</definedName>
    <definedName name="TH_MST1" localSheetId="1">#REF!</definedName>
    <definedName name="TH_MST1">#REF!</definedName>
    <definedName name="TH_NGAYCT" localSheetId="1">#REF!</definedName>
    <definedName name="TH_NGAYCT">#REF!</definedName>
    <definedName name="TH_NGAYCT1" localSheetId="1">#REF!</definedName>
    <definedName name="TH_NGAYCT1">#REF!</definedName>
    <definedName name="TH_NGAYHD" localSheetId="1">#REF!</definedName>
    <definedName name="TH_NGAYHD">#REF!</definedName>
    <definedName name="TH_NGAYHD1" localSheetId="1">#REF!</definedName>
    <definedName name="TH_NGAYHD1">#REF!</definedName>
    <definedName name="TH_NL" localSheetId="1">#REF!</definedName>
    <definedName name="TH_NL">#REF!</definedName>
    <definedName name="TH_NO" localSheetId="1">#REF!</definedName>
    <definedName name="TH_NO">#REF!</definedName>
    <definedName name="TH_NV_TONQUY" localSheetId="1">#REF!</definedName>
    <definedName name="TH_NV_TONQUY">#REF!</definedName>
    <definedName name="TH_SOCT" localSheetId="1">#REF!</definedName>
    <definedName name="TH_SOCT">#REF!</definedName>
    <definedName name="TH_SOCT1" localSheetId="1">#REF!</definedName>
    <definedName name="TH_SOCT1">#REF!</definedName>
    <definedName name="TH_SOHD" localSheetId="1">#REF!</definedName>
    <definedName name="TH_SOHD">#REF!</definedName>
    <definedName name="TH_SOHD1" localSheetId="1">#REF!</definedName>
    <definedName name="TH_SOHD1">#REF!</definedName>
    <definedName name="TH_TENDT" localSheetId="1">#REF!</definedName>
    <definedName name="TH_TENDT">#REF!</definedName>
    <definedName name="TH_TENDT1" localSheetId="1">#REF!</definedName>
    <definedName name="TH_TENDT1">#REF!</definedName>
    <definedName name="TH_TKCO" localSheetId="1">#REF!</definedName>
    <definedName name="TH_TKCO">#REF!</definedName>
    <definedName name="TH_TKCO1" localSheetId="1">#REF!</definedName>
    <definedName name="TH_TKCO1">#REF!</definedName>
    <definedName name="TH_TKNO" localSheetId="1">#REF!</definedName>
    <definedName name="TH_TKNO">#REF!</definedName>
    <definedName name="TH_TKNO1" localSheetId="1">#REF!</definedName>
    <definedName name="TH_TKNO1">#REF!</definedName>
    <definedName name="TH_TT" localSheetId="1">#REF!</definedName>
    <definedName name="TH_TT">#REF!</definedName>
    <definedName name="TH_TT1" localSheetId="1">#REF!</definedName>
    <definedName name="TH_TT1">#REF!</definedName>
    <definedName name="TH_TTNT" localSheetId="1">#REF!</definedName>
    <definedName name="TH_TTNT">#REF!</definedName>
    <definedName name="TH_TTNT1" localSheetId="1">#REF!</definedName>
    <definedName name="TH_TTNT1">#REF!</definedName>
    <definedName name="TH_Z" localSheetId="1">#REF!</definedName>
    <definedName name="TH_Z">#REF!</definedName>
    <definedName name="tham" localSheetId="26">{"Book1"}</definedName>
    <definedName name="tham" localSheetId="35">{"Book1"}</definedName>
    <definedName name="tham" localSheetId="1">{"Book1"}</definedName>
    <definedName name="tham">{"Book1"}</definedName>
    <definedName name="THCK" localSheetId="22">SUMPRODUCT(((MOD(COLUMN([21]WK!$Y1:$EA1),12)=5)*([21]WK!$Y1:$EA1)))</definedName>
    <definedName name="THCK" localSheetId="1">SUMPRODUCT(((MOD(COLUMN(#REF!),12)=5)*(#REF!)))</definedName>
    <definedName name="THCK" localSheetId="14">#N/A</definedName>
    <definedName name="THCK">SUMPRODUCT(((MOD(COLUMN(#REF!),12)=5)*(#REF!)))</definedName>
    <definedName name="THCK1" localSheetId="22">SUMPRODUCT(((MOD(COLUMN([21]WK!$Y1:$EA1),12)=1)*([21]WK!$Y1:$EA1)))</definedName>
    <definedName name="THCK1" localSheetId="1">SUMPRODUCT(((MOD(COLUMN(#REF!),12)=1)*(#REF!)))</definedName>
    <definedName name="THCK1" localSheetId="14">#N/A</definedName>
    <definedName name="THCK1">SUMPRODUCT(((MOD(COLUMN(#REF!),12)=1)*(#REF!)))</definedName>
    <definedName name="THCK2" localSheetId="22">SUMPRODUCT(((MOD(COLUMN([21]WK!$Y1:$EA1),12)=3)*([21]WK!$Y1:$EA1)))</definedName>
    <definedName name="THCK2" localSheetId="1">SUMPRODUCT(((MOD(COLUMN(#REF!),12)=3)*(#REF!)))</definedName>
    <definedName name="THCK2" localSheetId="14">#N/A</definedName>
    <definedName name="THCK2">SUMPRODUCT(((MOD(COLUMN(#REF!),12)=3)*(#REF!)))</definedName>
    <definedName name="THDK" localSheetId="22">SUMPRODUCT(((MOD(COLUMN([21]WK!$Y1:$EA1),12)=11)*([21]WK!$Y1:$EA1)))</definedName>
    <definedName name="THDK" localSheetId="1">SUMPRODUCT(((MOD(COLUMN(#REF!),12)=11)*(#REF!)))</definedName>
    <definedName name="THDK" localSheetId="14">#N/A</definedName>
    <definedName name="THDK">SUMPRODUCT(((MOD(COLUMN(#REF!),12)=11)*(#REF!)))</definedName>
    <definedName name="THDK1" localSheetId="22">SUMPRODUCT(((MOD(COLUMN([21]WK!$Y1:$EA1),12)=7)*([21]WK!$Y1:$EA1)))</definedName>
    <definedName name="THDK1" localSheetId="1">SUMPRODUCT(((MOD(COLUMN(#REF!),12)=7)*(#REF!)))</definedName>
    <definedName name="THDK1" localSheetId="14">#N/A</definedName>
    <definedName name="THDK1">SUMPRODUCT(((MOD(COLUMN(#REF!),12)=7)*(#REF!)))</definedName>
    <definedName name="THDK2" localSheetId="22">SUMPRODUCT(((MOD(COLUMN([21]WK!$Y1:$EA1),12)=9)*([21]WK!$Y1:$EA1)))</definedName>
    <definedName name="THDK2" localSheetId="1">SUMPRODUCT(((MOD(COLUMN(#REF!),12)=9)*(#REF!)))</definedName>
    <definedName name="THDK2" localSheetId="14">#N/A</definedName>
    <definedName name="THDK2">SUMPRODUCT(((MOD(COLUMN(#REF!),12)=9)*(#REF!)))</definedName>
    <definedName name="theph">[5]GIAVLIEU!$M$41</definedName>
    <definedName name="THGO1pnc" localSheetId="22">#REF!</definedName>
    <definedName name="THGO1pnc" localSheetId="1">#REF!</definedName>
    <definedName name="THGO1pnc" localSheetId="14">#N/A</definedName>
    <definedName name="THGO1pnc">#REF!</definedName>
    <definedName name="THI" localSheetId="22">#REF!</definedName>
    <definedName name="THI" localSheetId="1">#REF!</definedName>
    <definedName name="THI" localSheetId="14">#REF!</definedName>
    <definedName name="THI">#REF!</definedName>
    <definedName name="thinh">[52]gvl!$N$23</definedName>
    <definedName name="THK" localSheetId="22">'[1]COAT&amp;WRAP-QIOT-#3'!#REF!</definedName>
    <definedName name="THK" localSheetId="1">#REF!</definedName>
    <definedName name="THK" localSheetId="14">'[2]COAT&amp;WRAP-QIOT-#3'!#REF!</definedName>
    <definedName name="THK">#REF!</definedName>
    <definedName name="THKP" localSheetId="1">#REF!</definedName>
    <definedName name="THKP">#REF!</definedName>
    <definedName name="THNB" localSheetId="1">#REF!</definedName>
    <definedName name="THNB">#REF!</definedName>
    <definedName name="THNM" localSheetId="1">#REF!</definedName>
    <definedName name="THNM">#REF!</definedName>
    <definedName name="THT" localSheetId="22">#REF!</definedName>
    <definedName name="THT" localSheetId="1">#REF!</definedName>
    <definedName name="THT" localSheetId="14">#N/A</definedName>
    <definedName name="THT">#REF!</definedName>
    <definedName name="thucthanh">'[74]Thuc thanh'!$E$29</definedName>
    <definedName name="Tien" localSheetId="22">#REF!</definedName>
    <definedName name="Tien" localSheetId="1">#REF!</definedName>
    <definedName name="Tien" localSheetId="14">#N/A</definedName>
    <definedName name="Tien">#REF!</definedName>
    <definedName name="tilephiTuvan" localSheetId="22">#REF!</definedName>
    <definedName name="tilephiTuvan" localSheetId="1">#REF!</definedName>
    <definedName name="tilephiTuvan" localSheetId="14">#N/A</definedName>
    <definedName name="tilephiTuvan">#REF!</definedName>
    <definedName name="tim_xuat_hien" localSheetId="22">#REF!</definedName>
    <definedName name="tim_xuat_hien" localSheetId="1">#REF!</definedName>
    <definedName name="tim_xuat_hien" localSheetId="14">#N/A</definedName>
    <definedName name="tim_xuat_hien">#REF!</definedName>
    <definedName name="TITAN" localSheetId="22">#REF!</definedName>
    <definedName name="TITAN" localSheetId="1">#REF!</definedName>
    <definedName name="TITAN">#REF!</definedName>
    <definedName name="TK" localSheetId="1">#REF!</definedName>
    <definedName name="TK">#REF!</definedName>
    <definedName name="TK_CO" localSheetId="1">#REF!</definedName>
    <definedName name="TK_CO">#REF!</definedName>
    <definedName name="TK_NO" localSheetId="1">#REF!</definedName>
    <definedName name="TK_NO">#REF!</definedName>
    <definedName name="TKC_NKC" localSheetId="1">#REF!</definedName>
    <definedName name="TKC_NKC">#REF!</definedName>
    <definedName name="TKCO" localSheetId="1">#REF!</definedName>
    <definedName name="TKCO">#REF!</definedName>
    <definedName name="TKCP" localSheetId="1">#REF!</definedName>
    <definedName name="TKCP">#REF!</definedName>
    <definedName name="TKCP1" localSheetId="1">#REF!</definedName>
    <definedName name="TKCP1">#REF!</definedName>
    <definedName name="TKCT" localSheetId="1">#REF!</definedName>
    <definedName name="TKCT">#REF!</definedName>
    <definedName name="TKGHICO" localSheetId="1">[55]SONKC!#REF!</definedName>
    <definedName name="TKGHICO">[55]SONKC!#REF!</definedName>
    <definedName name="TKGHINO" localSheetId="1">[55]SONKC!#REF!</definedName>
    <definedName name="TKGHINO">[55]SONKC!#REF!</definedName>
    <definedName name="TKNH" localSheetId="1">#REF!</definedName>
    <definedName name="TKNH">#REF!</definedName>
    <definedName name="TKNO" localSheetId="1">#REF!</definedName>
    <definedName name="TKNO">#REF!</definedName>
    <definedName name="TKSC" localSheetId="1">#REF!</definedName>
    <definedName name="TKSC">#REF!</definedName>
    <definedName name="TKVL" localSheetId="1">#REF!</definedName>
    <definedName name="TKVL">#REF!</definedName>
    <definedName name="TL" localSheetId="22">[7]ND!#REF!</definedName>
    <definedName name="TL" localSheetId="1">[7]ND!#REF!</definedName>
    <definedName name="TL">[7]ND!#REF!</definedName>
    <definedName name="TLAC120" localSheetId="22">#REF!</definedName>
    <definedName name="TLAC120" localSheetId="1">#REF!</definedName>
    <definedName name="TLAC120" localSheetId="14">#N/A</definedName>
    <definedName name="TLAC120">#REF!</definedName>
    <definedName name="TLAC35" localSheetId="22">#REF!</definedName>
    <definedName name="TLAC35" localSheetId="1">#REF!</definedName>
    <definedName name="TLAC35" localSheetId="14">#N/A</definedName>
    <definedName name="TLAC35">#REF!</definedName>
    <definedName name="TLAC50" localSheetId="22">#REF!</definedName>
    <definedName name="TLAC50" localSheetId="1">#REF!</definedName>
    <definedName name="TLAC50" localSheetId="14">#N/A</definedName>
    <definedName name="TLAC50">#REF!</definedName>
    <definedName name="TLAC70" localSheetId="22">#REF!</definedName>
    <definedName name="TLAC70" localSheetId="1">#REF!</definedName>
    <definedName name="TLAC70" localSheetId="14">#N/A</definedName>
    <definedName name="TLAC70">#REF!</definedName>
    <definedName name="TLAC95" localSheetId="22">#REF!</definedName>
    <definedName name="TLAC95" localSheetId="1">#REF!</definedName>
    <definedName name="TLAC95" localSheetId="14">#N/A</definedName>
    <definedName name="TLAC95">#REF!</definedName>
    <definedName name="Tle" localSheetId="22">#REF!</definedName>
    <definedName name="Tle" localSheetId="1">#REF!</definedName>
    <definedName name="Tle" localSheetId="14">#N/A</definedName>
    <definedName name="Tle">#REF!</definedName>
    <definedName name="TLmau" localSheetId="1">#REF!</definedName>
    <definedName name="TLmau">#REF!</definedName>
    <definedName name="TM_Checkcount">IF(OR([18]TM_E!B1="",[18]TM_E!B1="x"),"x",IF(ISERROR(VLOOKUP([18]TM_E!$B1,[18]BS!$D$14:$E$171,2,0)),"",VLOOKUP([18]TM_E!$B1,[18]BS!$D$14:$E$171,2,0)))</definedName>
    <definedName name="TM_Checkcount2">IF(OR([18]TM_E!B1="x",[18]TM_E!B1=""),"x",IF(ISERROR(VLOOKUP([18]TM_E!$B1,[18]PL!$D$14:$E$58,2,0)),"",VLOOKUP([18]TM_E!$B1,[18]PL!$D$14:$E$58,2,0)))</definedName>
    <definedName name="TMCF1" localSheetId="22">'[21]TM CF1'!$H$13:$H$387</definedName>
    <definedName name="TMCF1" localSheetId="1">#REF!</definedName>
    <definedName name="TMCF1" localSheetId="14">#N/A</definedName>
    <definedName name="TMCF1">#REF!</definedName>
    <definedName name="TMCF1_hyperlink_cell">SUBSTITUTE(ADDRESS(1,COLUMN('[18]TM CF1'!$K$13),4),1,"")</definedName>
    <definedName name="TMCF1_hyperlink_count">COUNTA('[18]TM CF1'!$K$1:$K$12)+COUNTBLANK('[18]TM CF1'!$K$1:$K$12)</definedName>
    <definedName name="TMCF1_Hyperlink_find" localSheetId="1">IF(ISERROR(MATCH('[18]TM CF1'!#REF!,[18]TM_E!$B$1:$B$2627,0)),0,MATCH('[18]TM CF1'!#REF!,[18]TM_E!$B$1:$B$2627,0))</definedName>
    <definedName name="TMCF1_Hyperlink_find">IF(ISERROR(MATCH('[18]TM CF1'!#REF!,[18]TM_E!$B$1:$B$2627,0)),0,MATCH('[18]TM CF1'!#REF!,[18]TM_E!$B$1:$B$2627,0))</definedName>
    <definedName name="TMCF1_TDC" localSheetId="16">SUMPRODUCT(--(WK_CF1=#REF!)*(WK_DIFF))</definedName>
    <definedName name="TMCF1_TDC" localSheetId="38">SUMPRODUCT(--(WK_CF1=#REF!)*(WK_DIFF))</definedName>
    <definedName name="TMCF1_TDC" localSheetId="18">SUMPRODUCT(--(WK_CF1=#REF!)*(WK_DIFF))</definedName>
    <definedName name="TMCF1_TDC" localSheetId="39">SUMPRODUCT(--(WK_CF1=#REF!)*(WK_DIFF))</definedName>
    <definedName name="TMCF1_TDC" localSheetId="22">SUMPRODUCT(--('04 KHDT'!WK_CF1='[21]TM CF1'!$C1)*('04 KHDT'!WK_DIFF))</definedName>
    <definedName name="TMCF1_TDC" localSheetId="20">SUMPRODUCT(--(WK_CF1=#REF!)*(WK_DIFF))</definedName>
    <definedName name="TMCF1_TDC" localSheetId="21">SUMPRODUCT(--(WK_CF1=#REF!)*(WK_DIFF))</definedName>
    <definedName name="TMCF1_TDC" localSheetId="25">SUMPRODUCT(--(WK_CF1=#REF!)*(WK_DIFF))</definedName>
    <definedName name="TMCF1_TDC" localSheetId="26">SUMPRODUCT(--(WK_CF1=#REF!)*(WK_DIFF))</definedName>
    <definedName name="TMCF1_TDC" localSheetId="27">SUMPRODUCT(--(WK_CF1=#REF!)*(WK_DIFF))</definedName>
    <definedName name="TMCF1_TDC" localSheetId="35">SUMPRODUCT(--(WK_CF1=#REF!)*(WK_DIFF))</definedName>
    <definedName name="TMCF1_TDC" localSheetId="36">SUMPRODUCT(--(WK_CF1=#REF!)*(WK_DIFF))</definedName>
    <definedName name="TMCF1_TDC" localSheetId="11">SUMPRODUCT(--(WK_CF1=#REF!)*(WK_DIFF))</definedName>
    <definedName name="TMCF1_TDC" localSheetId="8">SUMPRODUCT(--(WK_CF1=#REF!)*(WK_DIFF))</definedName>
    <definedName name="TMCF1_TDC" localSheetId="12">SUMPRODUCT(--(WK_CF1=#REF!)*(WK_DIFF))</definedName>
    <definedName name="TMCF1_TDC" localSheetId="1">SUMPRODUCT(--(Phanbo2026!WK_CF1=#REF!)*(Phanbo2026!WK_DIFF))</definedName>
    <definedName name="TMCF1_TDC" localSheetId="14">#N/A</definedName>
    <definedName name="TMCF1_TDC">SUMPRODUCT(--(WK_CF1=#REF!)*(WK_DIFF))</definedName>
    <definedName name="TMCF1h1h416" localSheetId="1">#REF!</definedName>
    <definedName name="TMCF1h1h416">#REF!</definedName>
    <definedName name="TMCF1sdc" localSheetId="22">'[21]TM CF1'!$E$13:$E$387</definedName>
    <definedName name="TMCF1sdc" localSheetId="1">#REF!</definedName>
    <definedName name="TMCF1sdc" localSheetId="14">#N/A</definedName>
    <definedName name="TMCF1sdc">#REF!</definedName>
    <definedName name="TNCM" localSheetId="22">#REF!</definedName>
    <definedName name="TNCM" localSheetId="1">#REF!</definedName>
    <definedName name="TNCM" localSheetId="14">#N/A</definedName>
    <definedName name="TNCM">#REF!</definedName>
    <definedName name="TNCN" localSheetId="16" hidden="1">{"'Sheet1'!$L$16"}</definedName>
    <definedName name="TNCN" localSheetId="38" hidden="1">{"'Sheet1'!$L$16"}</definedName>
    <definedName name="TNCN" localSheetId="18" hidden="1">{"'Sheet1'!$L$16"}</definedName>
    <definedName name="TNCN" localSheetId="39" hidden="1">{"'Sheet1'!$L$16"}</definedName>
    <definedName name="TNCN" localSheetId="22" hidden="1">{"'Sheet1'!$L$16"}</definedName>
    <definedName name="TNCN" localSheetId="20" hidden="1">{"'Sheet1'!$L$16"}</definedName>
    <definedName name="TNCN" localSheetId="21" hidden="1">{"'Sheet1'!$L$16"}</definedName>
    <definedName name="TNCN" localSheetId="25" hidden="1">{"'Sheet1'!$L$16"}</definedName>
    <definedName name="TNCN" localSheetId="26" hidden="1">{"'Sheet1'!$L$16"}</definedName>
    <definedName name="TNCN" localSheetId="27" hidden="1">{"'Sheet1'!$L$16"}</definedName>
    <definedName name="TNCN" localSheetId="35" hidden="1">{"'Sheet1'!$L$16"}</definedName>
    <definedName name="TNCN" localSheetId="36" hidden="1">{"'Sheet1'!$L$16"}</definedName>
    <definedName name="TNCN" localSheetId="11" hidden="1">{"'Sheet1'!$L$16"}</definedName>
    <definedName name="TNCN" localSheetId="8" hidden="1">{"'Sheet1'!$L$16"}</definedName>
    <definedName name="TNCN" localSheetId="12" hidden="1">{"'Sheet1'!$L$16"}</definedName>
    <definedName name="TNCN" localSheetId="1" hidden="1">{"'Sheet1'!$L$16"}</definedName>
    <definedName name="TNCN" localSheetId="14" hidden="1">{"'Sheet1'!$L$16"}</definedName>
    <definedName name="TNCN" hidden="1">{"'Sheet1'!$L$16"}</definedName>
    <definedName name="tno">[8]gVL!$Q$47</definedName>
    <definedName name="TONGDUTOAN" localSheetId="22">#REF!</definedName>
    <definedName name="TONGDUTOAN" localSheetId="1">#REF!</definedName>
    <definedName name="TONGDUTOAN" localSheetId="14">#N/A</definedName>
    <definedName name="TONGDUTOAN">#REF!</definedName>
    <definedName name="Tonghop" localSheetId="1">#REF!</definedName>
    <definedName name="Tonghop">#REF!</definedName>
    <definedName name="TonMaMH" localSheetId="1">#REF!</definedName>
    <definedName name="TonMaMH">#REF!</definedName>
    <definedName name="TPLRP" localSheetId="22">#REF!</definedName>
    <definedName name="TPLRP" localSheetId="1">#REF!</definedName>
    <definedName name="TPLRP" localSheetId="14">#REF!</definedName>
    <definedName name="TPLRP">#REF!</definedName>
    <definedName name="tr">[44]XL4Poppy!$C$9</definedName>
    <definedName name="TR15HT">'[6]TONGKE-HT'!#REF!</definedName>
    <definedName name="TR16HT">'[6]TONGKE-HT'!#REF!</definedName>
    <definedName name="TR19HT">'[6]TONGKE-HT'!#REF!</definedName>
    <definedName name="TR20HT">'[6]TONGKE-HT'!#REF!</definedName>
    <definedName name="Tra_Cot" localSheetId="22">#REF!</definedName>
    <definedName name="Tra_Cot" localSheetId="1">#REF!</definedName>
    <definedName name="Tra_Cot" localSheetId="14">#N/A</definedName>
    <definedName name="Tra_Cot">#REF!</definedName>
    <definedName name="Tra_DM_su_dung" localSheetId="22">#REF!</definedName>
    <definedName name="Tra_DM_su_dung" localSheetId="1">#REF!</definedName>
    <definedName name="Tra_DM_su_dung" localSheetId="14">#N/A</definedName>
    <definedName name="Tra_DM_su_dung">#REF!</definedName>
    <definedName name="Tra_don_gia_KS" localSheetId="22">#REF!</definedName>
    <definedName name="Tra_don_gia_KS" localSheetId="1">#REF!</definedName>
    <definedName name="Tra_don_gia_KS" localSheetId="14">#N/A</definedName>
    <definedName name="Tra_don_gia_KS">#REF!</definedName>
    <definedName name="Tra_DTCT" localSheetId="22">#REF!</definedName>
    <definedName name="Tra_DTCT" localSheetId="1">#REF!</definedName>
    <definedName name="Tra_DTCT" localSheetId="14">#N/A</definedName>
    <definedName name="Tra_DTCT">#REF!</definedName>
    <definedName name="Tra_GTXLST">[75]DTCT!$C$10:$J$438</definedName>
    <definedName name="Tra_phan_tram">[76]Tra_bang!#REF!</definedName>
    <definedName name="Tra_ten_cong" localSheetId="22">#REF!</definedName>
    <definedName name="Tra_ten_cong" localSheetId="1">#REF!</definedName>
    <definedName name="Tra_ten_cong" localSheetId="14">#N/A</definedName>
    <definedName name="Tra_ten_cong">#REF!</definedName>
    <definedName name="Tra_tim_hang_mucPT_trung" localSheetId="22">#REF!</definedName>
    <definedName name="Tra_tim_hang_mucPT_trung" localSheetId="1">#REF!</definedName>
    <definedName name="Tra_tim_hang_mucPT_trung" localSheetId="14">#N/A</definedName>
    <definedName name="Tra_tim_hang_mucPT_trung">#REF!</definedName>
    <definedName name="Tra_TL" localSheetId="22">#REF!</definedName>
    <definedName name="Tra_TL" localSheetId="1">#REF!</definedName>
    <definedName name="Tra_TL" localSheetId="14">#N/A</definedName>
    <definedName name="Tra_TL">#REF!</definedName>
    <definedName name="Tra_ty_le2" localSheetId="22">#REF!</definedName>
    <definedName name="Tra_ty_le2" localSheetId="1">#REF!</definedName>
    <definedName name="Tra_ty_le2" localSheetId="14">#N/A</definedName>
    <definedName name="Tra_ty_le2">#REF!</definedName>
    <definedName name="Tra_ty_le3" localSheetId="22">#REF!</definedName>
    <definedName name="Tra_ty_le3" localSheetId="1">#REF!</definedName>
    <definedName name="Tra_ty_le3" localSheetId="14">#N/A</definedName>
    <definedName name="Tra_ty_le3">#REF!</definedName>
    <definedName name="Tra_ty_le4" localSheetId="22">#REF!</definedName>
    <definedName name="Tra_ty_le4" localSheetId="1">#REF!</definedName>
    <definedName name="Tra_ty_le4" localSheetId="14">#N/A</definedName>
    <definedName name="Tra_ty_le4">#REF!</definedName>
    <definedName name="Tra_ty_le5" localSheetId="22">#REF!</definedName>
    <definedName name="Tra_ty_le5" localSheetId="1">#REF!</definedName>
    <definedName name="Tra_ty_le5" localSheetId="14">#N/A</definedName>
    <definedName name="Tra_ty_le5">#REF!</definedName>
    <definedName name="tra_vat_lieu1">'[77]tra-vat-lieu'!$G$4:$J$193</definedName>
    <definedName name="tra_VL_1">'[39]tra-vat-lieu'!$A$201:$H$215</definedName>
    <definedName name="TRADE2" localSheetId="22">#REF!</definedName>
    <definedName name="TRADE2" localSheetId="1">#REF!</definedName>
    <definedName name="TRADE2" localSheetId="14">#REF!</definedName>
    <definedName name="TRADE2">#REF!</definedName>
    <definedName name="transbs1" localSheetId="1">#REF!</definedName>
    <definedName name="transbs1">#REF!</definedName>
    <definedName name="transbs2" localSheetId="1">#REF!</definedName>
    <definedName name="transbs2">#REF!</definedName>
    <definedName name="transcf1" localSheetId="1">#REF!</definedName>
    <definedName name="transcf1">#REF!</definedName>
    <definedName name="TRANSFORMER" localSheetId="22">'[53]NEW-PANEL'!#REF!</definedName>
    <definedName name="TRANSFORMER" localSheetId="1">#REF!</definedName>
    <definedName name="TRANSFORMER" localSheetId="14">#N/A</definedName>
    <definedName name="TRANSFORMER">#REF!</definedName>
    <definedName name="transpl1" localSheetId="1">#REF!</definedName>
    <definedName name="transpl1">#REF!</definedName>
    <definedName name="TraQ">[49]BANGTRA!$E$122:$G$128</definedName>
    <definedName name="TraTH">'[78]dtct cong'!$A$9:$A$649</definedName>
    <definedName name="tru10mtc">[58]HT!#REF!</definedName>
    <definedName name="tru8mtc">[58]HT!#REF!</definedName>
    <definedName name="ts" localSheetId="22">#REF!</definedName>
    <definedName name="ts" localSheetId="1">#REF!</definedName>
    <definedName name="ts" localSheetId="14">#N/A</definedName>
    <definedName name="ts">#REF!</definedName>
    <definedName name="tsI" localSheetId="22">#REF!</definedName>
    <definedName name="tsI" localSheetId="1">#REF!</definedName>
    <definedName name="tsI" localSheetId="14">#N/A</definedName>
    <definedName name="tsI">#REF!</definedName>
    <definedName name="TSNB" localSheetId="22">#REF!</definedName>
    <definedName name="TSNB" localSheetId="1">#REF!</definedName>
    <definedName name="TSNB" localSheetId="14">#N/A</definedName>
    <definedName name="TSNB">#REF!</definedName>
    <definedName name="TT_1P" localSheetId="22">#REF!</definedName>
    <definedName name="TT_1P" localSheetId="1">#REF!</definedName>
    <definedName name="TT_1P" localSheetId="14">#N/A</definedName>
    <definedName name="TT_1P">#REF!</definedName>
    <definedName name="TT_3p" localSheetId="22">#REF!</definedName>
    <definedName name="TT_3p" localSheetId="1">#REF!</definedName>
    <definedName name="TT_3p" localSheetId="14">#N/A</definedName>
    <definedName name="TT_3p">#REF!</definedName>
    <definedName name="TT_cot">'[79]Dinh nghia'!$A$14:$B$23</definedName>
    <definedName name="TT_NL" localSheetId="1">#REF!</definedName>
    <definedName name="TT_NL">#REF!</definedName>
    <definedName name="ttam">[9]gVL!$N$21</definedName>
    <definedName name="TTDD" localSheetId="22">#REF!</definedName>
    <definedName name="TTDD" localSheetId="1">#REF!</definedName>
    <definedName name="TTDD" localSheetId="14">#N/A</definedName>
    <definedName name="TTDD">#REF!</definedName>
    <definedName name="TTDD1P" localSheetId="22">#REF!</definedName>
    <definedName name="TTDD1P" localSheetId="1">#REF!</definedName>
    <definedName name="TTDD1P" localSheetId="14">#N/A</definedName>
    <definedName name="TTDD1P">#REF!</definedName>
    <definedName name="TTDD3P" localSheetId="22">#REF!</definedName>
    <definedName name="TTDD3P" localSheetId="1">#REF!</definedName>
    <definedName name="TTDD3P" localSheetId="14">#N/A</definedName>
    <definedName name="TTDD3P">#REF!</definedName>
    <definedName name="TTDDCT3p" localSheetId="22">#REF!</definedName>
    <definedName name="TTDDCT3p" localSheetId="1">#REF!</definedName>
    <definedName name="TTDDCT3p" localSheetId="14">#N/A</definedName>
    <definedName name="TTDDCT3p">#REF!</definedName>
    <definedName name="TTDKKH" localSheetId="22">#REF!</definedName>
    <definedName name="TTDKKH" localSheetId="1">#REF!</definedName>
    <definedName name="TTDKKH" localSheetId="14">#N/A</definedName>
    <definedName name="TTDKKH">#REF!</definedName>
    <definedName name="tthi" localSheetId="22">#REF!</definedName>
    <definedName name="tthi" localSheetId="1">#REF!</definedName>
    <definedName name="tthi" localSheetId="14">#N/A</definedName>
    <definedName name="tthi">#REF!</definedName>
    <definedName name="TTK3p">'[33]TONGKE3p '!$C$295</definedName>
    <definedName name="TTTR" localSheetId="22">#REF!</definedName>
    <definedName name="TTTR" localSheetId="1">#REF!</definedName>
    <definedName name="TTTR" localSheetId="14">#N/A</definedName>
    <definedName name="TTTR">#REF!</definedName>
    <definedName name="ty_le" localSheetId="22">#REF!</definedName>
    <definedName name="ty_le" localSheetId="1">#REF!</definedName>
    <definedName name="ty_le" localSheetId="14">#N/A</definedName>
    <definedName name="ty_le">#REF!</definedName>
    <definedName name="ty_le_BTN" localSheetId="22">#REF!</definedName>
    <definedName name="ty_le_BTN" localSheetId="1">#REF!</definedName>
    <definedName name="ty_le_BTN" localSheetId="14">#N/A</definedName>
    <definedName name="ty_le_BTN">#REF!</definedName>
    <definedName name="Ty_le1" localSheetId="22">#REF!</definedName>
    <definedName name="Ty_le1" localSheetId="1">#REF!</definedName>
    <definedName name="Ty_le1" localSheetId="14">#N/A</definedName>
    <definedName name="Ty_le1">#REF!</definedName>
    <definedName name="V.1" localSheetId="22">#REF!</definedName>
    <definedName name="V.1" localSheetId="1">#REF!</definedName>
    <definedName name="V.1" localSheetId="14">#N/A</definedName>
    <definedName name="V.1">#REF!</definedName>
    <definedName name="V.10" localSheetId="22">#REF!</definedName>
    <definedName name="V.10" localSheetId="1">#REF!</definedName>
    <definedName name="V.10" localSheetId="14">#N/A</definedName>
    <definedName name="V.10">#REF!</definedName>
    <definedName name="V.11" localSheetId="22">#REF!</definedName>
    <definedName name="V.11" localSheetId="1">#REF!</definedName>
    <definedName name="V.11" localSheetId="14">#N/A</definedName>
    <definedName name="V.11">#REF!</definedName>
    <definedName name="V.12" localSheetId="22">#REF!</definedName>
    <definedName name="V.12" localSheetId="1">#REF!</definedName>
    <definedName name="V.12" localSheetId="14">#N/A</definedName>
    <definedName name="V.12">#REF!</definedName>
    <definedName name="V.13" localSheetId="22">#REF!</definedName>
    <definedName name="V.13" localSheetId="1">#REF!</definedName>
    <definedName name="V.13" localSheetId="14">#N/A</definedName>
    <definedName name="V.13">#REF!</definedName>
    <definedName name="V.14" localSheetId="22">#REF!</definedName>
    <definedName name="V.14" localSheetId="1">#REF!</definedName>
    <definedName name="V.14" localSheetId="14">#N/A</definedName>
    <definedName name="V.14">#REF!</definedName>
    <definedName name="V.15" localSheetId="22">#REF!</definedName>
    <definedName name="V.15" localSheetId="1">#REF!</definedName>
    <definedName name="V.15" localSheetId="14">#N/A</definedName>
    <definedName name="V.15">#REF!</definedName>
    <definedName name="V.16" localSheetId="22">#REF!</definedName>
    <definedName name="V.16" localSheetId="1">#REF!</definedName>
    <definedName name="V.16" localSheetId="14">#N/A</definedName>
    <definedName name="V.16">#REF!</definedName>
    <definedName name="V.17" localSheetId="22">#REF!</definedName>
    <definedName name="V.17" localSheetId="1">#REF!</definedName>
    <definedName name="V.17" localSheetId="14">#N/A</definedName>
    <definedName name="V.17">#REF!</definedName>
    <definedName name="V.18" localSheetId="22">#REF!</definedName>
    <definedName name="V.18" localSheetId="1">#REF!</definedName>
    <definedName name="V.18" localSheetId="14">#N/A</definedName>
    <definedName name="V.18">#REF!</definedName>
    <definedName name="V.2" localSheetId="22">#REF!</definedName>
    <definedName name="V.2" localSheetId="1">#REF!</definedName>
    <definedName name="V.2" localSheetId="14">#N/A</definedName>
    <definedName name="V.2">#REF!</definedName>
    <definedName name="V.3" localSheetId="22">#REF!</definedName>
    <definedName name="V.3" localSheetId="1">#REF!</definedName>
    <definedName name="V.3" localSheetId="14">#N/A</definedName>
    <definedName name="V.3">#REF!</definedName>
    <definedName name="V.4" localSheetId="22">#REF!</definedName>
    <definedName name="V.4" localSheetId="1">#REF!</definedName>
    <definedName name="V.4" localSheetId="14">#N/A</definedName>
    <definedName name="V.4">#REF!</definedName>
    <definedName name="V.5" localSheetId="22">#REF!</definedName>
    <definedName name="V.5" localSheetId="1">#REF!</definedName>
    <definedName name="V.5" localSheetId="14">#N/A</definedName>
    <definedName name="V.5">#REF!</definedName>
    <definedName name="V.6" localSheetId="22">#REF!</definedName>
    <definedName name="V.6" localSheetId="1">#REF!</definedName>
    <definedName name="V.6" localSheetId="14">#N/A</definedName>
    <definedName name="V.6">#REF!</definedName>
    <definedName name="V.7" localSheetId="22">#REF!</definedName>
    <definedName name="V.7" localSheetId="1">#REF!</definedName>
    <definedName name="V.7" localSheetId="14">#N/A</definedName>
    <definedName name="V.7">#REF!</definedName>
    <definedName name="V.8" localSheetId="22">#REF!</definedName>
    <definedName name="V.8" localSheetId="1">#REF!</definedName>
    <definedName name="V.8" localSheetId="14">#N/A</definedName>
    <definedName name="V.8">#REF!</definedName>
    <definedName name="V.9" localSheetId="22">#REF!</definedName>
    <definedName name="V.9" localSheetId="1">#REF!</definedName>
    <definedName name="V.9" localSheetId="14">#N/A</definedName>
    <definedName name="V.9">#REF!</definedName>
    <definedName name="VA" localSheetId="22">[7]ND!#REF!</definedName>
    <definedName name="VA" localSheetId="1">[7]ND!#REF!</definedName>
    <definedName name="VA">[7]ND!#REF!</definedName>
    <definedName name="VARIINST" localSheetId="22">#REF!</definedName>
    <definedName name="VARIINST" localSheetId="1">#REF!</definedName>
    <definedName name="VARIINST" localSheetId="14">#REF!</definedName>
    <definedName name="VARIINST">#REF!</definedName>
    <definedName name="VARIPURC" localSheetId="22">#REF!</definedName>
    <definedName name="VARIPURC" localSheetId="1">#REF!</definedName>
    <definedName name="VARIPURC" localSheetId="14">#REF!</definedName>
    <definedName name="VARIPURC">#REF!</definedName>
    <definedName name="VCDD1P" localSheetId="22">#REF!</definedName>
    <definedName name="VCDD1P" localSheetId="1">#REF!</definedName>
    <definedName name="VCDD1P" localSheetId="14">#N/A</definedName>
    <definedName name="VCDD1P">#REF!</definedName>
    <definedName name="VCDD3p" localSheetId="22">#REF!</definedName>
    <definedName name="VCDD3p" localSheetId="1">#REF!</definedName>
    <definedName name="VCDD3p" localSheetId="14">#N/A</definedName>
    <definedName name="VCDD3p">#REF!</definedName>
    <definedName name="VCDDCT3p" localSheetId="22">#REF!</definedName>
    <definedName name="VCDDCT3p" localSheetId="1">#REF!</definedName>
    <definedName name="VCDDCT3p" localSheetId="14">#N/A</definedName>
    <definedName name="VCDDCT3p">#REF!</definedName>
    <definedName name="VCDDMBA" localSheetId="22">#REF!</definedName>
    <definedName name="VCDDMBA" localSheetId="1">#REF!</definedName>
    <definedName name="VCDDMBA" localSheetId="14">#N/A</definedName>
    <definedName name="VCDDMBA">#REF!</definedName>
    <definedName name="VCVBT1" localSheetId="22">#REF!</definedName>
    <definedName name="VCVBT1" localSheetId="1">#REF!</definedName>
    <definedName name="VCVBT1" localSheetId="14">#N/A</definedName>
    <definedName name="VCVBT1">#REF!</definedName>
    <definedName name="VCVBT2" localSheetId="22">#REF!</definedName>
    <definedName name="VCVBT2" localSheetId="1">#REF!</definedName>
    <definedName name="VCVBT2" localSheetId="14">#N/A</definedName>
    <definedName name="VCVBT2">#REF!</definedName>
    <definedName name="vd" localSheetId="22">#REF!</definedName>
    <definedName name="vd" localSheetId="1">#REF!</definedName>
    <definedName name="vd" localSheetId="14">#N/A</definedName>
    <definedName name="vd">#REF!</definedName>
    <definedName name="vdkt">[8]gVL!$Q$55</definedName>
    <definedName name="VL_RC1" localSheetId="22">#REF!</definedName>
    <definedName name="VL_RC1" localSheetId="1">#REF!</definedName>
    <definedName name="VL_RC1" localSheetId="14">#N/A</definedName>
    <definedName name="VL_RC1">#REF!</definedName>
    <definedName name="VL_RC2" localSheetId="22">#REF!</definedName>
    <definedName name="VL_RC2" localSheetId="1">#REF!</definedName>
    <definedName name="VL_RC2" localSheetId="14">#N/A</definedName>
    <definedName name="VL_RC2">#REF!</definedName>
    <definedName name="VL_Rnha" localSheetId="22">#REF!</definedName>
    <definedName name="VL_Rnha" localSheetId="1">#REF!</definedName>
    <definedName name="VL_Rnha" localSheetId="14">#N/A</definedName>
    <definedName name="VL_Rnha">#REF!</definedName>
    <definedName name="VL_RS" localSheetId="22">#REF!</definedName>
    <definedName name="VL_RS" localSheetId="1">#REF!</definedName>
    <definedName name="VL_RS" localSheetId="14">#N/A</definedName>
    <definedName name="VL_RS">#REF!</definedName>
    <definedName name="VL1P" localSheetId="22">#REF!</definedName>
    <definedName name="VL1P" localSheetId="1">#REF!</definedName>
    <definedName name="VL1P" localSheetId="14">#N/A</definedName>
    <definedName name="VL1P">#REF!</definedName>
    <definedName name="VL3P" localSheetId="22">#REF!</definedName>
    <definedName name="VL3P" localSheetId="1">#REF!</definedName>
    <definedName name="VL3P" localSheetId="14">#N/A</definedName>
    <definedName name="VL3P">#REF!</definedName>
    <definedName name="VLCT3p" localSheetId="22">#REF!</definedName>
    <definedName name="VLCT3p" localSheetId="1">#REF!</definedName>
    <definedName name="VLCT3p" localSheetId="14">#N/A</definedName>
    <definedName name="VLCT3p">#REF!</definedName>
    <definedName name="VLHC">[62]TNHCHINH!$I$38</definedName>
    <definedName name="VTKCP" localSheetId="1">#REF!</definedName>
    <definedName name="VTKCP">#REF!</definedName>
    <definedName name="VTKCP1" localSheetId="1">#REF!</definedName>
    <definedName name="VTKCP1">#REF!</definedName>
    <definedName name="Vu" localSheetId="22">#REF!</definedName>
    <definedName name="Vu" localSheetId="1">#REF!</definedName>
    <definedName name="Vu" localSheetId="14">#N/A</definedName>
    <definedName name="Vu">#REF!</definedName>
    <definedName name="W" localSheetId="22">#REF!</definedName>
    <definedName name="W" localSheetId="1">#REF!</definedName>
    <definedName name="W" localSheetId="14">#REF!</definedName>
    <definedName name="W">#REF!</definedName>
    <definedName name="WE_ARE_VERY_PLEASED_TO_ADVISE_YOU_THE_MLO_S_CARGO_HAVE_BEEN_LOADED" localSheetId="22">#REF!</definedName>
    <definedName name="WE_ARE_VERY_PLEASED_TO_ADVISE_YOU_THE_MLO_S_CARGO_HAVE_BEEN_LOADED" localSheetId="1">#REF!</definedName>
    <definedName name="WE_ARE_VERY_PLEASED_TO_ADVISE_YOU_THE_MLO_S_CARGO_HAVE_BEEN_LOADED" localSheetId="14">#N/A</definedName>
    <definedName name="WE_ARE_VERY_PLEASED_TO_ADVISE_YOU_THE_MLO_S_CARGO_HAVE_BEEN_LOADED">#REF!</definedName>
    <definedName name="WK_CF1" localSheetId="22">[21]WK!$EC$31:$EC$247</definedName>
    <definedName name="WK_CF1" localSheetId="1">#REF!</definedName>
    <definedName name="WK_CF1" localSheetId="14">#N/A</definedName>
    <definedName name="WK_CF1">#REF!</definedName>
    <definedName name="WK_DIFF" localSheetId="22">[21]WK!$EB$31:$EB$247</definedName>
    <definedName name="WK_DIFF" localSheetId="1">#REF!</definedName>
    <definedName name="WK_DIFF" localSheetId="14">#N/A</definedName>
    <definedName name="WK_DIFF">#REF!</definedName>
    <definedName name="wkc1c401" localSheetId="1">#REF!</definedName>
    <definedName name="wkc1c401">#REF!</definedName>
    <definedName name="X" localSheetId="22">#REF!</definedName>
    <definedName name="X" localSheetId="1">#REF!</definedName>
    <definedName name="X" localSheetId="14">#REF!</definedName>
    <definedName name="X">#REF!</definedName>
    <definedName name="X1pFCOnc" localSheetId="22">#REF!</definedName>
    <definedName name="X1pFCOnc" localSheetId="1">#REF!</definedName>
    <definedName name="X1pFCOnc" localSheetId="14">#N/A</definedName>
    <definedName name="X1pFCOnc">#REF!</definedName>
    <definedName name="X1pFCOvc" localSheetId="22">#REF!</definedName>
    <definedName name="X1pFCOvc" localSheetId="1">#REF!</definedName>
    <definedName name="X1pFCOvc" localSheetId="14">#N/A</definedName>
    <definedName name="X1pFCOvc">#REF!</definedName>
    <definedName name="X1pFCOvl" localSheetId="22">#REF!</definedName>
    <definedName name="X1pFCOvl" localSheetId="1">#REF!</definedName>
    <definedName name="X1pFCOvl" localSheetId="14">#N/A</definedName>
    <definedName name="X1pFCOvl">#REF!</definedName>
    <definedName name="X1pIGnc" localSheetId="22">#REF!</definedName>
    <definedName name="X1pIGnc" localSheetId="1">#REF!</definedName>
    <definedName name="X1pIGnc" localSheetId="14">#N/A</definedName>
    <definedName name="X1pIGnc">#REF!</definedName>
    <definedName name="X1pIGvc" localSheetId="22">#REF!</definedName>
    <definedName name="X1pIGvc" localSheetId="1">#REF!</definedName>
    <definedName name="X1pIGvc" localSheetId="14">#N/A</definedName>
    <definedName name="X1pIGvc">#REF!</definedName>
    <definedName name="X1pIGvl" localSheetId="22">#REF!</definedName>
    <definedName name="X1pIGvl" localSheetId="1">#REF!</definedName>
    <definedName name="X1pIGvl" localSheetId="14">#N/A</definedName>
    <definedName name="X1pIGvl">#REF!</definedName>
    <definedName name="X1pINDnc" localSheetId="22">#REF!</definedName>
    <definedName name="X1pINDnc" localSheetId="1">#REF!</definedName>
    <definedName name="X1pINDnc" localSheetId="14">#N/A</definedName>
    <definedName name="X1pINDnc">#REF!</definedName>
    <definedName name="X1pINDvc" localSheetId="22">#REF!</definedName>
    <definedName name="X1pINDvc" localSheetId="1">#REF!</definedName>
    <definedName name="X1pINDvc" localSheetId="14">#N/A</definedName>
    <definedName name="X1pINDvc">#REF!</definedName>
    <definedName name="X1pINDvl" localSheetId="22">#REF!</definedName>
    <definedName name="X1pINDvl" localSheetId="1">#REF!</definedName>
    <definedName name="X1pINDvl" localSheetId="14">#N/A</definedName>
    <definedName name="X1pINDvl">#REF!</definedName>
    <definedName name="X1pINGnc" localSheetId="22">#REF!</definedName>
    <definedName name="X1pINGnc" localSheetId="1">#REF!</definedName>
    <definedName name="X1pINGnc" localSheetId="14">#N/A</definedName>
    <definedName name="X1pINGnc">#REF!</definedName>
    <definedName name="X1pINGvc" localSheetId="22">#REF!</definedName>
    <definedName name="X1pINGvc" localSheetId="1">#REF!</definedName>
    <definedName name="X1pINGvc" localSheetId="14">#N/A</definedName>
    <definedName name="X1pINGvc">#REF!</definedName>
    <definedName name="X1pINGvl" localSheetId="22">#REF!</definedName>
    <definedName name="X1pINGvl" localSheetId="1">#REF!</definedName>
    <definedName name="X1pINGvl" localSheetId="14">#N/A</definedName>
    <definedName name="X1pINGvl">#REF!</definedName>
    <definedName name="X1pINTnc" localSheetId="22">#REF!</definedName>
    <definedName name="X1pINTnc" localSheetId="1">#REF!</definedName>
    <definedName name="X1pINTnc" localSheetId="14">#N/A</definedName>
    <definedName name="X1pINTnc">#REF!</definedName>
    <definedName name="X1pINTvc" localSheetId="22">#REF!</definedName>
    <definedName name="X1pINTvc" localSheetId="1">#REF!</definedName>
    <definedName name="X1pINTvc" localSheetId="14">#N/A</definedName>
    <definedName name="X1pINTvc">#REF!</definedName>
    <definedName name="X1pINTvl" localSheetId="22">#REF!</definedName>
    <definedName name="X1pINTvl" localSheetId="1">#REF!</definedName>
    <definedName name="X1pINTvl" localSheetId="14">#N/A</definedName>
    <definedName name="X1pINTvl">#REF!</definedName>
    <definedName name="X1pITnc" localSheetId="22">#REF!</definedName>
    <definedName name="X1pITnc" localSheetId="1">#REF!</definedName>
    <definedName name="X1pITnc" localSheetId="14">#N/A</definedName>
    <definedName name="X1pITnc">#REF!</definedName>
    <definedName name="X1pITvc" localSheetId="22">#REF!</definedName>
    <definedName name="X1pITvc" localSheetId="1">#REF!</definedName>
    <definedName name="X1pITvc" localSheetId="14">#N/A</definedName>
    <definedName name="X1pITvc">#REF!</definedName>
    <definedName name="X1pITvl" localSheetId="22">#REF!</definedName>
    <definedName name="X1pITvl" localSheetId="1">#REF!</definedName>
    <definedName name="X1pITvl" localSheetId="14">#N/A</definedName>
    <definedName name="X1pITvl">#REF!</definedName>
    <definedName name="XB_80" localSheetId="22">#REF!</definedName>
    <definedName name="XB_80" localSheetId="1">#REF!</definedName>
    <definedName name="XB_80" localSheetId="14">#N/A</definedName>
    <definedName name="XB_80">#REF!</definedName>
    <definedName name="XCCT">0.5</definedName>
    <definedName name="XFCOnc" localSheetId="22">#REF!</definedName>
    <definedName name="XFCOnc" localSheetId="1">#REF!</definedName>
    <definedName name="XFCOnc" localSheetId="14">#N/A</definedName>
    <definedName name="XFCOnc">#REF!</definedName>
    <definedName name="xfconc3p">'[73]CHITIET VL-NC-TT1p'!#REF!</definedName>
    <definedName name="XFCOvc" localSheetId="22">#REF!</definedName>
    <definedName name="XFCOvc" localSheetId="1">#REF!</definedName>
    <definedName name="XFCOvc" localSheetId="14">#N/A</definedName>
    <definedName name="XFCOvc">#REF!</definedName>
    <definedName name="XFCOvl" localSheetId="22">#REF!</definedName>
    <definedName name="XFCOvl" localSheetId="1">#REF!</definedName>
    <definedName name="XFCOvl" localSheetId="14">#N/A</definedName>
    <definedName name="XFCOvl">#REF!</definedName>
    <definedName name="xfcovl3p" localSheetId="22">'[73]CHITIET VL-NC-TT1p'!#REF!</definedName>
    <definedName name="xfcovl3p" localSheetId="1">'[73]CHITIET VL-NC-TT1p'!#REF!</definedName>
    <definedName name="xfcovl3p">'[73]CHITIET VL-NC-TT1p'!#REF!</definedName>
    <definedName name="xh" localSheetId="22">#REF!</definedName>
    <definedName name="xh" localSheetId="1">#REF!</definedName>
    <definedName name="xh" localSheetId="14">#N/A</definedName>
    <definedName name="xh">#REF!</definedName>
    <definedName name="XIG1nc" localSheetId="22">#REF!</definedName>
    <definedName name="XIG1nc" localSheetId="1">#REF!</definedName>
    <definedName name="XIG1nc" localSheetId="14">#N/A</definedName>
    <definedName name="XIG1nc">#REF!</definedName>
    <definedName name="xig1p" localSheetId="22">#REF!</definedName>
    <definedName name="xig1p" localSheetId="1">#REF!</definedName>
    <definedName name="xig1p" localSheetId="14">#N/A</definedName>
    <definedName name="xig1p">#REF!</definedName>
    <definedName name="XIG1vl" localSheetId="22">#REF!</definedName>
    <definedName name="XIG1vl" localSheetId="1">#REF!</definedName>
    <definedName name="XIG1vl" localSheetId="14">#N/A</definedName>
    <definedName name="XIG1vl">#REF!</definedName>
    <definedName name="xig3p" localSheetId="22">#REF!</definedName>
    <definedName name="xig3p" localSheetId="1">#REF!</definedName>
    <definedName name="xig3p" localSheetId="14">#N/A</definedName>
    <definedName name="xig3p">#REF!</definedName>
    <definedName name="XIGnc" localSheetId="22">#REF!</definedName>
    <definedName name="XIGnc" localSheetId="1">#REF!</definedName>
    <definedName name="XIGnc" localSheetId="14">#N/A</definedName>
    <definedName name="XIGnc">#REF!</definedName>
    <definedName name="xignc3p" localSheetId="22">'[73]CHITIET VL-NC-TT1p'!#REF!</definedName>
    <definedName name="xignc3p" localSheetId="1">'[73]CHITIET VL-NC-TT1p'!#REF!</definedName>
    <definedName name="xignc3p">'[73]CHITIET VL-NC-TT1p'!#REF!</definedName>
    <definedName name="XIGvc" localSheetId="22">#REF!</definedName>
    <definedName name="XIGvc" localSheetId="1">#REF!</definedName>
    <definedName name="XIGvc" localSheetId="14">#N/A</definedName>
    <definedName name="XIGvc">#REF!</definedName>
    <definedName name="XIGvl" localSheetId="22">#REF!</definedName>
    <definedName name="XIGvl" localSheetId="1">#REF!</definedName>
    <definedName name="XIGvl" localSheetId="14">#N/A</definedName>
    <definedName name="XIGvl">#REF!</definedName>
    <definedName name="xigvl3p" localSheetId="22">'[73]CHITIET VL-NC-TT1p'!#REF!</definedName>
    <definedName name="xigvl3p" localSheetId="1">'[73]CHITIET VL-NC-TT1p'!#REF!</definedName>
    <definedName name="xigvl3p">'[73]CHITIET VL-NC-TT1p'!#REF!</definedName>
    <definedName name="xin1903p" localSheetId="22">#REF!</definedName>
    <definedName name="xin1903p" localSheetId="1">#REF!</definedName>
    <definedName name="xin1903p" localSheetId="14">#N/A</definedName>
    <definedName name="xin1903p">#REF!</definedName>
    <definedName name="XIN190nc" localSheetId="22">#REF!</definedName>
    <definedName name="XIN190nc" localSheetId="1">#REF!</definedName>
    <definedName name="XIN190nc" localSheetId="14">#N/A</definedName>
    <definedName name="XIN190nc">#REF!</definedName>
    <definedName name="xin190nc3p" localSheetId="22">'[73]CHITIET VL-NC-TT1p'!#REF!</definedName>
    <definedName name="xin190nc3p" localSheetId="1">'[73]CHITIET VL-NC-TT1p'!#REF!</definedName>
    <definedName name="xin190nc3p">'[73]CHITIET VL-NC-TT1p'!#REF!</definedName>
    <definedName name="XIN190vc" localSheetId="22">#REF!</definedName>
    <definedName name="XIN190vc" localSheetId="1">#REF!</definedName>
    <definedName name="XIN190vc" localSheetId="14">#N/A</definedName>
    <definedName name="XIN190vc">#REF!</definedName>
    <definedName name="XIN190vl" localSheetId="22">#REF!</definedName>
    <definedName name="XIN190vl" localSheetId="1">#REF!</definedName>
    <definedName name="XIN190vl" localSheetId="14">#N/A</definedName>
    <definedName name="XIN190vl">#REF!</definedName>
    <definedName name="xin190vl3p" localSheetId="22">'[73]CHITIET VL-NC-TT1p'!#REF!</definedName>
    <definedName name="xin190vl3p" localSheetId="1">'[73]CHITIET VL-NC-TT1p'!#REF!</definedName>
    <definedName name="xin190vl3p">'[73]CHITIET VL-NC-TT1p'!#REF!</definedName>
    <definedName name="xin2903p">[31]TONGKE3p!$R$110</definedName>
    <definedName name="xin290nc3p">'[73]CHITIET VL-NC-TT1p'!#REF!</definedName>
    <definedName name="xin290vl3p">'[73]CHITIET VL-NC-TT1p'!#REF!</definedName>
    <definedName name="xin3p" localSheetId="22">#REF!</definedName>
    <definedName name="xin3p" localSheetId="1">#REF!</definedName>
    <definedName name="xin3p" localSheetId="14">#N/A</definedName>
    <definedName name="xin3p">#REF!</definedName>
    <definedName name="xind1p" localSheetId="22">#REF!</definedName>
    <definedName name="xind1p" localSheetId="1">#REF!</definedName>
    <definedName name="xind1p" localSheetId="14">#N/A</definedName>
    <definedName name="xind1p">#REF!</definedName>
    <definedName name="xind3p" localSheetId="22">#REF!</definedName>
    <definedName name="xind3p" localSheetId="1">#REF!</definedName>
    <definedName name="xind3p" localSheetId="14">#N/A</definedName>
    <definedName name="xind3p">#REF!</definedName>
    <definedName name="XINDnc" localSheetId="22">#REF!</definedName>
    <definedName name="XINDnc" localSheetId="1">#REF!</definedName>
    <definedName name="XINDnc" localSheetId="14">#N/A</definedName>
    <definedName name="XINDnc">#REF!</definedName>
    <definedName name="xindnc1p" localSheetId="22">#REF!</definedName>
    <definedName name="xindnc1p" localSheetId="1">#REF!</definedName>
    <definedName name="xindnc1p" localSheetId="14">#N/A</definedName>
    <definedName name="xindnc1p">#REF!</definedName>
    <definedName name="xindnc3p" localSheetId="22">'[73]CHITIET VL-NC-TT1p'!#REF!</definedName>
    <definedName name="xindnc3p" localSheetId="1">'[73]CHITIET VL-NC-TT1p'!#REF!</definedName>
    <definedName name="xindnc3p">'[73]CHITIET VL-NC-TT1p'!#REF!</definedName>
    <definedName name="XINDvc" localSheetId="22">#REF!</definedName>
    <definedName name="XINDvc" localSheetId="1">#REF!</definedName>
    <definedName name="XINDvc" localSheetId="14">#N/A</definedName>
    <definedName name="XINDvc">#REF!</definedName>
    <definedName name="XINDvl" localSheetId="22">#REF!</definedName>
    <definedName name="XINDvl" localSheetId="1">#REF!</definedName>
    <definedName name="XINDvl" localSheetId="14">#N/A</definedName>
    <definedName name="XINDvl">#REF!</definedName>
    <definedName name="xindvl1p" localSheetId="22">#REF!</definedName>
    <definedName name="xindvl1p" localSheetId="1">#REF!</definedName>
    <definedName name="xindvl1p" localSheetId="14">#N/A</definedName>
    <definedName name="xindvl1p">#REF!</definedName>
    <definedName name="xindvl3p" localSheetId="22">'[73]CHITIET VL-NC-TT1p'!#REF!</definedName>
    <definedName name="xindvl3p" localSheetId="1">'[73]CHITIET VL-NC-TT1p'!#REF!</definedName>
    <definedName name="xindvl3p">'[73]CHITIET VL-NC-TT1p'!#REF!</definedName>
    <definedName name="xing1p" localSheetId="22">#REF!</definedName>
    <definedName name="xing1p" localSheetId="1">#REF!</definedName>
    <definedName name="xing1p" localSheetId="14">#N/A</definedName>
    <definedName name="xing1p">#REF!</definedName>
    <definedName name="xingnc1p" localSheetId="22">#REF!</definedName>
    <definedName name="xingnc1p" localSheetId="1">#REF!</definedName>
    <definedName name="xingnc1p" localSheetId="14">#N/A</definedName>
    <definedName name="xingnc1p">#REF!</definedName>
    <definedName name="xingvl1p" localSheetId="22">#REF!</definedName>
    <definedName name="xingvl1p" localSheetId="1">#REF!</definedName>
    <definedName name="xingvl1p" localSheetId="14">#N/A</definedName>
    <definedName name="xingvl1p">#REF!</definedName>
    <definedName name="XINnc" localSheetId="22">#REF!</definedName>
    <definedName name="XINnc" localSheetId="1">#REF!</definedName>
    <definedName name="XINnc" localSheetId="14">#N/A</definedName>
    <definedName name="XINnc">#REF!</definedName>
    <definedName name="xinnc3p" localSheetId="22">'[73]CHITIET VL-NC-TT1p'!#REF!</definedName>
    <definedName name="xinnc3p" localSheetId="1">'[73]CHITIET VL-NC-TT1p'!#REF!</definedName>
    <definedName name="xinnc3p">'[73]CHITIET VL-NC-TT1p'!#REF!</definedName>
    <definedName name="xint1p" localSheetId="22">#REF!</definedName>
    <definedName name="xint1p" localSheetId="1">#REF!</definedName>
    <definedName name="xint1p" localSheetId="14">#N/A</definedName>
    <definedName name="xint1p">#REF!</definedName>
    <definedName name="XINvc" localSheetId="22">#REF!</definedName>
    <definedName name="XINvc" localSheetId="1">#REF!</definedName>
    <definedName name="XINvc" localSheetId="14">#N/A</definedName>
    <definedName name="XINvc">#REF!</definedName>
    <definedName name="XINvl" localSheetId="22">#REF!</definedName>
    <definedName name="XINvl" localSheetId="1">#REF!</definedName>
    <definedName name="XINvl" localSheetId="14">#N/A</definedName>
    <definedName name="XINvl">#REF!</definedName>
    <definedName name="xinvl3p" localSheetId="22">'[73]CHITIET VL-NC-TT1p'!#REF!</definedName>
    <definedName name="xinvl3p" localSheetId="1">'[73]CHITIET VL-NC-TT1p'!#REF!</definedName>
    <definedName name="xinvl3p">'[73]CHITIET VL-NC-TT1p'!#REF!</definedName>
    <definedName name="XIT1nc" localSheetId="22">#REF!</definedName>
    <definedName name="XIT1nc" localSheetId="1">#REF!</definedName>
    <definedName name="XIT1nc" localSheetId="14">#N/A</definedName>
    <definedName name="XIT1nc">#REF!</definedName>
    <definedName name="xit1p" localSheetId="22">#REF!</definedName>
    <definedName name="xit1p" localSheetId="1">#REF!</definedName>
    <definedName name="xit1p" localSheetId="14">#N/A</definedName>
    <definedName name="xit1p">#REF!</definedName>
    <definedName name="XIT1vl" localSheetId="22">#REF!</definedName>
    <definedName name="XIT1vl" localSheetId="1">#REF!</definedName>
    <definedName name="XIT1vl" localSheetId="14">#N/A</definedName>
    <definedName name="XIT1vl">#REF!</definedName>
    <definedName name="xit2nc3p" localSheetId="22">'[73]CHITIET VL-NC-TT1p'!#REF!</definedName>
    <definedName name="xit2nc3p" localSheetId="1">'[73]CHITIET VL-NC-TT1p'!#REF!</definedName>
    <definedName name="xit2nc3p">'[73]CHITIET VL-NC-TT1p'!#REF!</definedName>
    <definedName name="xit2vl3p" localSheetId="22">'[73]CHITIET VL-NC-TT1p'!#REF!</definedName>
    <definedName name="xit2vl3p" localSheetId="1">'[73]CHITIET VL-NC-TT1p'!#REF!</definedName>
    <definedName name="xit2vl3p">'[73]CHITIET VL-NC-TT1p'!#REF!</definedName>
    <definedName name="xit3p" localSheetId="22">#REF!</definedName>
    <definedName name="xit3p" localSheetId="1">#REF!</definedName>
    <definedName name="xit3p" localSheetId="14">#N/A</definedName>
    <definedName name="xit3p">#REF!</definedName>
    <definedName name="XITnc" localSheetId="22">#REF!</definedName>
    <definedName name="XITnc" localSheetId="1">#REF!</definedName>
    <definedName name="XITnc" localSheetId="14">#N/A</definedName>
    <definedName name="XITnc">#REF!</definedName>
    <definedName name="xitnc3p" localSheetId="22">'[73]CHITIET VL-NC-TT1p'!#REF!</definedName>
    <definedName name="xitnc3p" localSheetId="1">'[73]CHITIET VL-NC-TT1p'!#REF!</definedName>
    <definedName name="xitnc3p">'[73]CHITIET VL-NC-TT1p'!#REF!</definedName>
    <definedName name="XITvc" localSheetId="22">#REF!</definedName>
    <definedName name="XITvc" localSheetId="1">#REF!</definedName>
    <definedName name="XITvc" localSheetId="14">#N/A</definedName>
    <definedName name="XITvc">#REF!</definedName>
    <definedName name="XITvl" localSheetId="22">#REF!</definedName>
    <definedName name="XITvl" localSheetId="1">#REF!</definedName>
    <definedName name="XITvl" localSheetId="14">#N/A</definedName>
    <definedName name="XITvl">#REF!</definedName>
    <definedName name="xitvl3p" localSheetId="22">'[73]CHITIET VL-NC-TT1p'!#REF!</definedName>
    <definedName name="xitvl3p" localSheetId="1">'[73]CHITIET VL-NC-TT1p'!#REF!</definedName>
    <definedName name="xitvl3p">'[73]CHITIET VL-NC-TT1p'!#REF!</definedName>
    <definedName name="XK_KHOXUAT" localSheetId="1">#REF!</definedName>
    <definedName name="XK_KHOXUAT">#REF!</definedName>
    <definedName name="xm">[40]gvl!$N$16</definedName>
    <definedName name="xn" localSheetId="22">#REF!</definedName>
    <definedName name="xn" localSheetId="1">#REF!</definedName>
    <definedName name="xn" localSheetId="14">#N/A</definedName>
    <definedName name="xn">#REF!</definedName>
    <definedName name="xuat_hien">[80]DTCT!$D$10:$D$283</definedName>
    <definedName name="Xuat_hien1">[81]DTCT!$A$7:$A$238</definedName>
    <definedName name="ZYX" localSheetId="22">#REF!</definedName>
    <definedName name="ZYX" localSheetId="1">#REF!</definedName>
    <definedName name="ZYX" localSheetId="14">#REF!</definedName>
    <definedName name="ZYX">#REF!</definedName>
    <definedName name="ZZZ" localSheetId="22">#REF!</definedName>
    <definedName name="ZZZ" localSheetId="1">#REF!</definedName>
    <definedName name="ZZZ" localSheetId="14">#REF!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0" l="1"/>
  <c r="F59" i="58"/>
  <c r="I64" i="58"/>
  <c r="D64" i="58"/>
  <c r="E57" i="2" l="1"/>
  <c r="W28" i="37" l="1"/>
  <c r="X28" i="37"/>
  <c r="W29" i="37"/>
  <c r="W19" i="37"/>
  <c r="X15" i="37" l="1"/>
  <c r="L5" i="54"/>
  <c r="M5" i="54"/>
  <c r="N5" i="54"/>
  <c r="O5" i="54"/>
  <c r="P5" i="54"/>
  <c r="Q5" i="54"/>
  <c r="R5" i="54"/>
  <c r="S5" i="54"/>
  <c r="T5" i="54"/>
  <c r="U5" i="54"/>
  <c r="V5" i="54"/>
  <c r="K5" i="54"/>
  <c r="L4" i="54"/>
  <c r="M4" i="54"/>
  <c r="N4" i="54"/>
  <c r="O4" i="54"/>
  <c r="P4" i="54"/>
  <c r="Q4" i="54"/>
  <c r="R4" i="54"/>
  <c r="S4" i="54"/>
  <c r="T4" i="54"/>
  <c r="U4" i="54"/>
  <c r="V4" i="54"/>
  <c r="K4" i="54"/>
  <c r="L3" i="54"/>
  <c r="M3" i="54"/>
  <c r="N3" i="54"/>
  <c r="O3" i="54"/>
  <c r="P3" i="54"/>
  <c r="Q3" i="54"/>
  <c r="R3" i="54"/>
  <c r="S3" i="54"/>
  <c r="T3" i="54"/>
  <c r="U3" i="54"/>
  <c r="V3" i="54"/>
  <c r="K3" i="54"/>
  <c r="C185" i="54"/>
  <c r="C181" i="54"/>
  <c r="C180" i="54"/>
  <c r="O146" i="54"/>
  <c r="L2" i="54"/>
  <c r="M2" i="54"/>
  <c r="N2" i="54"/>
  <c r="O2" i="54"/>
  <c r="P2" i="54"/>
  <c r="Q2" i="54"/>
  <c r="R2" i="54"/>
  <c r="S2" i="54"/>
  <c r="T2" i="54"/>
  <c r="U2" i="54"/>
  <c r="V2" i="54"/>
  <c r="K2" i="54"/>
  <c r="D188" i="54"/>
  <c r="E188" i="54"/>
  <c r="F188" i="54"/>
  <c r="G188" i="54"/>
  <c r="H188" i="54"/>
  <c r="I188" i="54"/>
  <c r="J188" i="54"/>
  <c r="K188" i="54"/>
  <c r="L188" i="54"/>
  <c r="M188" i="54"/>
  <c r="N188" i="54"/>
  <c r="C188" i="54"/>
  <c r="D187" i="54"/>
  <c r="E187" i="54"/>
  <c r="F187" i="54"/>
  <c r="G187" i="54"/>
  <c r="H187" i="54"/>
  <c r="I187" i="54"/>
  <c r="J187" i="54"/>
  <c r="K187" i="54"/>
  <c r="L187" i="54"/>
  <c r="M187" i="54"/>
  <c r="N187" i="54"/>
  <c r="C187" i="54"/>
  <c r="B186" i="54"/>
  <c r="B185" i="54"/>
  <c r="D186" i="54"/>
  <c r="E186" i="54"/>
  <c r="F186" i="54"/>
  <c r="G186" i="54"/>
  <c r="H186" i="54"/>
  <c r="I186" i="54"/>
  <c r="J186" i="54"/>
  <c r="K186" i="54"/>
  <c r="L186" i="54"/>
  <c r="M186" i="54"/>
  <c r="N186" i="54"/>
  <c r="C186" i="54"/>
  <c r="D185" i="54"/>
  <c r="E185" i="54"/>
  <c r="F185" i="54"/>
  <c r="G185" i="54"/>
  <c r="H185" i="54"/>
  <c r="I185" i="54"/>
  <c r="J185" i="54"/>
  <c r="K185" i="54"/>
  <c r="L185" i="54"/>
  <c r="M185" i="54"/>
  <c r="N185" i="54"/>
  <c r="R11" i="67"/>
  <c r="U11" i="67"/>
  <c r="W6" i="37" l="1"/>
  <c r="X6" i="37"/>
  <c r="F60" i="1"/>
  <c r="J106" i="40"/>
  <c r="G61" i="38"/>
  <c r="I9" i="38"/>
  <c r="G72" i="38"/>
  <c r="G71" i="38"/>
  <c r="G69" i="38"/>
  <c r="G66" i="38"/>
  <c r="G64" i="38"/>
  <c r="G60" i="38"/>
  <c r="G59" i="38"/>
  <c r="G58" i="38"/>
  <c r="G57" i="38"/>
  <c r="G56" i="38"/>
  <c r="G55" i="38"/>
  <c r="G54" i="38"/>
  <c r="G53" i="38"/>
  <c r="G52" i="38"/>
  <c r="G50" i="38"/>
  <c r="G48" i="38"/>
  <c r="J9" i="38"/>
  <c r="K9" i="38"/>
  <c r="L9" i="38"/>
  <c r="M9" i="38"/>
  <c r="N9" i="38"/>
  <c r="O9" i="38"/>
  <c r="P9" i="38"/>
  <c r="Q9" i="38"/>
  <c r="R9" i="38"/>
  <c r="S9" i="38"/>
  <c r="T9" i="38"/>
  <c r="T193" i="37"/>
  <c r="I65" i="38"/>
  <c r="J65" i="38"/>
  <c r="K65" i="38"/>
  <c r="L65" i="38"/>
  <c r="M65" i="38"/>
  <c r="N65" i="38"/>
  <c r="O65" i="38"/>
  <c r="P65" i="38"/>
  <c r="Q65" i="38"/>
  <c r="R65" i="38"/>
  <c r="S65" i="38"/>
  <c r="T65" i="38"/>
  <c r="M62" i="38"/>
  <c r="N62" i="38"/>
  <c r="H38" i="51" l="1"/>
  <c r="J40" i="39" l="1"/>
  <c r="K40" i="39"/>
  <c r="L40" i="39"/>
  <c r="M40" i="39"/>
  <c r="N40" i="39"/>
  <c r="O40" i="39"/>
  <c r="P40" i="39"/>
  <c r="Q40" i="39"/>
  <c r="R40" i="39"/>
  <c r="S40" i="39"/>
  <c r="T40" i="39"/>
  <c r="I40" i="39"/>
  <c r="G148" i="37"/>
  <c r="H148" i="37" s="1"/>
  <c r="G151" i="37"/>
  <c r="F25" i="1" l="1"/>
  <c r="G72" i="37"/>
  <c r="G71" i="37"/>
  <c r="I70" i="37"/>
  <c r="I73" i="37"/>
  <c r="G73" i="37"/>
  <c r="H73" i="37" s="1"/>
  <c r="I18" i="37"/>
  <c r="I22" i="37"/>
  <c r="G27" i="37"/>
  <c r="G70" i="37" l="1"/>
  <c r="J22" i="37"/>
  <c r="K22" i="37"/>
  <c r="L22" i="37"/>
  <c r="M22" i="37"/>
  <c r="N22" i="37"/>
  <c r="O22" i="37"/>
  <c r="P22" i="37"/>
  <c r="Q22" i="37"/>
  <c r="R22" i="37"/>
  <c r="S22" i="37"/>
  <c r="T22" i="37"/>
  <c r="J15" i="37"/>
  <c r="K15" i="37"/>
  <c r="L15" i="37"/>
  <c r="M15" i="37"/>
  <c r="N15" i="37"/>
  <c r="O15" i="37"/>
  <c r="P15" i="37"/>
  <c r="Q15" i="37"/>
  <c r="R15" i="37"/>
  <c r="S15" i="37"/>
  <c r="T15" i="37"/>
  <c r="I15" i="37"/>
  <c r="G17" i="37"/>
  <c r="G16" i="37"/>
  <c r="G15" i="37" s="1"/>
  <c r="G12" i="37"/>
  <c r="G10" i="37"/>
  <c r="I12" i="68" l="1"/>
  <c r="H12" i="68"/>
  <c r="G12" i="68"/>
  <c r="I11" i="68"/>
  <c r="H11" i="68"/>
  <c r="G11" i="68"/>
  <c r="I10" i="68"/>
  <c r="H10" i="68"/>
  <c r="G10" i="68"/>
  <c r="I8" i="68"/>
  <c r="H8" i="68"/>
  <c r="G8" i="68"/>
  <c r="G105" i="40" l="1"/>
  <c r="J99" i="38"/>
  <c r="K99" i="38"/>
  <c r="L99" i="38"/>
  <c r="M99" i="38"/>
  <c r="N99" i="38"/>
  <c r="O99" i="38"/>
  <c r="P99" i="38"/>
  <c r="Q99" i="38"/>
  <c r="R99" i="38"/>
  <c r="S99" i="38"/>
  <c r="T99" i="38"/>
  <c r="I99" i="38"/>
  <c r="I96" i="38"/>
  <c r="I94" i="38" s="1"/>
  <c r="G99" i="40"/>
  <c r="G98" i="40"/>
  <c r="G97" i="40"/>
  <c r="G96" i="40"/>
  <c r="H96" i="40" s="1"/>
  <c r="G90" i="40"/>
  <c r="G91" i="40"/>
  <c r="G92" i="40"/>
  <c r="G93" i="40"/>
  <c r="G94" i="40"/>
  <c r="G95" i="40"/>
  <c r="G89" i="40"/>
  <c r="H89" i="40" s="1"/>
  <c r="J5" i="40"/>
  <c r="K5" i="40"/>
  <c r="L5" i="40"/>
  <c r="M5" i="40"/>
  <c r="I5" i="40"/>
  <c r="I96" i="40"/>
  <c r="I89" i="40"/>
  <c r="I88" i="40"/>
  <c r="J88" i="40"/>
  <c r="K88" i="40"/>
  <c r="L88" i="40"/>
  <c r="M88" i="40"/>
  <c r="G101" i="38"/>
  <c r="H101" i="38" s="1"/>
  <c r="A243" i="38"/>
  <c r="A228" i="38"/>
  <c r="A229" i="38" s="1"/>
  <c r="A221" i="38"/>
  <c r="A108" i="38"/>
  <c r="A109" i="38" s="1"/>
  <c r="A90" i="38"/>
  <c r="A12" i="37"/>
  <c r="A36" i="37"/>
  <c r="A37" i="37" s="1"/>
  <c r="A62" i="37"/>
  <c r="A77" i="37"/>
  <c r="A91" i="37"/>
  <c r="A101" i="37"/>
  <c r="A102" i="37" s="1"/>
  <c r="G181" i="37"/>
  <c r="I179" i="37"/>
  <c r="R17" i="74"/>
  <c r="F16" i="74"/>
  <c r="L29" i="16"/>
  <c r="J29" i="16"/>
  <c r="E16" i="13"/>
  <c r="E12" i="27"/>
  <c r="A91" i="38" l="1"/>
  <c r="I6" i="40"/>
  <c r="L28" i="16"/>
  <c r="L31" i="16"/>
  <c r="L32" i="16"/>
  <c r="L34" i="16"/>
  <c r="L35" i="16" s="1"/>
  <c r="J28" i="16"/>
  <c r="J34" i="16" l="1"/>
  <c r="J35" i="16" s="1"/>
  <c r="H39" i="51" l="1"/>
  <c r="F77" i="1" l="1"/>
  <c r="F26" i="1" l="1"/>
  <c r="D13" i="68" l="1"/>
  <c r="I13" i="68"/>
  <c r="G7" i="68"/>
  <c r="G9" i="68"/>
  <c r="D7" i="68"/>
  <c r="H52" i="75"/>
  <c r="I85" i="1" l="1"/>
  <c r="I33" i="1"/>
  <c r="I84" i="1"/>
  <c r="G80" i="37"/>
  <c r="I50" i="1"/>
  <c r="H25" i="51"/>
  <c r="H23" i="51"/>
  <c r="H20" i="51"/>
  <c r="H33" i="51"/>
  <c r="H34" i="51"/>
  <c r="H35" i="51"/>
  <c r="H22" i="51"/>
  <c r="H21" i="51"/>
  <c r="H14" i="51"/>
  <c r="H37" i="51" l="1"/>
  <c r="H15" i="51" l="1"/>
  <c r="N233" i="38"/>
  <c r="M233" i="38"/>
  <c r="L233" i="38"/>
  <c r="K233" i="38"/>
  <c r="Q233" i="38"/>
  <c r="R233" i="38"/>
  <c r="O233" i="38"/>
  <c r="G73" i="54" l="1"/>
  <c r="F14" i="51" l="1"/>
  <c r="T19" i="39" l="1"/>
  <c r="I20" i="39"/>
  <c r="Q17" i="1"/>
  <c r="F32" i="1"/>
  <c r="I33" i="51" l="1"/>
  <c r="I34" i="51"/>
  <c r="F1" i="37"/>
  <c r="F82" i="37"/>
  <c r="F5" i="37"/>
  <c r="F75" i="37"/>
  <c r="D16" i="13"/>
  <c r="G22" i="59" l="1"/>
  <c r="E73" i="2"/>
  <c r="E78" i="2"/>
  <c r="D19" i="77"/>
  <c r="D18" i="77"/>
  <c r="D16" i="77"/>
  <c r="E19" i="77"/>
  <c r="E18" i="77"/>
  <c r="E17" i="77"/>
  <c r="E16" i="77"/>
  <c r="J36" i="77"/>
  <c r="H36" i="77"/>
  <c r="G36" i="77"/>
  <c r="I35" i="77"/>
  <c r="F35" i="77"/>
  <c r="E35" i="77"/>
  <c r="D35" i="77"/>
  <c r="F30" i="77"/>
  <c r="F29" i="77" s="1"/>
  <c r="I29" i="77"/>
  <c r="E29" i="77"/>
  <c r="E37" i="77" s="1"/>
  <c r="D29" i="77"/>
  <c r="D37" i="77" s="1"/>
  <c r="J27" i="77"/>
  <c r="H27" i="77"/>
  <c r="G27" i="77"/>
  <c r="E25" i="77"/>
  <c r="D25" i="77"/>
  <c r="I22" i="77"/>
  <c r="F22" i="77"/>
  <c r="E22" i="77"/>
  <c r="E24" i="77" s="1"/>
  <c r="D22" i="77"/>
  <c r="D24" i="77" s="1"/>
  <c r="J15" i="77"/>
  <c r="H15" i="77"/>
  <c r="G15" i="77"/>
  <c r="E14" i="77"/>
  <c r="D14" i="77"/>
  <c r="J13" i="77"/>
  <c r="H13" i="77"/>
  <c r="G13" i="77"/>
  <c r="J11" i="77"/>
  <c r="H11" i="77"/>
  <c r="G11" i="77"/>
  <c r="I9" i="77"/>
  <c r="I14" i="77" s="1"/>
  <c r="F9" i="77"/>
  <c r="F14" i="77" s="1"/>
  <c r="E9" i="77"/>
  <c r="D9" i="77"/>
  <c r="H25" i="9"/>
  <c r="I25" i="9" s="1"/>
  <c r="F74" i="37"/>
  <c r="J22" i="77" l="1"/>
  <c r="H22" i="77"/>
  <c r="H29" i="77"/>
  <c r="G29" i="77"/>
  <c r="J29" i="77"/>
  <c r="G14" i="77"/>
  <c r="H14" i="77"/>
  <c r="J14" i="77"/>
  <c r="G30" i="77"/>
  <c r="H9" i="77"/>
  <c r="H30" i="77"/>
  <c r="G22" i="77"/>
  <c r="J30" i="77"/>
  <c r="J9" i="77"/>
  <c r="G9" i="77"/>
  <c r="R21" i="1" l="1"/>
  <c r="S21" i="1" s="1"/>
  <c r="W18" i="1" l="1"/>
  <c r="F23" i="77" l="1"/>
  <c r="P10" i="1"/>
  <c r="V18" i="1"/>
  <c r="T18" i="1"/>
  <c r="S18" i="1"/>
  <c r="P13" i="1"/>
  <c r="E20" i="77" s="1"/>
  <c r="F37" i="77" l="1"/>
  <c r="G23" i="77"/>
  <c r="F25" i="77"/>
  <c r="H23" i="77"/>
  <c r="Q20" i="1"/>
  <c r="Q19" i="1"/>
  <c r="W17" i="1"/>
  <c r="S17" i="1"/>
  <c r="S19" i="1" l="1"/>
  <c r="F24" i="77"/>
  <c r="H25" i="77"/>
  <c r="G25" i="77"/>
  <c r="H37" i="77"/>
  <c r="G37" i="77"/>
  <c r="F3" i="37"/>
  <c r="H24" i="77" l="1"/>
  <c r="G24" i="77"/>
  <c r="F54" i="1"/>
  <c r="F68" i="37"/>
  <c r="F49" i="1" l="1"/>
  <c r="F27" i="58" s="1"/>
  <c r="K20" i="61" l="1"/>
  <c r="H38" i="74" s="1"/>
  <c r="I38" i="74" s="1"/>
  <c r="I40" i="74"/>
  <c r="I20" i="74"/>
  <c r="I19" i="74"/>
  <c r="H31" i="74"/>
  <c r="I31" i="74" s="1"/>
  <c r="K31" i="74" s="1"/>
  <c r="W31" i="74" s="1"/>
  <c r="H30" i="74"/>
  <c r="I30" i="74" s="1"/>
  <c r="K30" i="74" s="1"/>
  <c r="R30" i="74" s="1"/>
  <c r="K38" i="74" l="1"/>
  <c r="F11" i="67"/>
  <c r="F129" i="1" l="1"/>
  <c r="E14" i="1"/>
  <c r="P11" i="1" s="1"/>
  <c r="N11" i="62" l="1"/>
  <c r="Q14" i="62"/>
  <c r="F22" i="51"/>
  <c r="F23" i="51"/>
  <c r="F21" i="51"/>
  <c r="F20" i="51"/>
  <c r="G27" i="54" l="1"/>
  <c r="F25" i="51"/>
  <c r="D111" i="2"/>
  <c r="F15" i="51" l="1"/>
  <c r="G91" i="2" l="1"/>
  <c r="E16" i="10"/>
  <c r="E15" i="10"/>
  <c r="H14" i="10"/>
  <c r="H11" i="10"/>
  <c r="I34" i="65"/>
  <c r="M11" i="62"/>
  <c r="K21" i="61"/>
  <c r="F11" i="61"/>
  <c r="J11" i="61"/>
  <c r="I15" i="61"/>
  <c r="H15" i="61"/>
  <c r="E11" i="61"/>
  <c r="H39" i="74" l="1"/>
  <c r="I39" i="74" s="1"/>
  <c r="R14" i="62"/>
  <c r="P14" i="62" s="1"/>
  <c r="G92" i="2"/>
  <c r="F72" i="27"/>
  <c r="E77" i="27"/>
  <c r="K39" i="74" l="1"/>
  <c r="F11" i="17"/>
  <c r="D9" i="17"/>
  <c r="D11" i="17"/>
  <c r="Q25" i="76"/>
  <c r="Q51" i="76"/>
  <c r="Q50" i="76"/>
  <c r="Q49" i="76"/>
  <c r="E20" i="75"/>
  <c r="D20" i="75"/>
  <c r="E23" i="15"/>
  <c r="E18" i="15"/>
  <c r="E141" i="76" l="1"/>
  <c r="F141" i="76" s="1"/>
  <c r="D140" i="76" l="1"/>
  <c r="D141" i="76" s="1"/>
  <c r="D139" i="76"/>
  <c r="D143" i="76" s="1"/>
  <c r="C139" i="76"/>
  <c r="G139" i="76" s="1"/>
  <c r="C21" i="16"/>
  <c r="F58" i="42"/>
  <c r="E58" i="42"/>
  <c r="D58" i="42"/>
  <c r="C28" i="43" l="1"/>
  <c r="C43" i="43" s="1"/>
  <c r="C26" i="43"/>
  <c r="C23" i="43"/>
  <c r="C22" i="43"/>
  <c r="C18" i="43"/>
  <c r="C17" i="43"/>
  <c r="C16" i="43"/>
  <c r="C11" i="43"/>
  <c r="D18" i="12"/>
  <c r="D17" i="12"/>
  <c r="D26" i="13"/>
  <c r="D25" i="13"/>
  <c r="D24" i="13"/>
  <c r="D23" i="13"/>
  <c r="D22" i="13"/>
  <c r="D21" i="13"/>
  <c r="D20" i="13"/>
  <c r="D19" i="13"/>
  <c r="D17" i="13"/>
  <c r="D15" i="13"/>
  <c r="D114" i="1"/>
  <c r="E114" i="1"/>
  <c r="G120" i="1"/>
  <c r="H120" i="1"/>
  <c r="J120" i="1"/>
  <c r="D14" i="13"/>
  <c r="D12" i="13"/>
  <c r="D11" i="13"/>
  <c r="D13" i="13"/>
  <c r="D16" i="12"/>
  <c r="C16" i="12"/>
  <c r="D9" i="12"/>
  <c r="D10" i="12"/>
  <c r="D11" i="12"/>
  <c r="D12" i="12"/>
  <c r="C12" i="12"/>
  <c r="C11" i="12"/>
  <c r="C10" i="12"/>
  <c r="C9" i="12"/>
  <c r="D14" i="12"/>
  <c r="D15" i="12"/>
  <c r="D9" i="13"/>
  <c r="E9" i="13"/>
  <c r="D10" i="13"/>
  <c r="D18" i="14"/>
  <c r="D17" i="14"/>
  <c r="C17" i="14"/>
  <c r="C18" i="14"/>
  <c r="C15" i="14" s="1"/>
  <c r="E143" i="1"/>
  <c r="C31" i="16"/>
  <c r="E144" i="1" s="1"/>
  <c r="C29" i="16"/>
  <c r="E142" i="1" s="1"/>
  <c r="C18" i="17"/>
  <c r="D15" i="14" l="1"/>
  <c r="F50" i="75"/>
  <c r="F36" i="75"/>
  <c r="Q11" i="67" l="1"/>
  <c r="T11" i="67" s="1"/>
  <c r="O11" i="67" l="1"/>
  <c r="P11" i="67" s="1"/>
  <c r="L11" i="67"/>
  <c r="M11" i="67" s="1"/>
  <c r="H32" i="39" l="1"/>
  <c r="I86" i="1" s="1"/>
  <c r="F22" i="59"/>
  <c r="F21" i="59" s="1"/>
  <c r="F18" i="59"/>
  <c r="F19" i="59"/>
  <c r="F20" i="59"/>
  <c r="I14" i="59"/>
  <c r="E23" i="13" l="1"/>
  <c r="E17" i="14"/>
  <c r="F14" i="59"/>
  <c r="F13" i="59"/>
  <c r="F12" i="59"/>
  <c r="T83" i="40" l="1"/>
  <c r="X14" i="37"/>
  <c r="J110" i="40" l="1"/>
  <c r="K110" i="40"/>
  <c r="L110" i="40"/>
  <c r="M110" i="40"/>
  <c r="N110" i="40"/>
  <c r="O110" i="40"/>
  <c r="P110" i="40"/>
  <c r="Q110" i="40"/>
  <c r="R110" i="40"/>
  <c r="I110" i="40"/>
  <c r="L32" i="54" l="1"/>
  <c r="M32" i="54" s="1"/>
  <c r="N32" i="54" s="1"/>
  <c r="O32" i="54" s="1"/>
  <c r="P32" i="54" s="1"/>
  <c r="Q32" i="54" s="1"/>
  <c r="R32" i="54" s="1"/>
  <c r="S32" i="54" s="1"/>
  <c r="T32" i="54" s="1"/>
  <c r="U32" i="54" s="1"/>
  <c r="V32" i="54" s="1"/>
  <c r="K27" i="54"/>
  <c r="C97" i="76" l="1"/>
  <c r="L89" i="54" l="1"/>
  <c r="M89" i="54"/>
  <c r="N89" i="54"/>
  <c r="O89" i="54"/>
  <c r="P89" i="54"/>
  <c r="Q89" i="54"/>
  <c r="R89" i="54"/>
  <c r="S89" i="54"/>
  <c r="T89" i="54"/>
  <c r="U89" i="54"/>
  <c r="V89" i="54"/>
  <c r="K89" i="54"/>
  <c r="E16" i="12" l="1"/>
  <c r="S136" i="54" l="1"/>
  <c r="F112" i="76" l="1"/>
  <c r="D101" i="76"/>
  <c r="D97" i="76" s="1"/>
  <c r="O101" i="76" l="1"/>
  <c r="S110" i="40" s="1"/>
  <c r="J112" i="76"/>
  <c r="H112" i="76"/>
  <c r="G112" i="76"/>
  <c r="I112" i="76"/>
  <c r="P101" i="76" l="1"/>
  <c r="Q101" i="76" l="1"/>
  <c r="G110" i="40" s="1"/>
  <c r="H110" i="40" s="1"/>
  <c r="T110" i="40"/>
  <c r="G114" i="40" l="1"/>
  <c r="I117" i="40"/>
  <c r="I116" i="40"/>
  <c r="J159" i="37" l="1"/>
  <c r="J156" i="37" s="1"/>
  <c r="K159" i="37"/>
  <c r="K156" i="37" s="1"/>
  <c r="L159" i="37"/>
  <c r="L156" i="37" s="1"/>
  <c r="M159" i="37"/>
  <c r="M156" i="37" s="1"/>
  <c r="N159" i="37"/>
  <c r="N156" i="37" s="1"/>
  <c r="O159" i="37"/>
  <c r="O156" i="37" s="1"/>
  <c r="P159" i="37"/>
  <c r="P156" i="37" s="1"/>
  <c r="Q159" i="37"/>
  <c r="Q156" i="37" s="1"/>
  <c r="R159" i="37"/>
  <c r="R156" i="37" s="1"/>
  <c r="S159" i="37"/>
  <c r="S156" i="37" s="1"/>
  <c r="T159" i="37"/>
  <c r="T156" i="37" s="1"/>
  <c r="I159" i="37"/>
  <c r="I156" i="37" s="1"/>
  <c r="H159" i="37"/>
  <c r="G157" i="37"/>
  <c r="G28" i="37" l="1"/>
  <c r="H28" i="37" s="1"/>
  <c r="E11" i="9" l="1"/>
  <c r="F11" i="9"/>
  <c r="L58" i="54"/>
  <c r="M58" i="54"/>
  <c r="N58" i="54"/>
  <c r="O58" i="54"/>
  <c r="P58" i="54"/>
  <c r="Q58" i="54"/>
  <c r="R58" i="54"/>
  <c r="S58" i="54"/>
  <c r="T58" i="54"/>
  <c r="U58" i="54"/>
  <c r="V58" i="54"/>
  <c r="K58" i="54"/>
  <c r="J58" i="54" l="1"/>
  <c r="G132" i="54" l="1"/>
  <c r="J179" i="37" l="1"/>
  <c r="K179" i="37" s="1"/>
  <c r="L179" i="37" s="1"/>
  <c r="M179" i="37" s="1"/>
  <c r="N179" i="37" s="1"/>
  <c r="O179" i="37" s="1"/>
  <c r="P179" i="37" s="1"/>
  <c r="Q179" i="37" s="1"/>
  <c r="R179" i="37" s="1"/>
  <c r="S179" i="37" s="1"/>
  <c r="T179" i="37" s="1"/>
  <c r="J73" i="37"/>
  <c r="K73" i="37"/>
  <c r="L73" i="37"/>
  <c r="M73" i="37"/>
  <c r="N73" i="37"/>
  <c r="O73" i="37"/>
  <c r="P73" i="37"/>
  <c r="Q73" i="37"/>
  <c r="R73" i="37"/>
  <c r="S73" i="37"/>
  <c r="T73" i="37"/>
  <c r="J75" i="37"/>
  <c r="K75" i="37"/>
  <c r="L75" i="37"/>
  <c r="M75" i="37"/>
  <c r="N75" i="37"/>
  <c r="O75" i="37"/>
  <c r="P75" i="37"/>
  <c r="Q75" i="37"/>
  <c r="R75" i="37"/>
  <c r="S75" i="37"/>
  <c r="T75" i="37"/>
  <c r="I75" i="37"/>
  <c r="J80" i="37"/>
  <c r="K80" i="37"/>
  <c r="L80" i="37"/>
  <c r="M80" i="37"/>
  <c r="N80" i="37"/>
  <c r="O80" i="37"/>
  <c r="P80" i="37"/>
  <c r="Q80" i="37"/>
  <c r="R80" i="37"/>
  <c r="S80" i="37"/>
  <c r="T80" i="37"/>
  <c r="I80" i="37"/>
  <c r="J81" i="37"/>
  <c r="K81" i="37" s="1"/>
  <c r="L81" i="37" s="1"/>
  <c r="M81" i="37" s="1"/>
  <c r="N81" i="37" s="1"/>
  <c r="O81" i="37" s="1"/>
  <c r="P81" i="37" s="1"/>
  <c r="Q81" i="37" s="1"/>
  <c r="R81" i="37" s="1"/>
  <c r="S81" i="37" s="1"/>
  <c r="T81" i="37" s="1"/>
  <c r="J129" i="37"/>
  <c r="K129" i="37"/>
  <c r="L129" i="37"/>
  <c r="M129" i="37"/>
  <c r="N129" i="37"/>
  <c r="O129" i="37"/>
  <c r="P129" i="37"/>
  <c r="Q129" i="37"/>
  <c r="R129" i="37"/>
  <c r="S129" i="37"/>
  <c r="T129" i="37"/>
  <c r="I129" i="37"/>
  <c r="J122" i="37"/>
  <c r="K122" i="37"/>
  <c r="L122" i="37"/>
  <c r="M122" i="37"/>
  <c r="N122" i="37"/>
  <c r="O122" i="37"/>
  <c r="P122" i="37"/>
  <c r="Q122" i="37"/>
  <c r="R122" i="37"/>
  <c r="S122" i="37"/>
  <c r="T122" i="37"/>
  <c r="I122" i="37"/>
  <c r="J111" i="37"/>
  <c r="K111" i="37"/>
  <c r="L111" i="37"/>
  <c r="M111" i="37"/>
  <c r="N111" i="37"/>
  <c r="O111" i="37"/>
  <c r="P111" i="37"/>
  <c r="Q111" i="37"/>
  <c r="R111" i="37"/>
  <c r="S111" i="37"/>
  <c r="T111" i="37"/>
  <c r="I111" i="37"/>
  <c r="J100" i="37"/>
  <c r="K100" i="37"/>
  <c r="L100" i="37"/>
  <c r="M100" i="37"/>
  <c r="N100" i="37"/>
  <c r="O100" i="37"/>
  <c r="P100" i="37"/>
  <c r="Q100" i="37"/>
  <c r="R100" i="37"/>
  <c r="S100" i="37"/>
  <c r="T100" i="37"/>
  <c r="I100" i="37"/>
  <c r="J89" i="37"/>
  <c r="K89" i="37"/>
  <c r="L89" i="37"/>
  <c r="M89" i="37"/>
  <c r="N89" i="37"/>
  <c r="O89" i="37"/>
  <c r="P89" i="37"/>
  <c r="Q89" i="37"/>
  <c r="R89" i="37"/>
  <c r="S89" i="37"/>
  <c r="T89" i="37"/>
  <c r="I89" i="37"/>
  <c r="G75" i="37" l="1"/>
  <c r="H75" i="37" l="1"/>
  <c r="J127" i="40"/>
  <c r="K127" i="40" s="1"/>
  <c r="L127" i="40" s="1"/>
  <c r="M127" i="40" s="1"/>
  <c r="J197" i="37"/>
  <c r="K197" i="37" s="1"/>
  <c r="L197" i="37" s="1"/>
  <c r="M197" i="37" s="1"/>
  <c r="N197" i="37" s="1"/>
  <c r="O197" i="37" s="1"/>
  <c r="P197" i="37" s="1"/>
  <c r="Q197" i="37" s="1"/>
  <c r="R197" i="37" s="1"/>
  <c r="S197" i="37" s="1"/>
  <c r="T197" i="37" s="1"/>
  <c r="O127" i="40" l="1"/>
  <c r="P127" i="40" s="1"/>
  <c r="Q127" i="40" s="1"/>
  <c r="R127" i="40" s="1"/>
  <c r="S127" i="40" s="1"/>
  <c r="T127" i="40" s="1"/>
  <c r="N127" i="40"/>
  <c r="H21" i="39"/>
  <c r="J48" i="37"/>
  <c r="K48" i="37"/>
  <c r="L48" i="37"/>
  <c r="M48" i="37"/>
  <c r="N48" i="37"/>
  <c r="O48" i="37"/>
  <c r="P48" i="37"/>
  <c r="Q48" i="37"/>
  <c r="R48" i="37"/>
  <c r="S48" i="37"/>
  <c r="T48" i="37"/>
  <c r="I48" i="37"/>
  <c r="J51" i="37"/>
  <c r="K51" i="37" s="1"/>
  <c r="L51" i="37" s="1"/>
  <c r="M51" i="37" s="1"/>
  <c r="N51" i="37" s="1"/>
  <c r="O51" i="37" s="1"/>
  <c r="P51" i="37" s="1"/>
  <c r="Q51" i="37" s="1"/>
  <c r="R51" i="37" s="1"/>
  <c r="S51" i="37" s="1"/>
  <c r="T51" i="37" s="1"/>
  <c r="J45" i="37" l="1"/>
  <c r="K45" i="37" s="1"/>
  <c r="L45" i="37" s="1"/>
  <c r="M45" i="37" s="1"/>
  <c r="N45" i="37" s="1"/>
  <c r="O45" i="37" s="1"/>
  <c r="P45" i="37" s="1"/>
  <c r="Q45" i="37" s="1"/>
  <c r="R45" i="37" s="1"/>
  <c r="S45" i="37" s="1"/>
  <c r="T45" i="37" s="1"/>
  <c r="X25" i="37" l="1"/>
  <c r="G9" i="38"/>
  <c r="G9" i="39" l="1"/>
  <c r="G221" i="38" l="1"/>
  <c r="H221" i="38" s="1"/>
  <c r="G222" i="38"/>
  <c r="H222" i="38" s="1"/>
  <c r="X22" i="37" s="1"/>
  <c r="G223" i="38"/>
  <c r="W22" i="37" l="1"/>
  <c r="H16" i="51"/>
  <c r="G14" i="59" l="1"/>
  <c r="G34" i="51"/>
  <c r="G12" i="59" l="1"/>
  <c r="I39" i="51"/>
  <c r="H26" i="1"/>
  <c r="J21" i="1" l="1"/>
  <c r="J28" i="1"/>
  <c r="J42" i="1"/>
  <c r="J72" i="1"/>
  <c r="J115" i="1"/>
  <c r="J121" i="1"/>
  <c r="J127" i="1"/>
  <c r="J138" i="1"/>
  <c r="J151" i="1"/>
  <c r="J157" i="1"/>
  <c r="J162" i="1"/>
  <c r="H11" i="1"/>
  <c r="H21" i="1"/>
  <c r="H28" i="1"/>
  <c r="H36" i="1"/>
  <c r="H38" i="1"/>
  <c r="H39" i="1"/>
  <c r="H42" i="1"/>
  <c r="H43" i="1"/>
  <c r="H72" i="1"/>
  <c r="H86" i="1"/>
  <c r="H115" i="1"/>
  <c r="H119" i="1"/>
  <c r="H121" i="1"/>
  <c r="H127" i="1"/>
  <c r="H138" i="1"/>
  <c r="H145" i="1"/>
  <c r="H151" i="1"/>
  <c r="H157" i="1"/>
  <c r="H162" i="1"/>
  <c r="G11" i="1"/>
  <c r="G21" i="1"/>
  <c r="G28" i="1"/>
  <c r="G36" i="1"/>
  <c r="G38" i="1"/>
  <c r="G39" i="1"/>
  <c r="G42" i="1"/>
  <c r="G43" i="1"/>
  <c r="G72" i="1"/>
  <c r="G86" i="1"/>
  <c r="G115" i="1"/>
  <c r="G119" i="1"/>
  <c r="G121" i="1"/>
  <c r="G127" i="1"/>
  <c r="G138" i="1"/>
  <c r="G145" i="1"/>
  <c r="G151" i="1"/>
  <c r="G157" i="1"/>
  <c r="G162" i="1"/>
  <c r="F46" i="38" l="1"/>
  <c r="D46" i="38"/>
  <c r="E46" i="38"/>
  <c r="J27" i="39" l="1"/>
  <c r="K27" i="39" s="1"/>
  <c r="L27" i="39" s="1"/>
  <c r="M27" i="39" s="1"/>
  <c r="N27" i="39" s="1"/>
  <c r="O27" i="39" s="1"/>
  <c r="P27" i="39" s="1"/>
  <c r="Q27" i="39" s="1"/>
  <c r="R27" i="39" s="1"/>
  <c r="S27" i="39" s="1"/>
  <c r="T27" i="39" s="1"/>
  <c r="J35" i="39"/>
  <c r="G24" i="59"/>
  <c r="F185" i="37"/>
  <c r="E14" i="12"/>
  <c r="D22" i="43" l="1"/>
  <c r="F134" i="40"/>
  <c r="E10" i="13"/>
  <c r="H85" i="1"/>
  <c r="G51" i="1"/>
  <c r="H51" i="1"/>
  <c r="H130" i="1"/>
  <c r="G130" i="1"/>
  <c r="F156" i="37"/>
  <c r="G56" i="1"/>
  <c r="H56" i="1"/>
  <c r="F57" i="37"/>
  <c r="F144" i="37"/>
  <c r="G27" i="39"/>
  <c r="H62" i="1"/>
  <c r="G62" i="1"/>
  <c r="F125" i="40"/>
  <c r="G96" i="1"/>
  <c r="H96" i="1"/>
  <c r="G54" i="1"/>
  <c r="H54" i="1"/>
  <c r="F17" i="40"/>
  <c r="H132" i="1"/>
  <c r="G132" i="1"/>
  <c r="K35" i="39"/>
  <c r="L35" i="39" s="1"/>
  <c r="M35" i="39" s="1"/>
  <c r="N35" i="39" s="1"/>
  <c r="O35" i="39" s="1"/>
  <c r="P35" i="39" s="1"/>
  <c r="Q35" i="39" s="1"/>
  <c r="R35" i="39" s="1"/>
  <c r="S35" i="39" s="1"/>
  <c r="T35" i="39" s="1"/>
  <c r="I76" i="40"/>
  <c r="J76" i="40"/>
  <c r="K76" i="40"/>
  <c r="L76" i="40"/>
  <c r="M76" i="40"/>
  <c r="N76" i="40"/>
  <c r="O76" i="40"/>
  <c r="P76" i="40"/>
  <c r="Q76" i="40"/>
  <c r="R76" i="40"/>
  <c r="S76" i="40"/>
  <c r="T76" i="40"/>
  <c r="J89" i="40"/>
  <c r="K89" i="40"/>
  <c r="L89" i="40"/>
  <c r="M89" i="40"/>
  <c r="N89" i="40"/>
  <c r="O89" i="40"/>
  <c r="P89" i="40"/>
  <c r="Q89" i="40"/>
  <c r="R89" i="40"/>
  <c r="S89" i="40"/>
  <c r="T89" i="40"/>
  <c r="E18" i="14" l="1"/>
  <c r="E15" i="14" s="1"/>
  <c r="E22" i="13"/>
  <c r="G105" i="1"/>
  <c r="H110" i="1"/>
  <c r="G110" i="1"/>
  <c r="G85" i="1"/>
  <c r="H57" i="1"/>
  <c r="G57" i="1"/>
  <c r="F44" i="40"/>
  <c r="E13" i="13"/>
  <c r="F40" i="37"/>
  <c r="F29" i="37"/>
  <c r="G35" i="39"/>
  <c r="H105" i="1"/>
  <c r="F113" i="40"/>
  <c r="D18" i="43"/>
  <c r="G103" i="1"/>
  <c r="H103" i="1"/>
  <c r="F160" i="37"/>
  <c r="G34" i="39"/>
  <c r="G126" i="1"/>
  <c r="H126" i="1"/>
  <c r="H107" i="1"/>
  <c r="G107" i="1"/>
  <c r="F28" i="37"/>
  <c r="G49" i="1"/>
  <c r="H49" i="1"/>
  <c r="G92" i="1"/>
  <c r="H92" i="1"/>
  <c r="G94" i="1"/>
  <c r="H94" i="1"/>
  <c r="F120" i="40"/>
  <c r="G82" i="1"/>
  <c r="H82" i="1"/>
  <c r="F138" i="40"/>
  <c r="G33" i="39"/>
  <c r="F67" i="37"/>
  <c r="E15" i="12"/>
  <c r="H35" i="39"/>
  <c r="H163" i="37"/>
  <c r="W20" i="37" s="1"/>
  <c r="H164" i="37"/>
  <c r="X20" i="37" s="1"/>
  <c r="H138" i="37"/>
  <c r="H139" i="37"/>
  <c r="H97" i="37"/>
  <c r="C152" i="54"/>
  <c r="G147" i="54"/>
  <c r="K149" i="54"/>
  <c r="L149" i="54"/>
  <c r="M149" i="54"/>
  <c r="D147" i="54"/>
  <c r="E147" i="54"/>
  <c r="F147" i="54"/>
  <c r="H147" i="54"/>
  <c r="I147" i="54"/>
  <c r="J147" i="54"/>
  <c r="K147" i="54"/>
  <c r="L147" i="54"/>
  <c r="M147" i="54"/>
  <c r="N147" i="54"/>
  <c r="D145" i="54"/>
  <c r="E145" i="54"/>
  <c r="F145" i="54"/>
  <c r="G145" i="54"/>
  <c r="H145" i="54"/>
  <c r="I145" i="54"/>
  <c r="J145" i="54"/>
  <c r="K145" i="54"/>
  <c r="L145" i="54"/>
  <c r="M145" i="54"/>
  <c r="N145" i="54"/>
  <c r="C145" i="54"/>
  <c r="K131" i="54"/>
  <c r="K146" i="54" s="1"/>
  <c r="D146" i="54"/>
  <c r="E19" i="13" l="1"/>
  <c r="D23" i="43"/>
  <c r="E18" i="12"/>
  <c r="E25" i="13"/>
  <c r="E14" i="13"/>
  <c r="C146" i="54"/>
  <c r="N146" i="54"/>
  <c r="M146" i="54"/>
  <c r="L146" i="54"/>
  <c r="G108" i="1"/>
  <c r="E146" i="54"/>
  <c r="N149" i="54"/>
  <c r="C153" i="54"/>
  <c r="I20" i="38" s="1"/>
  <c r="H108" i="1"/>
  <c r="F149" i="54"/>
  <c r="I146" i="54"/>
  <c r="G146" i="54"/>
  <c r="J146" i="54"/>
  <c r="H146" i="54"/>
  <c r="F146" i="54"/>
  <c r="G149" i="54"/>
  <c r="I149" i="54"/>
  <c r="J149" i="54"/>
  <c r="D148" i="54"/>
  <c r="E149" i="54"/>
  <c r="C149" i="54"/>
  <c r="D149" i="54"/>
  <c r="H149" i="54"/>
  <c r="H61" i="1"/>
  <c r="G61" i="1"/>
  <c r="G101" i="1"/>
  <c r="H101" i="1"/>
  <c r="H58" i="1"/>
  <c r="G58" i="1"/>
  <c r="F130" i="40"/>
  <c r="G104" i="1"/>
  <c r="H104" i="1"/>
  <c r="H79" i="1"/>
  <c r="F218" i="38"/>
  <c r="F225" i="38"/>
  <c r="F128" i="37"/>
  <c r="G93" i="1"/>
  <c r="H93" i="1"/>
  <c r="G47" i="1"/>
  <c r="H47" i="1"/>
  <c r="F22" i="37"/>
  <c r="E11" i="13"/>
  <c r="F22" i="40"/>
  <c r="G66" i="1"/>
  <c r="H66" i="1"/>
  <c r="H129" i="1"/>
  <c r="G129" i="1"/>
  <c r="G24" i="1"/>
  <c r="H24" i="1"/>
  <c r="E12" i="13"/>
  <c r="F18" i="37"/>
  <c r="H133" i="1"/>
  <c r="G133" i="1"/>
  <c r="G112" i="1"/>
  <c r="H112" i="1"/>
  <c r="G78" i="1"/>
  <c r="H78" i="1"/>
  <c r="F145" i="37"/>
  <c r="F58" i="37"/>
  <c r="G106" i="1"/>
  <c r="H106" i="1"/>
  <c r="F9" i="37"/>
  <c r="F43" i="37"/>
  <c r="G27" i="1"/>
  <c r="H27" i="1"/>
  <c r="F10" i="40"/>
  <c r="F21" i="40"/>
  <c r="F84" i="37"/>
  <c r="E21" i="13" l="1"/>
  <c r="O149" i="54"/>
  <c r="D151" i="54"/>
  <c r="D157" i="54"/>
  <c r="F148" i="54"/>
  <c r="H148" i="54"/>
  <c r="M148" i="54"/>
  <c r="J148" i="54"/>
  <c r="E148" i="54"/>
  <c r="G148" i="54"/>
  <c r="I148" i="54"/>
  <c r="L148" i="54"/>
  <c r="K148" i="54"/>
  <c r="N148" i="54"/>
  <c r="C148" i="54"/>
  <c r="G73" i="1"/>
  <c r="H73" i="1"/>
  <c r="G91" i="1"/>
  <c r="H91" i="1"/>
  <c r="G124" i="1"/>
  <c r="H124" i="1"/>
  <c r="F30" i="37"/>
  <c r="G71" i="1"/>
  <c r="H71" i="1"/>
  <c r="G118" i="1"/>
  <c r="H118" i="1"/>
  <c r="G90" i="1"/>
  <c r="H90" i="1"/>
  <c r="G79" i="1"/>
  <c r="H89" i="1"/>
  <c r="G89" i="1"/>
  <c r="G117" i="1"/>
  <c r="H117" i="1"/>
  <c r="G70" i="1"/>
  <c r="H70" i="1"/>
  <c r="G46" i="1"/>
  <c r="H46" i="1"/>
  <c r="G80" i="1"/>
  <c r="H80" i="1"/>
  <c r="G50" i="1"/>
  <c r="H50" i="1"/>
  <c r="G102" i="1"/>
  <c r="H102" i="1"/>
  <c r="E15" i="13"/>
  <c r="F15" i="13" s="1"/>
  <c r="F136" i="40"/>
  <c r="D169" i="54"/>
  <c r="E169" i="54"/>
  <c r="F169" i="54"/>
  <c r="G169" i="54"/>
  <c r="H169" i="54"/>
  <c r="I169" i="54"/>
  <c r="J169" i="54"/>
  <c r="K169" i="54"/>
  <c r="L169" i="54"/>
  <c r="M169" i="54"/>
  <c r="N169" i="54"/>
  <c r="C169" i="54"/>
  <c r="D168" i="54"/>
  <c r="E168" i="54"/>
  <c r="F168" i="54"/>
  <c r="G168" i="54"/>
  <c r="H168" i="54"/>
  <c r="I168" i="54"/>
  <c r="J168" i="54"/>
  <c r="K168" i="54"/>
  <c r="L168" i="54"/>
  <c r="M168" i="54"/>
  <c r="N168" i="54"/>
  <c r="C168" i="54"/>
  <c r="K167" i="54"/>
  <c r="D166" i="54"/>
  <c r="E166" i="54"/>
  <c r="F166" i="54"/>
  <c r="G166" i="54"/>
  <c r="H166" i="54"/>
  <c r="I166" i="54"/>
  <c r="J166" i="54"/>
  <c r="K166" i="54"/>
  <c r="L166" i="54"/>
  <c r="M166" i="54"/>
  <c r="N166" i="54"/>
  <c r="C166" i="54"/>
  <c r="C165" i="54"/>
  <c r="A177" i="54"/>
  <c r="F170" i="54"/>
  <c r="F177" i="54" s="1"/>
  <c r="G170" i="54"/>
  <c r="G177" i="54" s="1"/>
  <c r="H170" i="54"/>
  <c r="I170" i="54"/>
  <c r="J170" i="54"/>
  <c r="K170" i="54"/>
  <c r="L170" i="54"/>
  <c r="M170" i="54"/>
  <c r="N170" i="54"/>
  <c r="H165" i="54"/>
  <c r="I165" i="54"/>
  <c r="J165" i="54"/>
  <c r="K165" i="54"/>
  <c r="L165" i="54"/>
  <c r="M165" i="54"/>
  <c r="N165" i="54"/>
  <c r="G165" i="54"/>
  <c r="F165" i="54"/>
  <c r="J177" i="54" l="1"/>
  <c r="I177" i="54"/>
  <c r="H177" i="54"/>
  <c r="M177" i="54"/>
  <c r="N177" i="54"/>
  <c r="L177" i="54"/>
  <c r="K177" i="54"/>
  <c r="O148" i="54"/>
  <c r="N151" i="54"/>
  <c r="N157" i="54"/>
  <c r="L157" i="54"/>
  <c r="L151" i="54"/>
  <c r="E151" i="54"/>
  <c r="E157" i="54"/>
  <c r="I151" i="54"/>
  <c r="I157" i="54"/>
  <c r="G157" i="54"/>
  <c r="G151" i="54"/>
  <c r="J151" i="54"/>
  <c r="J157" i="54"/>
  <c r="K151" i="54"/>
  <c r="K157" i="54"/>
  <c r="H151" i="54"/>
  <c r="H157" i="54"/>
  <c r="F151" i="54"/>
  <c r="F157" i="54"/>
  <c r="M151" i="54"/>
  <c r="M157" i="54"/>
  <c r="O168" i="54"/>
  <c r="G75" i="1"/>
  <c r="H75" i="1"/>
  <c r="G99" i="1"/>
  <c r="H99" i="1"/>
  <c r="O169" i="54"/>
  <c r="O166" i="54"/>
  <c r="G152" i="54" l="1"/>
  <c r="G153" i="54" s="1"/>
  <c r="H152" i="54"/>
  <c r="I152" i="54"/>
  <c r="I153" i="54" s="1"/>
  <c r="F152" i="54"/>
  <c r="X136" i="54"/>
  <c r="Y136" i="54"/>
  <c r="X122" i="54"/>
  <c r="A176" i="54" s="1"/>
  <c r="AA125" i="54"/>
  <c r="X134" i="54"/>
  <c r="E176" i="54" l="1"/>
  <c r="J176" i="54"/>
  <c r="F176" i="54"/>
  <c r="G176" i="54"/>
  <c r="D176" i="54"/>
  <c r="N176" i="54"/>
  <c r="K176" i="54"/>
  <c r="I176" i="54"/>
  <c r="C176" i="54"/>
  <c r="H176" i="54"/>
  <c r="L176" i="54"/>
  <c r="M176" i="54"/>
  <c r="H158" i="54"/>
  <c r="H153" i="54"/>
  <c r="O20" i="38"/>
  <c r="F158" i="54"/>
  <c r="F153" i="54"/>
  <c r="M20" i="38"/>
  <c r="G154" i="54"/>
  <c r="M13" i="38" s="1"/>
  <c r="G158" i="54"/>
  <c r="I154" i="54"/>
  <c r="O13" i="38" s="1"/>
  <c r="Y134" i="54"/>
  <c r="L20" i="38" l="1"/>
  <c r="N20" i="38"/>
  <c r="F154" i="54"/>
  <c r="L13" i="38" s="1"/>
  <c r="D165" i="54" l="1"/>
  <c r="E165" i="54"/>
  <c r="D170" i="54"/>
  <c r="D177" i="54" s="1"/>
  <c r="E170" i="54"/>
  <c r="E177" i="54" s="1"/>
  <c r="C170" i="54"/>
  <c r="C177" i="54" s="1"/>
  <c r="C164" i="54"/>
  <c r="O170" i="54" l="1"/>
  <c r="O165" i="54"/>
  <c r="G9" i="54" l="1"/>
  <c r="G97" i="54"/>
  <c r="G112" i="54"/>
  <c r="G69" i="54"/>
  <c r="G58" i="54"/>
  <c r="F50" i="54"/>
  <c r="G39" i="54"/>
  <c r="G12" i="54"/>
  <c r="E107" i="2" l="1"/>
  <c r="G20" i="51"/>
  <c r="F13" i="51"/>
  <c r="G15" i="54"/>
  <c r="G100" i="54"/>
  <c r="G50" i="54"/>
  <c r="G36" i="54"/>
  <c r="E12" i="59" l="1"/>
  <c r="F8" i="51"/>
  <c r="F12" i="54"/>
  <c r="F77" i="54"/>
  <c r="F74" i="54"/>
  <c r="F69" i="54"/>
  <c r="F58" i="54"/>
  <c r="F57" i="54" s="1"/>
  <c r="F39" i="54"/>
  <c r="F36" i="54"/>
  <c r="F27" i="54"/>
  <c r="E27" i="54"/>
  <c r="F15" i="54"/>
  <c r="F11" i="54" s="1"/>
  <c r="F73" i="54" l="1"/>
  <c r="F35" i="54"/>
  <c r="F9" i="54" l="1"/>
  <c r="J85" i="54"/>
  <c r="J86" i="54"/>
  <c r="F130" i="54" s="1"/>
  <c r="J87" i="54"/>
  <c r="G130" i="54" s="1"/>
  <c r="J66" i="54"/>
  <c r="J67" i="54"/>
  <c r="F128" i="54" s="1"/>
  <c r="J68" i="54"/>
  <c r="G128" i="54" s="1"/>
  <c r="J47" i="54"/>
  <c r="J48" i="54"/>
  <c r="J49" i="54"/>
  <c r="J22" i="54"/>
  <c r="J23" i="54"/>
  <c r="J24" i="54"/>
  <c r="F127" i="54" s="1"/>
  <c r="J25" i="54"/>
  <c r="L112" i="54"/>
  <c r="M112" i="54"/>
  <c r="N112" i="54"/>
  <c r="O112" i="54"/>
  <c r="P112" i="54"/>
  <c r="Q112" i="54"/>
  <c r="R112" i="54"/>
  <c r="S112" i="54"/>
  <c r="T112" i="54"/>
  <c r="U112" i="54"/>
  <c r="V112" i="54"/>
  <c r="K112" i="54"/>
  <c r="J117" i="54"/>
  <c r="J116" i="54"/>
  <c r="J115" i="54"/>
  <c r="J114" i="54"/>
  <c r="J113" i="54"/>
  <c r="J111" i="54"/>
  <c r="J110" i="54"/>
  <c r="G129" i="54" s="1"/>
  <c r="J109" i="54"/>
  <c r="F129" i="54" s="1"/>
  <c r="J108" i="54"/>
  <c r="L129" i="54" s="1"/>
  <c r="J107" i="54"/>
  <c r="K129" i="54" s="1"/>
  <c r="J106" i="54"/>
  <c r="J129" i="54" s="1"/>
  <c r="J105" i="54"/>
  <c r="I129" i="54" s="1"/>
  <c r="J104" i="54"/>
  <c r="H129" i="54" s="1"/>
  <c r="J103" i="54"/>
  <c r="E129" i="54" s="1"/>
  <c r="J102" i="54"/>
  <c r="D129" i="54" s="1"/>
  <c r="J101" i="54"/>
  <c r="C129" i="54" s="1"/>
  <c r="J99" i="54"/>
  <c r="J98" i="54"/>
  <c r="L100" i="54"/>
  <c r="M100" i="54"/>
  <c r="N100" i="54"/>
  <c r="O100" i="54"/>
  <c r="P100" i="54"/>
  <c r="Q100" i="54"/>
  <c r="R100" i="54"/>
  <c r="S100" i="54"/>
  <c r="T100" i="54"/>
  <c r="U100" i="54"/>
  <c r="V100" i="54"/>
  <c r="K100" i="54"/>
  <c r="L97" i="54"/>
  <c r="M97" i="54"/>
  <c r="N97" i="54"/>
  <c r="O97" i="54"/>
  <c r="P97" i="54"/>
  <c r="Q97" i="54"/>
  <c r="R97" i="54"/>
  <c r="S97" i="54"/>
  <c r="T97" i="54"/>
  <c r="U97" i="54"/>
  <c r="V97" i="54"/>
  <c r="K97" i="54"/>
  <c r="L77" i="54"/>
  <c r="M77" i="54"/>
  <c r="N77" i="54"/>
  <c r="O77" i="54"/>
  <c r="P77" i="54"/>
  <c r="Q77" i="54"/>
  <c r="R77" i="54"/>
  <c r="S77" i="54"/>
  <c r="T77" i="54"/>
  <c r="U77" i="54"/>
  <c r="V77" i="54"/>
  <c r="K77" i="54"/>
  <c r="J91" i="54"/>
  <c r="J92" i="54"/>
  <c r="J93" i="54"/>
  <c r="J94" i="54"/>
  <c r="J90" i="54"/>
  <c r="L15" i="54"/>
  <c r="M15" i="54"/>
  <c r="N15" i="54"/>
  <c r="O15" i="54"/>
  <c r="P15" i="54"/>
  <c r="Q15" i="54"/>
  <c r="R15" i="54"/>
  <c r="S15" i="54"/>
  <c r="T15" i="54"/>
  <c r="U15" i="54"/>
  <c r="V15" i="54"/>
  <c r="K15" i="54"/>
  <c r="F135" i="54" l="1"/>
  <c r="F138" i="54" s="1"/>
  <c r="F139" i="54" s="1"/>
  <c r="J15" i="54"/>
  <c r="G127" i="54"/>
  <c r="G135" i="54" s="1"/>
  <c r="F126" i="54"/>
  <c r="AA34" i="54"/>
  <c r="Y125" i="54" s="1"/>
  <c r="Y124" i="54" s="1"/>
  <c r="P129" i="54"/>
  <c r="J112" i="54"/>
  <c r="AA25" i="54"/>
  <c r="AA24" i="54"/>
  <c r="M96" i="54"/>
  <c r="AA23" i="54"/>
  <c r="P96" i="54"/>
  <c r="J97" i="54"/>
  <c r="J100" i="54"/>
  <c r="U96" i="54"/>
  <c r="O96" i="54"/>
  <c r="N96" i="54"/>
  <c r="L96" i="54"/>
  <c r="T96" i="54"/>
  <c r="K96" i="54"/>
  <c r="V96" i="54"/>
  <c r="R96" i="54"/>
  <c r="S96" i="54"/>
  <c r="Q96" i="54"/>
  <c r="J77" i="54"/>
  <c r="Y126" i="54" l="1"/>
  <c r="F136" i="54"/>
  <c r="G126" i="54"/>
  <c r="W12" i="37"/>
  <c r="G136" i="54"/>
  <c r="G138" i="54"/>
  <c r="J96" i="54"/>
  <c r="G107" i="2" s="1"/>
  <c r="I22" i="51" l="1"/>
  <c r="G139" i="54"/>
  <c r="X12" i="37" s="1"/>
  <c r="J145" i="37"/>
  <c r="K145" i="37"/>
  <c r="L145" i="37"/>
  <c r="M145" i="37"/>
  <c r="N145" i="37"/>
  <c r="O145" i="37"/>
  <c r="P145" i="37"/>
  <c r="Q145" i="37"/>
  <c r="R145" i="37"/>
  <c r="S145" i="37"/>
  <c r="T145" i="37"/>
  <c r="I145" i="37"/>
  <c r="J141" i="37"/>
  <c r="K141" i="37"/>
  <c r="L141" i="37"/>
  <c r="M141" i="37"/>
  <c r="N141" i="37"/>
  <c r="O141" i="37"/>
  <c r="P141" i="37"/>
  <c r="Q141" i="37"/>
  <c r="R141" i="37"/>
  <c r="S141" i="37"/>
  <c r="T141" i="37"/>
  <c r="I141" i="37"/>
  <c r="G10" i="40" l="1"/>
  <c r="I124" i="1" s="1"/>
  <c r="G16" i="40"/>
  <c r="K2" i="39" l="1"/>
  <c r="M2" i="39"/>
  <c r="N2" i="39"/>
  <c r="O2" i="39"/>
  <c r="P2" i="39"/>
  <c r="Q2" i="39"/>
  <c r="I2" i="39"/>
  <c r="T2" i="39"/>
  <c r="U2" i="39" s="1"/>
  <c r="J2" i="39"/>
  <c r="R2" i="39"/>
  <c r="S2" i="39"/>
  <c r="L2" i="39"/>
  <c r="G61" i="37"/>
  <c r="G62" i="37"/>
  <c r="H62" i="37" s="1"/>
  <c r="W17" i="37" s="1"/>
  <c r="G63" i="37"/>
  <c r="H63" i="37" s="1"/>
  <c r="X17" i="37" s="1"/>
  <c r="G64" i="37"/>
  <c r="H64" i="37" s="1"/>
  <c r="G65" i="37"/>
  <c r="G60" i="37"/>
  <c r="G193" i="37"/>
  <c r="G194" i="37"/>
  <c r="G195" i="37"/>
  <c r="G196" i="37"/>
  <c r="G197" i="37"/>
  <c r="G198" i="37"/>
  <c r="G199" i="37"/>
  <c r="G200" i="37"/>
  <c r="G192" i="37"/>
  <c r="G187" i="37"/>
  <c r="G188" i="37"/>
  <c r="G189" i="37"/>
  <c r="G190" i="37"/>
  <c r="G186" i="37"/>
  <c r="G176" i="37"/>
  <c r="G180" i="37"/>
  <c r="G182" i="37"/>
  <c r="H182" i="37" s="1"/>
  <c r="X10" i="37" s="1"/>
  <c r="G183" i="37"/>
  <c r="G184" i="37"/>
  <c r="G179" i="37"/>
  <c r="H179" i="37" s="1"/>
  <c r="G167" i="37"/>
  <c r="G147" i="37"/>
  <c r="W18" i="37"/>
  <c r="G149" i="37"/>
  <c r="H149" i="37" s="1"/>
  <c r="X18" i="37" s="1"/>
  <c r="G150" i="37"/>
  <c r="G146" i="37"/>
  <c r="G132" i="37"/>
  <c r="H132" i="37" s="1"/>
  <c r="G123" i="37"/>
  <c r="G124" i="37"/>
  <c r="H124" i="37" s="1"/>
  <c r="G125" i="37"/>
  <c r="H125" i="37" s="1"/>
  <c r="G126" i="37"/>
  <c r="H126" i="37" s="1"/>
  <c r="G127" i="37"/>
  <c r="G122" i="37"/>
  <c r="G120" i="37"/>
  <c r="G119" i="37"/>
  <c r="G112" i="37"/>
  <c r="G113" i="37"/>
  <c r="H113" i="37" s="1"/>
  <c r="G114" i="37"/>
  <c r="H114" i="37" s="1"/>
  <c r="G115" i="37"/>
  <c r="H115" i="37" s="1"/>
  <c r="G116" i="37"/>
  <c r="G111" i="37"/>
  <c r="H111" i="37" s="1"/>
  <c r="G109" i="37"/>
  <c r="G98" i="37"/>
  <c r="H98" i="37" s="1"/>
  <c r="G101" i="37"/>
  <c r="G102" i="37"/>
  <c r="H102" i="37" s="1"/>
  <c r="G103" i="37"/>
  <c r="H103" i="37" s="1"/>
  <c r="G104" i="37"/>
  <c r="H104" i="37" s="1"/>
  <c r="G105" i="37"/>
  <c r="G100" i="37"/>
  <c r="G90" i="37"/>
  <c r="G91" i="37"/>
  <c r="H91" i="37" s="1"/>
  <c r="G92" i="37"/>
  <c r="H92" i="37" s="1"/>
  <c r="G93" i="37"/>
  <c r="H93" i="37" s="1"/>
  <c r="G94" i="37"/>
  <c r="G83" i="37"/>
  <c r="G76" i="37"/>
  <c r="G77" i="37"/>
  <c r="G78" i="37"/>
  <c r="H78" i="37" s="1"/>
  <c r="G79" i="37"/>
  <c r="G35" i="37"/>
  <c r="G38" i="37"/>
  <c r="H38" i="37" s="1"/>
  <c r="G32" i="37"/>
  <c r="G29" i="37"/>
  <c r="H27" i="37"/>
  <c r="G24" i="37"/>
  <c r="H24" i="37" s="1"/>
  <c r="G25" i="37"/>
  <c r="H25" i="37" s="1"/>
  <c r="G26" i="37"/>
  <c r="H26" i="37" s="1"/>
  <c r="G23" i="37"/>
  <c r="G22" i="37" s="1"/>
  <c r="I9" i="37"/>
  <c r="J121" i="37"/>
  <c r="J117" i="37" s="1"/>
  <c r="K121" i="37"/>
  <c r="K117" i="37" s="1"/>
  <c r="L121" i="37"/>
  <c r="L117" i="37" s="1"/>
  <c r="M121" i="37"/>
  <c r="M117" i="37" s="1"/>
  <c r="N121" i="37"/>
  <c r="N117" i="37" s="1"/>
  <c r="O121" i="37"/>
  <c r="O117" i="37" s="1"/>
  <c r="P121" i="37"/>
  <c r="P117" i="37" s="1"/>
  <c r="Q121" i="37"/>
  <c r="Q117" i="37" s="1"/>
  <c r="R121" i="37"/>
  <c r="R117" i="37" s="1"/>
  <c r="S121" i="37"/>
  <c r="S117" i="37" s="1"/>
  <c r="T121" i="37"/>
  <c r="T117" i="37" s="1"/>
  <c r="J110" i="37"/>
  <c r="J106" i="37" s="1"/>
  <c r="K110" i="37"/>
  <c r="K106" i="37" s="1"/>
  <c r="L110" i="37"/>
  <c r="L106" i="37" s="1"/>
  <c r="M110" i="37"/>
  <c r="M106" i="37" s="1"/>
  <c r="N110" i="37"/>
  <c r="N106" i="37" s="1"/>
  <c r="O110" i="37"/>
  <c r="O106" i="37" s="1"/>
  <c r="P110" i="37"/>
  <c r="P106" i="37" s="1"/>
  <c r="Q110" i="37"/>
  <c r="Q106" i="37" s="1"/>
  <c r="R110" i="37"/>
  <c r="R106" i="37" s="1"/>
  <c r="S110" i="37"/>
  <c r="S106" i="37" s="1"/>
  <c r="T110" i="37"/>
  <c r="T106" i="37" s="1"/>
  <c r="J99" i="37"/>
  <c r="J95" i="37" s="1"/>
  <c r="K99" i="37"/>
  <c r="K95" i="37" s="1"/>
  <c r="L99" i="37"/>
  <c r="L95" i="37" s="1"/>
  <c r="M99" i="37"/>
  <c r="M95" i="37" s="1"/>
  <c r="N99" i="37"/>
  <c r="N95" i="37" s="1"/>
  <c r="O99" i="37"/>
  <c r="O95" i="37" s="1"/>
  <c r="P99" i="37"/>
  <c r="P95" i="37" s="1"/>
  <c r="Q99" i="37"/>
  <c r="Q95" i="37" s="1"/>
  <c r="R99" i="37"/>
  <c r="R95" i="37" s="1"/>
  <c r="S99" i="37"/>
  <c r="S95" i="37" s="1"/>
  <c r="T99" i="37"/>
  <c r="T95" i="37" s="1"/>
  <c r="J88" i="37"/>
  <c r="J84" i="37" s="1"/>
  <c r="K88" i="37"/>
  <c r="K84" i="37" s="1"/>
  <c r="L88" i="37"/>
  <c r="L84" i="37" s="1"/>
  <c r="M88" i="37"/>
  <c r="M84" i="37" s="1"/>
  <c r="N88" i="37"/>
  <c r="N84" i="37" s="1"/>
  <c r="O88" i="37"/>
  <c r="O84" i="37" s="1"/>
  <c r="P88" i="37"/>
  <c r="P84" i="37" s="1"/>
  <c r="Q88" i="37"/>
  <c r="Q84" i="37" s="1"/>
  <c r="R88" i="37"/>
  <c r="R84" i="37" s="1"/>
  <c r="S88" i="37"/>
  <c r="S84" i="37" s="1"/>
  <c r="T88" i="37"/>
  <c r="T84" i="37" s="1"/>
  <c r="I74" i="37"/>
  <c r="J74" i="37"/>
  <c r="K74" i="37"/>
  <c r="L74" i="37"/>
  <c r="M74" i="37"/>
  <c r="N74" i="37"/>
  <c r="O74" i="37"/>
  <c r="P74" i="37"/>
  <c r="Q74" i="37"/>
  <c r="R74" i="37"/>
  <c r="S74" i="37"/>
  <c r="T74" i="37"/>
  <c r="G11" i="37"/>
  <c r="H11" i="37" s="1"/>
  <c r="H12" i="37"/>
  <c r="W16" i="37" s="1"/>
  <c r="G13" i="37"/>
  <c r="H13" i="37" s="1"/>
  <c r="X16" i="37" s="1"/>
  <c r="G14" i="37"/>
  <c r="H14" i="37" s="1"/>
  <c r="H17" i="37"/>
  <c r="H79" i="37" l="1"/>
  <c r="G74" i="37"/>
  <c r="G17" i="13"/>
  <c r="E20" i="15"/>
  <c r="X9" i="37"/>
  <c r="H23" i="37"/>
  <c r="H22" i="37" s="1"/>
  <c r="I71" i="1" s="1"/>
  <c r="H77" i="37"/>
  <c r="H15" i="37"/>
  <c r="H16" i="37"/>
  <c r="G59" i="37"/>
  <c r="G99" i="37"/>
  <c r="G95" i="37" s="1"/>
  <c r="G110" i="37"/>
  <c r="G106" i="37" s="1"/>
  <c r="G145" i="37"/>
  <c r="G9" i="37" l="1"/>
  <c r="C72" i="76"/>
  <c r="K72" i="76" s="1"/>
  <c r="E168" i="37"/>
  <c r="E173" i="37"/>
  <c r="J130" i="40" l="1"/>
  <c r="K130" i="40"/>
  <c r="L130" i="40"/>
  <c r="M130" i="40"/>
  <c r="N130" i="40"/>
  <c r="O130" i="40"/>
  <c r="P130" i="40"/>
  <c r="Q130" i="40"/>
  <c r="R130" i="40"/>
  <c r="S130" i="40"/>
  <c r="T130" i="40"/>
  <c r="I130" i="40"/>
  <c r="G133" i="40"/>
  <c r="H133" i="40" s="1"/>
  <c r="G132" i="40"/>
  <c r="H132" i="40" s="1"/>
  <c r="G131" i="40"/>
  <c r="H131" i="40" s="1"/>
  <c r="G127" i="40"/>
  <c r="H127" i="40" s="1"/>
  <c r="G128" i="40"/>
  <c r="H128" i="40" s="1"/>
  <c r="G129" i="40"/>
  <c r="H129" i="40" s="1"/>
  <c r="G120" i="40"/>
  <c r="G118" i="40"/>
  <c r="H118" i="40" s="1"/>
  <c r="G119" i="40"/>
  <c r="I108" i="40"/>
  <c r="J108" i="40"/>
  <c r="K108" i="40"/>
  <c r="L108" i="40"/>
  <c r="M108" i="40"/>
  <c r="N108" i="40"/>
  <c r="O108" i="40"/>
  <c r="P108" i="40"/>
  <c r="Q108" i="40"/>
  <c r="R108" i="40"/>
  <c r="S108" i="40"/>
  <c r="T108" i="40"/>
  <c r="I109" i="40"/>
  <c r="J109" i="40"/>
  <c r="K109" i="40"/>
  <c r="L109" i="40"/>
  <c r="M109" i="40"/>
  <c r="N109" i="40"/>
  <c r="O109" i="40"/>
  <c r="P109" i="40"/>
  <c r="Q109" i="40"/>
  <c r="R109" i="40"/>
  <c r="S109" i="40"/>
  <c r="T109" i="40"/>
  <c r="J107" i="40"/>
  <c r="K107" i="40"/>
  <c r="L107" i="40"/>
  <c r="L106" i="40" s="1"/>
  <c r="M107" i="40"/>
  <c r="M106" i="40" s="1"/>
  <c r="N107" i="40"/>
  <c r="N106" i="40" s="1"/>
  <c r="O107" i="40"/>
  <c r="O106" i="40" s="1"/>
  <c r="P107" i="40"/>
  <c r="P106" i="40" s="1"/>
  <c r="Q107" i="40"/>
  <c r="Q106" i="40" s="1"/>
  <c r="R107" i="40"/>
  <c r="S107" i="40"/>
  <c r="T107" i="40"/>
  <c r="I107" i="40"/>
  <c r="K106" i="40" l="1"/>
  <c r="G109" i="40"/>
  <c r="I106" i="40"/>
  <c r="T106" i="40"/>
  <c r="S106" i="40"/>
  <c r="R106" i="40"/>
  <c r="H119" i="40"/>
  <c r="I130" i="1"/>
  <c r="G130" i="40"/>
  <c r="H130" i="40" s="1"/>
  <c r="H114" i="40"/>
  <c r="H109" i="40"/>
  <c r="G107" i="40"/>
  <c r="G108" i="40"/>
  <c r="H108" i="40" s="1"/>
  <c r="G106" i="40" l="1"/>
  <c r="H107" i="40"/>
  <c r="H106" i="40" s="1"/>
  <c r="I90" i="40"/>
  <c r="J90" i="40"/>
  <c r="K90" i="40"/>
  <c r="L90" i="40"/>
  <c r="M90" i="40"/>
  <c r="N90" i="40"/>
  <c r="O90" i="40"/>
  <c r="P90" i="40"/>
  <c r="Q90" i="40"/>
  <c r="R90" i="40"/>
  <c r="S90" i="40"/>
  <c r="T90" i="40"/>
  <c r="I91" i="40"/>
  <c r="J91" i="40"/>
  <c r="K91" i="40"/>
  <c r="L91" i="40"/>
  <c r="M91" i="40"/>
  <c r="N91" i="40"/>
  <c r="O91" i="40"/>
  <c r="P91" i="40"/>
  <c r="Q91" i="40"/>
  <c r="R91" i="40"/>
  <c r="S91" i="40"/>
  <c r="T91" i="40"/>
  <c r="I92" i="40"/>
  <c r="J92" i="40"/>
  <c r="K92" i="40"/>
  <c r="L92" i="40"/>
  <c r="M92" i="40"/>
  <c r="N92" i="40"/>
  <c r="O92" i="40"/>
  <c r="P92" i="40"/>
  <c r="Q92" i="40"/>
  <c r="R92" i="40"/>
  <c r="S92" i="40"/>
  <c r="T92" i="40"/>
  <c r="I93" i="40"/>
  <c r="J93" i="40"/>
  <c r="K93" i="40"/>
  <c r="L93" i="40"/>
  <c r="M93" i="40"/>
  <c r="N93" i="40"/>
  <c r="O93" i="40"/>
  <c r="P93" i="40"/>
  <c r="Q93" i="40"/>
  <c r="R93" i="40"/>
  <c r="S93" i="40"/>
  <c r="T93" i="40"/>
  <c r="I94" i="40"/>
  <c r="J94" i="40"/>
  <c r="K94" i="40"/>
  <c r="L94" i="40"/>
  <c r="M94" i="40"/>
  <c r="N94" i="40"/>
  <c r="O94" i="40"/>
  <c r="P94" i="40"/>
  <c r="Q94" i="40"/>
  <c r="R94" i="40"/>
  <c r="S94" i="40"/>
  <c r="T94" i="40"/>
  <c r="I95" i="40"/>
  <c r="J95" i="40"/>
  <c r="K95" i="40"/>
  <c r="L95" i="40"/>
  <c r="M95" i="40"/>
  <c r="N95" i="40"/>
  <c r="O95" i="40"/>
  <c r="P95" i="40"/>
  <c r="Q95" i="40"/>
  <c r="R95" i="40"/>
  <c r="S95" i="40"/>
  <c r="T95" i="40"/>
  <c r="J96" i="40"/>
  <c r="K96" i="40"/>
  <c r="L96" i="40"/>
  <c r="M96" i="40"/>
  <c r="N96" i="40"/>
  <c r="O96" i="40"/>
  <c r="P96" i="40"/>
  <c r="Q96" i="40"/>
  <c r="R96" i="40"/>
  <c r="S96" i="40"/>
  <c r="T96" i="40"/>
  <c r="I97" i="40"/>
  <c r="J97" i="40"/>
  <c r="K97" i="40"/>
  <c r="L97" i="40"/>
  <c r="M97" i="40"/>
  <c r="N97" i="40"/>
  <c r="O97" i="40"/>
  <c r="P97" i="40"/>
  <c r="Q97" i="40"/>
  <c r="R97" i="40"/>
  <c r="S97" i="40"/>
  <c r="T97" i="40"/>
  <c r="I98" i="40"/>
  <c r="J98" i="40"/>
  <c r="K98" i="40"/>
  <c r="L98" i="40"/>
  <c r="M98" i="40"/>
  <c r="N98" i="40"/>
  <c r="O98" i="40"/>
  <c r="P98" i="40"/>
  <c r="Q98" i="40"/>
  <c r="R98" i="40"/>
  <c r="S98" i="40"/>
  <c r="T98" i="40"/>
  <c r="I99" i="40"/>
  <c r="J99" i="40"/>
  <c r="K99" i="40"/>
  <c r="L99" i="40"/>
  <c r="M99" i="40"/>
  <c r="N99" i="40"/>
  <c r="O99" i="40"/>
  <c r="P99" i="40"/>
  <c r="Q99" i="40"/>
  <c r="R99" i="40"/>
  <c r="S99" i="40"/>
  <c r="T99" i="40"/>
  <c r="I100" i="40"/>
  <c r="J100" i="40"/>
  <c r="K100" i="40"/>
  <c r="L100" i="40"/>
  <c r="M100" i="40"/>
  <c r="N100" i="40"/>
  <c r="I101" i="40"/>
  <c r="J101" i="40"/>
  <c r="K101" i="40"/>
  <c r="L101" i="40"/>
  <c r="M101" i="40"/>
  <c r="I102" i="40"/>
  <c r="J102" i="40"/>
  <c r="K102" i="40"/>
  <c r="L102" i="40"/>
  <c r="M102" i="40"/>
  <c r="N102" i="40"/>
  <c r="O102" i="40"/>
  <c r="I103" i="40"/>
  <c r="J103" i="40"/>
  <c r="K103" i="40"/>
  <c r="L103" i="40"/>
  <c r="M103" i="40"/>
  <c r="N103" i="40"/>
  <c r="O103" i="40"/>
  <c r="P103" i="40"/>
  <c r="Q103" i="40"/>
  <c r="R103" i="40"/>
  <c r="I104" i="40"/>
  <c r="J104" i="40"/>
  <c r="K104" i="40"/>
  <c r="L104" i="40"/>
  <c r="M104" i="40"/>
  <c r="N104" i="40"/>
  <c r="O104" i="40"/>
  <c r="P104" i="40"/>
  <c r="I105" i="40"/>
  <c r="J105" i="40"/>
  <c r="K105" i="40"/>
  <c r="L105" i="40"/>
  <c r="M105" i="40"/>
  <c r="N105" i="40"/>
  <c r="O105" i="40"/>
  <c r="P105" i="40"/>
  <c r="Q105" i="40"/>
  <c r="R105" i="40"/>
  <c r="S105" i="40"/>
  <c r="T105" i="40"/>
  <c r="I71" i="40"/>
  <c r="J71" i="40"/>
  <c r="K71" i="40"/>
  <c r="L71" i="40"/>
  <c r="M71" i="40"/>
  <c r="N71" i="40"/>
  <c r="O71" i="40"/>
  <c r="P71" i="40"/>
  <c r="Q71" i="40"/>
  <c r="R71" i="40"/>
  <c r="S71" i="40"/>
  <c r="T71" i="40"/>
  <c r="I72" i="40"/>
  <c r="J72" i="40"/>
  <c r="K72" i="40"/>
  <c r="L72" i="40"/>
  <c r="M72" i="40"/>
  <c r="N72" i="40"/>
  <c r="O72" i="40"/>
  <c r="P72" i="40"/>
  <c r="Q72" i="40"/>
  <c r="R72" i="40"/>
  <c r="S72" i="40"/>
  <c r="T72" i="40"/>
  <c r="I73" i="40"/>
  <c r="J73" i="40"/>
  <c r="K73" i="40"/>
  <c r="L73" i="40"/>
  <c r="M73" i="40"/>
  <c r="N73" i="40"/>
  <c r="O73" i="40"/>
  <c r="P73" i="40"/>
  <c r="Q73" i="40"/>
  <c r="R73" i="40"/>
  <c r="S73" i="40"/>
  <c r="T73" i="40"/>
  <c r="I74" i="40"/>
  <c r="J74" i="40"/>
  <c r="K74" i="40"/>
  <c r="L74" i="40"/>
  <c r="M74" i="40"/>
  <c r="N74" i="40"/>
  <c r="O74" i="40"/>
  <c r="P74" i="40"/>
  <c r="Q74" i="40"/>
  <c r="R74" i="40"/>
  <c r="S74" i="40"/>
  <c r="T74" i="40"/>
  <c r="I75" i="40"/>
  <c r="J75" i="40"/>
  <c r="K75" i="40"/>
  <c r="L75" i="40"/>
  <c r="M75" i="40"/>
  <c r="N75" i="40"/>
  <c r="O75" i="40"/>
  <c r="P75" i="40"/>
  <c r="Q75" i="40"/>
  <c r="R75" i="40"/>
  <c r="S75" i="40"/>
  <c r="T75" i="40"/>
  <c r="I77" i="40"/>
  <c r="J77" i="40"/>
  <c r="K77" i="40"/>
  <c r="L77" i="40"/>
  <c r="M77" i="40"/>
  <c r="N77" i="40"/>
  <c r="O77" i="40"/>
  <c r="P77" i="40"/>
  <c r="Q77" i="40"/>
  <c r="R77" i="40"/>
  <c r="S77" i="40"/>
  <c r="T77" i="40"/>
  <c r="I78" i="40"/>
  <c r="J78" i="40"/>
  <c r="K78" i="40"/>
  <c r="L78" i="40"/>
  <c r="M78" i="40"/>
  <c r="N78" i="40"/>
  <c r="O78" i="40"/>
  <c r="P78" i="40"/>
  <c r="Q78" i="40"/>
  <c r="R78" i="40"/>
  <c r="S78" i="40"/>
  <c r="T78" i="40"/>
  <c r="I79" i="40"/>
  <c r="J79" i="40"/>
  <c r="K79" i="40"/>
  <c r="L79" i="40"/>
  <c r="M79" i="40"/>
  <c r="N79" i="40"/>
  <c r="O79" i="40"/>
  <c r="P79" i="40"/>
  <c r="Q79" i="40"/>
  <c r="R79" i="40"/>
  <c r="S79" i="40"/>
  <c r="T79" i="40"/>
  <c r="I80" i="40"/>
  <c r="J80" i="40"/>
  <c r="K80" i="40"/>
  <c r="L80" i="40"/>
  <c r="M80" i="40"/>
  <c r="N80" i="40"/>
  <c r="O80" i="40"/>
  <c r="P80" i="40"/>
  <c r="Q80" i="40"/>
  <c r="R80" i="40"/>
  <c r="S80" i="40"/>
  <c r="T80" i="40"/>
  <c r="I81" i="40"/>
  <c r="J81" i="40"/>
  <c r="K81" i="40"/>
  <c r="L81" i="40"/>
  <c r="M81" i="40"/>
  <c r="N81" i="40"/>
  <c r="O81" i="40"/>
  <c r="P81" i="40"/>
  <c r="Q81" i="40"/>
  <c r="R81" i="40"/>
  <c r="S81" i="40"/>
  <c r="T81" i="40"/>
  <c r="I82" i="40"/>
  <c r="I83" i="40"/>
  <c r="J83" i="40"/>
  <c r="K83" i="40"/>
  <c r="L83" i="40"/>
  <c r="M83" i="40"/>
  <c r="N83" i="40"/>
  <c r="O83" i="40"/>
  <c r="P83" i="40"/>
  <c r="Q83" i="40"/>
  <c r="R83" i="40"/>
  <c r="S83" i="40"/>
  <c r="I84" i="40"/>
  <c r="J84" i="40"/>
  <c r="K84" i="40"/>
  <c r="L84" i="40"/>
  <c r="M84" i="40"/>
  <c r="N84" i="40"/>
  <c r="O84" i="40"/>
  <c r="P84" i="40"/>
  <c r="Q84" i="40"/>
  <c r="R84" i="40"/>
  <c r="S84" i="40"/>
  <c r="T84" i="40"/>
  <c r="J70" i="40"/>
  <c r="K70" i="40"/>
  <c r="L70" i="40"/>
  <c r="M70" i="40"/>
  <c r="N70" i="40"/>
  <c r="O70" i="40"/>
  <c r="P70" i="40"/>
  <c r="Q70" i="40"/>
  <c r="R70" i="40"/>
  <c r="S70" i="40"/>
  <c r="T70" i="40"/>
  <c r="I70" i="40"/>
  <c r="I46" i="40"/>
  <c r="J46" i="40"/>
  <c r="K46" i="40"/>
  <c r="L46" i="40"/>
  <c r="M46" i="40"/>
  <c r="N46" i="40"/>
  <c r="O46" i="40"/>
  <c r="P46" i="40"/>
  <c r="Q46" i="40"/>
  <c r="R46" i="40"/>
  <c r="S46" i="40"/>
  <c r="T46" i="40"/>
  <c r="I47" i="40"/>
  <c r="J47" i="40"/>
  <c r="K47" i="40"/>
  <c r="L47" i="40"/>
  <c r="M47" i="40"/>
  <c r="N47" i="40"/>
  <c r="O47" i="40"/>
  <c r="P47" i="40"/>
  <c r="Q47" i="40"/>
  <c r="R47" i="40"/>
  <c r="S47" i="40"/>
  <c r="T47" i="40"/>
  <c r="I48" i="40"/>
  <c r="J48" i="40"/>
  <c r="K48" i="40"/>
  <c r="L48" i="40"/>
  <c r="M48" i="40"/>
  <c r="N48" i="40"/>
  <c r="O48" i="40"/>
  <c r="P48" i="40"/>
  <c r="Q48" i="40"/>
  <c r="R48" i="40"/>
  <c r="S48" i="40"/>
  <c r="T48" i="40"/>
  <c r="I49" i="40"/>
  <c r="J49" i="40"/>
  <c r="K49" i="40"/>
  <c r="L49" i="40"/>
  <c r="M49" i="40"/>
  <c r="N49" i="40"/>
  <c r="O49" i="40"/>
  <c r="P49" i="40"/>
  <c r="Q49" i="40"/>
  <c r="R49" i="40"/>
  <c r="S49" i="40"/>
  <c r="T49" i="40"/>
  <c r="I50" i="40"/>
  <c r="J50" i="40"/>
  <c r="K50" i="40"/>
  <c r="L50" i="40"/>
  <c r="M50" i="40"/>
  <c r="N50" i="40"/>
  <c r="O50" i="40"/>
  <c r="P50" i="40"/>
  <c r="Q50" i="40"/>
  <c r="R50" i="40"/>
  <c r="S50" i="40"/>
  <c r="T50" i="40"/>
  <c r="I51" i="40"/>
  <c r="J51" i="40"/>
  <c r="K51" i="40"/>
  <c r="L51" i="40"/>
  <c r="M51" i="40"/>
  <c r="N51" i="40"/>
  <c r="O51" i="40"/>
  <c r="P51" i="40"/>
  <c r="Q51" i="40"/>
  <c r="R51" i="40"/>
  <c r="S51" i="40"/>
  <c r="T51" i="40"/>
  <c r="I52" i="40"/>
  <c r="J52" i="40"/>
  <c r="K52" i="40"/>
  <c r="L52" i="40"/>
  <c r="M52" i="40"/>
  <c r="N52" i="40"/>
  <c r="O52" i="40"/>
  <c r="P52" i="40"/>
  <c r="Q52" i="40"/>
  <c r="R52" i="40"/>
  <c r="S52" i="40"/>
  <c r="T52" i="40"/>
  <c r="I53" i="40"/>
  <c r="J53" i="40"/>
  <c r="K53" i="40"/>
  <c r="L53" i="40"/>
  <c r="M53" i="40"/>
  <c r="N53" i="40"/>
  <c r="O53" i="40"/>
  <c r="P53" i="40"/>
  <c r="Q53" i="40"/>
  <c r="R53" i="40"/>
  <c r="S53" i="40"/>
  <c r="T53" i="40"/>
  <c r="I54" i="40"/>
  <c r="J54" i="40"/>
  <c r="K54" i="40"/>
  <c r="L54" i="40"/>
  <c r="M54" i="40"/>
  <c r="N54" i="40"/>
  <c r="O54" i="40"/>
  <c r="P54" i="40"/>
  <c r="Q54" i="40"/>
  <c r="R54" i="40"/>
  <c r="S54" i="40"/>
  <c r="T54" i="40"/>
  <c r="I55" i="40"/>
  <c r="J55" i="40"/>
  <c r="K55" i="40"/>
  <c r="L55" i="40"/>
  <c r="M55" i="40"/>
  <c r="N55" i="40"/>
  <c r="O55" i="40"/>
  <c r="P55" i="40"/>
  <c r="Q55" i="40"/>
  <c r="R55" i="40"/>
  <c r="S55" i="40"/>
  <c r="T55" i="40"/>
  <c r="I56" i="40"/>
  <c r="J56" i="40"/>
  <c r="K56" i="40"/>
  <c r="L56" i="40"/>
  <c r="M56" i="40"/>
  <c r="N56" i="40"/>
  <c r="O56" i="40"/>
  <c r="P56" i="40"/>
  <c r="Q56" i="40"/>
  <c r="R56" i="40"/>
  <c r="S56" i="40"/>
  <c r="T56" i="40"/>
  <c r="I57" i="40"/>
  <c r="J57" i="40"/>
  <c r="K57" i="40"/>
  <c r="L57" i="40"/>
  <c r="M57" i="40"/>
  <c r="N57" i="40"/>
  <c r="O57" i="40"/>
  <c r="P57" i="40"/>
  <c r="Q57" i="40"/>
  <c r="R57" i="40"/>
  <c r="S57" i="40"/>
  <c r="T57" i="40"/>
  <c r="I58" i="40"/>
  <c r="J58" i="40"/>
  <c r="K58" i="40"/>
  <c r="L58" i="40"/>
  <c r="M58" i="40"/>
  <c r="N58" i="40"/>
  <c r="O58" i="40"/>
  <c r="P58" i="40"/>
  <c r="Q58" i="40"/>
  <c r="R58" i="40"/>
  <c r="S58" i="40"/>
  <c r="T58" i="40"/>
  <c r="I59" i="40"/>
  <c r="J59" i="40"/>
  <c r="K59" i="40"/>
  <c r="L59" i="40"/>
  <c r="M59" i="40"/>
  <c r="N59" i="40"/>
  <c r="O59" i="40"/>
  <c r="P59" i="40"/>
  <c r="Q59" i="40"/>
  <c r="R59" i="40"/>
  <c r="S59" i="40"/>
  <c r="T59" i="40"/>
  <c r="I60" i="40"/>
  <c r="J60" i="40"/>
  <c r="K60" i="40"/>
  <c r="L60" i="40"/>
  <c r="M60" i="40"/>
  <c r="N60" i="40"/>
  <c r="O60" i="40"/>
  <c r="P60" i="40"/>
  <c r="Q60" i="40"/>
  <c r="R60" i="40"/>
  <c r="S60" i="40"/>
  <c r="T60" i="40"/>
  <c r="I61" i="40"/>
  <c r="J61" i="40"/>
  <c r="K61" i="40"/>
  <c r="L61" i="40"/>
  <c r="M61" i="40"/>
  <c r="N61" i="40"/>
  <c r="O61" i="40"/>
  <c r="P61" i="40"/>
  <c r="Q61" i="40"/>
  <c r="R61" i="40"/>
  <c r="S61" i="40"/>
  <c r="T61" i="40"/>
  <c r="I62" i="40"/>
  <c r="J62" i="40"/>
  <c r="K62" i="40"/>
  <c r="L62" i="40"/>
  <c r="M62" i="40"/>
  <c r="N62" i="40"/>
  <c r="O62" i="40"/>
  <c r="P62" i="40"/>
  <c r="Q62" i="40"/>
  <c r="R62" i="40"/>
  <c r="S62" i="40"/>
  <c r="T62" i="40"/>
  <c r="I63" i="40"/>
  <c r="J63" i="40"/>
  <c r="K63" i="40"/>
  <c r="L63" i="40"/>
  <c r="M63" i="40"/>
  <c r="N63" i="40"/>
  <c r="O63" i="40"/>
  <c r="P63" i="40"/>
  <c r="Q63" i="40"/>
  <c r="R63" i="40"/>
  <c r="S63" i="40"/>
  <c r="T63" i="40"/>
  <c r="I64" i="40"/>
  <c r="J64" i="40"/>
  <c r="K64" i="40"/>
  <c r="L64" i="40"/>
  <c r="M64" i="40"/>
  <c r="N64" i="40"/>
  <c r="O64" i="40"/>
  <c r="P64" i="40"/>
  <c r="Q64" i="40"/>
  <c r="R64" i="40"/>
  <c r="S64" i="40"/>
  <c r="T64" i="40"/>
  <c r="I65" i="40"/>
  <c r="J65" i="40"/>
  <c r="K65" i="40"/>
  <c r="L65" i="40"/>
  <c r="M65" i="40"/>
  <c r="N65" i="40"/>
  <c r="O65" i="40"/>
  <c r="P65" i="40"/>
  <c r="Q65" i="40"/>
  <c r="R65" i="40"/>
  <c r="S65" i="40"/>
  <c r="T65" i="40"/>
  <c r="I66" i="40"/>
  <c r="J66" i="40"/>
  <c r="K66" i="40"/>
  <c r="L66" i="40"/>
  <c r="M66" i="40"/>
  <c r="N66" i="40"/>
  <c r="O66" i="40"/>
  <c r="P66" i="40"/>
  <c r="Q66" i="40"/>
  <c r="R66" i="40"/>
  <c r="S66" i="40"/>
  <c r="T66" i="40"/>
  <c r="I67" i="40"/>
  <c r="J67" i="40"/>
  <c r="K67" i="40"/>
  <c r="L67" i="40"/>
  <c r="M67" i="40"/>
  <c r="N67" i="40"/>
  <c r="O67" i="40"/>
  <c r="P67" i="40"/>
  <c r="Q67" i="40"/>
  <c r="R67" i="40"/>
  <c r="S67" i="40"/>
  <c r="T67" i="40"/>
  <c r="J45" i="40"/>
  <c r="K45" i="40"/>
  <c r="L45" i="40"/>
  <c r="M45" i="40"/>
  <c r="N45" i="40"/>
  <c r="O45" i="40"/>
  <c r="P45" i="40"/>
  <c r="Q45" i="40"/>
  <c r="R45" i="40"/>
  <c r="S45" i="40"/>
  <c r="T45" i="40"/>
  <c r="I45" i="40"/>
  <c r="I35" i="40"/>
  <c r="J35" i="40"/>
  <c r="K35" i="40"/>
  <c r="L35" i="40"/>
  <c r="M35" i="40"/>
  <c r="N35" i="40"/>
  <c r="O35" i="40"/>
  <c r="P35" i="40"/>
  <c r="Q35" i="40"/>
  <c r="R35" i="40"/>
  <c r="I36" i="40"/>
  <c r="J36" i="40"/>
  <c r="K36" i="40"/>
  <c r="L36" i="40"/>
  <c r="M36" i="40"/>
  <c r="N36" i="40"/>
  <c r="O36" i="40"/>
  <c r="P36" i="40"/>
  <c r="Q36" i="40"/>
  <c r="R36" i="40"/>
  <c r="I37" i="40"/>
  <c r="J37" i="40"/>
  <c r="K37" i="40"/>
  <c r="L37" i="40"/>
  <c r="M37" i="40"/>
  <c r="N37" i="40"/>
  <c r="O37" i="40"/>
  <c r="P37" i="40"/>
  <c r="Q37" i="40"/>
  <c r="R37" i="40"/>
  <c r="I38" i="40"/>
  <c r="J38" i="40"/>
  <c r="K38" i="40"/>
  <c r="L38" i="40"/>
  <c r="M38" i="40"/>
  <c r="N38" i="40"/>
  <c r="O38" i="40"/>
  <c r="P38" i="40"/>
  <c r="Q38" i="40"/>
  <c r="R38" i="40"/>
  <c r="I39" i="40"/>
  <c r="J39" i="40"/>
  <c r="K39" i="40"/>
  <c r="L39" i="40"/>
  <c r="M39" i="40"/>
  <c r="N39" i="40"/>
  <c r="O39" i="40"/>
  <c r="P39" i="40"/>
  <c r="Q39" i="40"/>
  <c r="R39" i="40"/>
  <c r="I40" i="40"/>
  <c r="J40" i="40"/>
  <c r="K40" i="40"/>
  <c r="L40" i="40"/>
  <c r="M40" i="40"/>
  <c r="N40" i="40"/>
  <c r="O40" i="40"/>
  <c r="P40" i="40"/>
  <c r="Q40" i="40"/>
  <c r="R40" i="40"/>
  <c r="I41" i="40"/>
  <c r="J41" i="40"/>
  <c r="K41" i="40"/>
  <c r="L41" i="40"/>
  <c r="M41" i="40"/>
  <c r="N41" i="40"/>
  <c r="O41" i="40"/>
  <c r="P41" i="40"/>
  <c r="Q41" i="40"/>
  <c r="R41" i="40"/>
  <c r="I42" i="40"/>
  <c r="J42" i="40"/>
  <c r="K42" i="40"/>
  <c r="L42" i="40"/>
  <c r="M42" i="40"/>
  <c r="N42" i="40"/>
  <c r="I43" i="40"/>
  <c r="J43" i="40"/>
  <c r="K43" i="40"/>
  <c r="L43" i="40"/>
  <c r="M43" i="40"/>
  <c r="N43" i="40"/>
  <c r="O43" i="40"/>
  <c r="P43" i="40"/>
  <c r="Q43" i="40"/>
  <c r="R43" i="40"/>
  <c r="I24" i="40"/>
  <c r="J24" i="40"/>
  <c r="K24" i="40"/>
  <c r="L24" i="40"/>
  <c r="M24" i="40"/>
  <c r="N24" i="40"/>
  <c r="O24" i="40"/>
  <c r="P24" i="40"/>
  <c r="Q24" i="40"/>
  <c r="R24" i="40"/>
  <c r="I25" i="40"/>
  <c r="J25" i="40"/>
  <c r="K25" i="40"/>
  <c r="L25" i="40"/>
  <c r="M25" i="40"/>
  <c r="N25" i="40"/>
  <c r="O25" i="40"/>
  <c r="P25" i="40"/>
  <c r="Q25" i="40"/>
  <c r="R25" i="40"/>
  <c r="I26" i="40"/>
  <c r="J26" i="40"/>
  <c r="K26" i="40"/>
  <c r="L26" i="40"/>
  <c r="M26" i="40"/>
  <c r="N26" i="40"/>
  <c r="O26" i="40"/>
  <c r="P26" i="40"/>
  <c r="Q26" i="40"/>
  <c r="R26" i="40"/>
  <c r="I27" i="40"/>
  <c r="J27" i="40"/>
  <c r="K27" i="40"/>
  <c r="L27" i="40"/>
  <c r="M27" i="40"/>
  <c r="N27" i="40"/>
  <c r="O27" i="40"/>
  <c r="P27" i="40"/>
  <c r="Q27" i="40"/>
  <c r="R27" i="40"/>
  <c r="I28" i="40"/>
  <c r="J28" i="40"/>
  <c r="K28" i="40"/>
  <c r="L28" i="40"/>
  <c r="M28" i="40"/>
  <c r="N28" i="40"/>
  <c r="O28" i="40"/>
  <c r="P28" i="40"/>
  <c r="Q28" i="40"/>
  <c r="R28" i="40"/>
  <c r="I29" i="40"/>
  <c r="J29" i="40"/>
  <c r="K29" i="40"/>
  <c r="L29" i="40"/>
  <c r="M29" i="40"/>
  <c r="N29" i="40"/>
  <c r="O29" i="40"/>
  <c r="P29" i="40"/>
  <c r="Q29" i="40"/>
  <c r="R29" i="40"/>
  <c r="I30" i="40"/>
  <c r="J30" i="40"/>
  <c r="K30" i="40"/>
  <c r="L30" i="40"/>
  <c r="M30" i="40"/>
  <c r="N30" i="40"/>
  <c r="O30" i="40"/>
  <c r="P30" i="40"/>
  <c r="Q30" i="40"/>
  <c r="R30" i="40"/>
  <c r="I31" i="40"/>
  <c r="J31" i="40"/>
  <c r="K31" i="40"/>
  <c r="L31" i="40"/>
  <c r="M31" i="40"/>
  <c r="N31" i="40"/>
  <c r="O31" i="40"/>
  <c r="P31" i="40"/>
  <c r="Q31" i="40"/>
  <c r="R31" i="40"/>
  <c r="I32" i="40"/>
  <c r="J32" i="40"/>
  <c r="K32" i="40"/>
  <c r="L32" i="40"/>
  <c r="M32" i="40"/>
  <c r="N32" i="40"/>
  <c r="O32" i="40"/>
  <c r="P32" i="40"/>
  <c r="Q32" i="40"/>
  <c r="R32" i="40"/>
  <c r="I33" i="40"/>
  <c r="J33" i="40"/>
  <c r="K33" i="40"/>
  <c r="L33" i="40"/>
  <c r="M33" i="40"/>
  <c r="N33" i="40"/>
  <c r="O33" i="40"/>
  <c r="P33" i="40"/>
  <c r="Q33" i="40"/>
  <c r="R33" i="40"/>
  <c r="I34" i="40"/>
  <c r="J34" i="40"/>
  <c r="K34" i="40"/>
  <c r="L34" i="40"/>
  <c r="M34" i="40"/>
  <c r="N34" i="40"/>
  <c r="O34" i="40"/>
  <c r="P34" i="40"/>
  <c r="Q34" i="40"/>
  <c r="R34" i="40"/>
  <c r="J23" i="40"/>
  <c r="K23" i="40"/>
  <c r="L23" i="40"/>
  <c r="M23" i="40"/>
  <c r="N23" i="40"/>
  <c r="O23" i="40"/>
  <c r="P23" i="40"/>
  <c r="Q23" i="40"/>
  <c r="R23" i="40"/>
  <c r="I23" i="40"/>
  <c r="E130" i="76"/>
  <c r="C130" i="76"/>
  <c r="P129" i="76"/>
  <c r="Q129" i="76" s="1"/>
  <c r="J128" i="76"/>
  <c r="Q128" i="76" s="1"/>
  <c r="P127" i="76"/>
  <c r="N127" i="76"/>
  <c r="K127" i="76"/>
  <c r="H127" i="76"/>
  <c r="E127" i="76"/>
  <c r="E126" i="76"/>
  <c r="Q125" i="76"/>
  <c r="C119" i="76"/>
  <c r="C118" i="76"/>
  <c r="Q115" i="76"/>
  <c r="Q114" i="76"/>
  <c r="O113" i="76"/>
  <c r="S117" i="40" s="1"/>
  <c r="N113" i="76"/>
  <c r="R117" i="40" s="1"/>
  <c r="M113" i="76"/>
  <c r="Q117" i="40" s="1"/>
  <c r="L113" i="76"/>
  <c r="P117" i="40" s="1"/>
  <c r="K113" i="76"/>
  <c r="O117" i="40" s="1"/>
  <c r="J113" i="76"/>
  <c r="N117" i="40" s="1"/>
  <c r="I113" i="76"/>
  <c r="M117" i="40" s="1"/>
  <c r="H113" i="76"/>
  <c r="L117" i="40" s="1"/>
  <c r="G113" i="76"/>
  <c r="K117" i="40" s="1"/>
  <c r="F113" i="76"/>
  <c r="J117" i="40" s="1"/>
  <c r="Q100" i="76"/>
  <c r="R100" i="76" s="1"/>
  <c r="Q99" i="76"/>
  <c r="R99" i="76" s="1"/>
  <c r="S99" i="76" s="1"/>
  <c r="Q98" i="76"/>
  <c r="Q97" i="76" s="1"/>
  <c r="P97" i="76"/>
  <c r="O97" i="76"/>
  <c r="N97" i="76"/>
  <c r="M97" i="76"/>
  <c r="L97" i="76"/>
  <c r="K97" i="76"/>
  <c r="J97" i="76"/>
  <c r="I97" i="76"/>
  <c r="H97" i="76"/>
  <c r="G97" i="76"/>
  <c r="F97" i="76"/>
  <c r="E97" i="76"/>
  <c r="Q96" i="76"/>
  <c r="R96" i="76" s="1"/>
  <c r="S96" i="76" s="1"/>
  <c r="Q95" i="76"/>
  <c r="R95" i="76" s="1"/>
  <c r="S95" i="76" s="1"/>
  <c r="Q94" i="76"/>
  <c r="R94" i="76" s="1"/>
  <c r="S94" i="76" s="1"/>
  <c r="Q93" i="76"/>
  <c r="Q87" i="76"/>
  <c r="R87" i="76" s="1"/>
  <c r="S87" i="76" s="1"/>
  <c r="Q86" i="76"/>
  <c r="R86" i="76" s="1"/>
  <c r="S86" i="76" s="1"/>
  <c r="Q85" i="76"/>
  <c r="R85" i="76" s="1"/>
  <c r="S85" i="76" s="1"/>
  <c r="Q84" i="76"/>
  <c r="R84" i="76" s="1"/>
  <c r="S84" i="76" s="1"/>
  <c r="Q83" i="76"/>
  <c r="R83" i="76" s="1"/>
  <c r="S83" i="76" s="1"/>
  <c r="Q82" i="76"/>
  <c r="R82" i="76" s="1"/>
  <c r="S82" i="76" s="1"/>
  <c r="Q81" i="76"/>
  <c r="R81" i="76" s="1"/>
  <c r="S81" i="76" s="1"/>
  <c r="Q80" i="76"/>
  <c r="R80" i="76" s="1"/>
  <c r="S80" i="76" s="1"/>
  <c r="Q79" i="76"/>
  <c r="R79" i="76" s="1"/>
  <c r="S79" i="76" s="1"/>
  <c r="Q78" i="76"/>
  <c r="Q77" i="76"/>
  <c r="R77" i="76" s="1"/>
  <c r="I76" i="76"/>
  <c r="H76" i="76"/>
  <c r="G76" i="76"/>
  <c r="F76" i="76"/>
  <c r="E76" i="76"/>
  <c r="D76" i="76"/>
  <c r="Q75" i="76"/>
  <c r="R75" i="76" s="1"/>
  <c r="S75" i="76" s="1"/>
  <c r="Q74" i="76"/>
  <c r="R74" i="76" s="1"/>
  <c r="S74" i="76" s="1"/>
  <c r="F59" i="76"/>
  <c r="F103" i="76" s="1"/>
  <c r="Q71" i="76"/>
  <c r="R71" i="76" s="1"/>
  <c r="S71" i="76" s="1"/>
  <c r="Q70" i="76"/>
  <c r="R70" i="76" s="1"/>
  <c r="S70" i="76" s="1"/>
  <c r="Q69" i="76"/>
  <c r="R69" i="76" s="1"/>
  <c r="S69" i="76" s="1"/>
  <c r="Q68" i="76"/>
  <c r="R68" i="76" s="1"/>
  <c r="S68" i="76" s="1"/>
  <c r="Q67" i="76"/>
  <c r="R67" i="76" s="1"/>
  <c r="S67" i="76" s="1"/>
  <c r="Q66" i="76"/>
  <c r="R66" i="76" s="1"/>
  <c r="S66" i="76" s="1"/>
  <c r="Q65" i="76"/>
  <c r="R65" i="76" s="1"/>
  <c r="S65" i="76" s="1"/>
  <c r="Q64" i="76"/>
  <c r="R64" i="76" s="1"/>
  <c r="S64" i="76" s="1"/>
  <c r="Q63" i="76"/>
  <c r="R63" i="76" s="1"/>
  <c r="S63" i="76" s="1"/>
  <c r="Q62" i="76"/>
  <c r="Q61" i="76"/>
  <c r="R61" i="76" s="1"/>
  <c r="S61" i="76" s="1"/>
  <c r="Q60" i="76"/>
  <c r="R60" i="76" s="1"/>
  <c r="E59" i="76"/>
  <c r="D59" i="76"/>
  <c r="C59" i="76"/>
  <c r="Q52" i="76"/>
  <c r="R52" i="76" s="1"/>
  <c r="S52" i="76" s="1"/>
  <c r="R51" i="76"/>
  <c r="S51" i="76" s="1"/>
  <c r="R50" i="76"/>
  <c r="S50" i="76" s="1"/>
  <c r="R49" i="76"/>
  <c r="Q48" i="76"/>
  <c r="R48" i="76" s="1"/>
  <c r="S48" i="76" s="1"/>
  <c r="Q47" i="76"/>
  <c r="R47" i="76" s="1"/>
  <c r="S47" i="76" s="1"/>
  <c r="Q46" i="76"/>
  <c r="R46" i="76" s="1"/>
  <c r="S46" i="76" s="1"/>
  <c r="Q45" i="76"/>
  <c r="R45" i="76" s="1"/>
  <c r="S45" i="76" s="1"/>
  <c r="Q44" i="76"/>
  <c r="R44" i="76" s="1"/>
  <c r="S44" i="76" s="1"/>
  <c r="Q43" i="76"/>
  <c r="R43" i="76" s="1"/>
  <c r="S43" i="76" s="1"/>
  <c r="Q42" i="76"/>
  <c r="R42" i="76" s="1"/>
  <c r="S42" i="76" s="1"/>
  <c r="Q41" i="76"/>
  <c r="R41" i="76" s="1"/>
  <c r="S41" i="76" s="1"/>
  <c r="Q40" i="76"/>
  <c r="R40" i="76" s="1"/>
  <c r="S40" i="76" s="1"/>
  <c r="Q39" i="76"/>
  <c r="R39" i="76" s="1"/>
  <c r="S39" i="76" s="1"/>
  <c r="Q38" i="76"/>
  <c r="R38" i="76" s="1"/>
  <c r="S38" i="76" s="1"/>
  <c r="Q37" i="76"/>
  <c r="R37" i="76" s="1"/>
  <c r="S37" i="76" s="1"/>
  <c r="Q36" i="76"/>
  <c r="R36" i="76" s="1"/>
  <c r="S36" i="76" s="1"/>
  <c r="Q35" i="76"/>
  <c r="R35" i="76" s="1"/>
  <c r="S35" i="76" s="1"/>
  <c r="Q34" i="76"/>
  <c r="R34" i="76" s="1"/>
  <c r="S34" i="76" s="1"/>
  <c r="Q33" i="76"/>
  <c r="R33" i="76" s="1"/>
  <c r="S33" i="76" s="1"/>
  <c r="Q32" i="76"/>
  <c r="R32" i="76" s="1"/>
  <c r="S32" i="76" s="1"/>
  <c r="Q31" i="76"/>
  <c r="R31" i="76" s="1"/>
  <c r="Q30" i="76"/>
  <c r="Q29" i="76"/>
  <c r="R29" i="76" s="1"/>
  <c r="S29" i="76" s="1"/>
  <c r="Q28" i="76"/>
  <c r="R28" i="76" s="1"/>
  <c r="P27" i="76"/>
  <c r="O27" i="76"/>
  <c r="N27" i="76"/>
  <c r="M27" i="76"/>
  <c r="L27" i="76"/>
  <c r="K27" i="76"/>
  <c r="J27" i="76"/>
  <c r="I27" i="76"/>
  <c r="H27" i="76"/>
  <c r="G27" i="76"/>
  <c r="F27" i="76"/>
  <c r="E27" i="76"/>
  <c r="D27" i="76"/>
  <c r="C27" i="76"/>
  <c r="Q26" i="76"/>
  <c r="R26" i="76" s="1"/>
  <c r="S26" i="76" s="1"/>
  <c r="R25" i="76"/>
  <c r="S25" i="76" s="1"/>
  <c r="C24" i="76"/>
  <c r="Q22" i="76"/>
  <c r="R22" i="76" s="1"/>
  <c r="S22" i="76" s="1"/>
  <c r="Q21" i="76"/>
  <c r="R21" i="76" s="1"/>
  <c r="S21" i="76" s="1"/>
  <c r="Q20" i="76"/>
  <c r="R20" i="76" s="1"/>
  <c r="S20" i="76" s="1"/>
  <c r="Q19" i="76"/>
  <c r="R19" i="76" s="1"/>
  <c r="S19" i="76" s="1"/>
  <c r="Q18" i="76"/>
  <c r="R18" i="76" s="1"/>
  <c r="S18" i="76" s="1"/>
  <c r="Q17" i="76"/>
  <c r="R17" i="76" s="1"/>
  <c r="S17" i="76" s="1"/>
  <c r="Q16" i="76"/>
  <c r="R16" i="76" s="1"/>
  <c r="S16" i="76" s="1"/>
  <c r="Q15" i="76"/>
  <c r="R15" i="76" s="1"/>
  <c r="S15" i="76" s="1"/>
  <c r="Q14" i="76"/>
  <c r="R14" i="76" s="1"/>
  <c r="S14" i="76" s="1"/>
  <c r="Q13" i="76"/>
  <c r="R13" i="76" s="1"/>
  <c r="S13" i="76" s="1"/>
  <c r="Q12" i="76"/>
  <c r="R12" i="76" s="1"/>
  <c r="S12" i="76" s="1"/>
  <c r="Q11" i="76"/>
  <c r="R11" i="76" s="1"/>
  <c r="S11" i="76" s="1"/>
  <c r="Q10" i="76"/>
  <c r="R10" i="76" s="1"/>
  <c r="S10" i="76" s="1"/>
  <c r="Q9" i="76"/>
  <c r="R9" i="76" s="1"/>
  <c r="S9" i="76" s="1"/>
  <c r="Q8" i="76"/>
  <c r="R8" i="76" s="1"/>
  <c r="S8" i="76" s="1"/>
  <c r="Q7" i="76"/>
  <c r="R7" i="76" s="1"/>
  <c r="S7" i="76" s="1"/>
  <c r="Q6" i="76"/>
  <c r="R6" i="76" s="1"/>
  <c r="S6" i="76" s="1"/>
  <c r="Q5" i="76"/>
  <c r="R5" i="76" s="1"/>
  <c r="S5" i="76" s="1"/>
  <c r="Q4" i="76"/>
  <c r="R4" i="76" s="1"/>
  <c r="E3" i="76"/>
  <c r="D3" i="76"/>
  <c r="D144" i="76" s="1"/>
  <c r="D145" i="76" s="1"/>
  <c r="S22" i="40"/>
  <c r="T22" i="40"/>
  <c r="C23" i="76" l="1"/>
  <c r="E119" i="76"/>
  <c r="C108" i="76" s="1"/>
  <c r="J8" i="53" s="1"/>
  <c r="S31" i="76"/>
  <c r="E139" i="76"/>
  <c r="F139" i="76" s="1"/>
  <c r="S49" i="76"/>
  <c r="D103" i="76"/>
  <c r="E103" i="76"/>
  <c r="R98" i="76"/>
  <c r="S98" i="76" s="1"/>
  <c r="R93" i="76"/>
  <c r="S93" i="76" s="1"/>
  <c r="Q127" i="76"/>
  <c r="G70" i="40"/>
  <c r="D53" i="76"/>
  <c r="E53" i="76"/>
  <c r="G34" i="40"/>
  <c r="G25" i="40"/>
  <c r="G36" i="40"/>
  <c r="G30" i="40"/>
  <c r="G28" i="40"/>
  <c r="G39" i="40"/>
  <c r="G26" i="40"/>
  <c r="G37" i="40"/>
  <c r="G33" i="40"/>
  <c r="G24" i="40"/>
  <c r="G35" i="40"/>
  <c r="G32" i="40"/>
  <c r="G43" i="40"/>
  <c r="G41" i="40"/>
  <c r="G31" i="40"/>
  <c r="G29" i="40"/>
  <c r="G40" i="40"/>
  <c r="G27" i="40"/>
  <c r="G38" i="40"/>
  <c r="G79" i="40"/>
  <c r="G83" i="40"/>
  <c r="H83" i="40" s="1"/>
  <c r="H171" i="37" s="1"/>
  <c r="J82" i="40"/>
  <c r="J69" i="40" s="1"/>
  <c r="J68" i="40" s="1"/>
  <c r="H97" i="40"/>
  <c r="H95" i="40"/>
  <c r="H105" i="40"/>
  <c r="H92" i="40"/>
  <c r="H91" i="40"/>
  <c r="H99" i="40"/>
  <c r="H98" i="40"/>
  <c r="H93" i="40"/>
  <c r="H94" i="40"/>
  <c r="H90" i="40"/>
  <c r="R44" i="40"/>
  <c r="G80" i="40"/>
  <c r="H80" i="40" s="1"/>
  <c r="Q44" i="40"/>
  <c r="G84" i="40"/>
  <c r="H84" i="40" s="1"/>
  <c r="G81" i="40"/>
  <c r="H81" i="40" s="1"/>
  <c r="G78" i="40"/>
  <c r="G75" i="40"/>
  <c r="G72" i="40"/>
  <c r="G76" i="40"/>
  <c r="G66" i="40"/>
  <c r="G73" i="40"/>
  <c r="G74" i="40"/>
  <c r="P44" i="40"/>
  <c r="S44" i="40"/>
  <c r="G77" i="40"/>
  <c r="G59" i="40"/>
  <c r="G60" i="40"/>
  <c r="G56" i="40"/>
  <c r="G57" i="40"/>
  <c r="G54" i="40"/>
  <c r="M44" i="40"/>
  <c r="J44" i="40"/>
  <c r="G64" i="40"/>
  <c r="G61" i="40"/>
  <c r="G58" i="40"/>
  <c r="G55" i="40"/>
  <c r="O44" i="40"/>
  <c r="I44" i="40"/>
  <c r="L44" i="40"/>
  <c r="K44" i="40"/>
  <c r="N44" i="40"/>
  <c r="G63" i="40"/>
  <c r="T44" i="40"/>
  <c r="G67" i="40"/>
  <c r="I69" i="40"/>
  <c r="I68" i="40" s="1"/>
  <c r="G62" i="40"/>
  <c r="G65" i="40"/>
  <c r="I22" i="40"/>
  <c r="L22" i="40"/>
  <c r="J22" i="40"/>
  <c r="K22" i="40"/>
  <c r="N22" i="40"/>
  <c r="M22" i="40"/>
  <c r="S4" i="76"/>
  <c r="R62" i="76"/>
  <c r="S62" i="76" s="1"/>
  <c r="C3" i="76"/>
  <c r="S100" i="76"/>
  <c r="P24" i="76"/>
  <c r="Q24" i="76" s="1"/>
  <c r="E118" i="76"/>
  <c r="C121" i="76"/>
  <c r="D108" i="76"/>
  <c r="S28" i="76"/>
  <c r="S77" i="76"/>
  <c r="Q27" i="76"/>
  <c r="S60" i="76"/>
  <c r="R78" i="76"/>
  <c r="S78" i="76" s="1"/>
  <c r="R30" i="76"/>
  <c r="S30" i="76" s="1"/>
  <c r="K82" i="40"/>
  <c r="F119" i="76"/>
  <c r="C53" i="76" l="1"/>
  <c r="C144" i="76"/>
  <c r="O108" i="76"/>
  <c r="P113" i="76" s="1"/>
  <c r="K23" i="76"/>
  <c r="C140" i="76"/>
  <c r="S97" i="76"/>
  <c r="R97" i="76"/>
  <c r="R27" i="76"/>
  <c r="R24" i="76"/>
  <c r="S24" i="76" s="1"/>
  <c r="X11" i="37"/>
  <c r="H76" i="40"/>
  <c r="H168" i="37" s="1"/>
  <c r="E121" i="76"/>
  <c r="C107" i="76"/>
  <c r="F118" i="76"/>
  <c r="G59" i="76"/>
  <c r="G103" i="76" s="1"/>
  <c r="L82" i="40"/>
  <c r="P108" i="76"/>
  <c r="K8" i="53" s="1"/>
  <c r="I8" i="53" s="1"/>
  <c r="F3" i="76"/>
  <c r="F53" i="76" s="1"/>
  <c r="S27" i="76"/>
  <c r="J107" i="76" l="1"/>
  <c r="J7" i="53"/>
  <c r="C141" i="76"/>
  <c r="G140" i="76"/>
  <c r="C143" i="76"/>
  <c r="C145" i="76" s="1"/>
  <c r="Q113" i="76"/>
  <c r="T117" i="40"/>
  <c r="G117" i="40" s="1"/>
  <c r="H117" i="40" s="1"/>
  <c r="M82" i="40"/>
  <c r="H59" i="76"/>
  <c r="H103" i="76" s="1"/>
  <c r="G3" i="76"/>
  <c r="G53" i="76" s="1"/>
  <c r="D107" i="76"/>
  <c r="F121" i="76"/>
  <c r="D126" i="76"/>
  <c r="K107" i="76" l="1"/>
  <c r="H119" i="76"/>
  <c r="X24" i="37"/>
  <c r="H8" i="53"/>
  <c r="O126" i="76"/>
  <c r="O130" i="76" s="1"/>
  <c r="P126" i="76"/>
  <c r="P130" i="76" s="1"/>
  <c r="N126" i="76"/>
  <c r="N130" i="76" s="1"/>
  <c r="L126" i="76"/>
  <c r="L130" i="76" s="1"/>
  <c r="K126" i="76"/>
  <c r="K130" i="76" s="1"/>
  <c r="J126" i="76"/>
  <c r="J130" i="76" s="1"/>
  <c r="I126" i="76"/>
  <c r="I130" i="76" s="1"/>
  <c r="H126" i="76"/>
  <c r="H130" i="76" s="1"/>
  <c r="D130" i="76"/>
  <c r="D133" i="76" s="1"/>
  <c r="G126" i="76"/>
  <c r="G130" i="76" s="1"/>
  <c r="F126" i="76"/>
  <c r="M126" i="76"/>
  <c r="M130" i="76" s="1"/>
  <c r="H3" i="76"/>
  <c r="H53" i="76" s="1"/>
  <c r="N82" i="40"/>
  <c r="I59" i="76"/>
  <c r="I103" i="76" s="1"/>
  <c r="J116" i="40" l="1"/>
  <c r="J113" i="40" s="1"/>
  <c r="I3" i="76"/>
  <c r="I53" i="76" s="1"/>
  <c r="F130" i="76"/>
  <c r="Q126" i="76"/>
  <c r="Q130" i="76" s="1"/>
  <c r="K116" i="40"/>
  <c r="O82" i="40"/>
  <c r="J59" i="76"/>
  <c r="L72" i="76" l="1"/>
  <c r="P82" i="40" s="1"/>
  <c r="K59" i="76"/>
  <c r="O42" i="40"/>
  <c r="J3" i="76"/>
  <c r="J53" i="76" s="1"/>
  <c r="L116" i="40" l="1"/>
  <c r="O22" i="40"/>
  <c r="L23" i="76"/>
  <c r="K3" i="76"/>
  <c r="K53" i="76" s="1"/>
  <c r="M116" i="40"/>
  <c r="L59" i="76"/>
  <c r="M72" i="76"/>
  <c r="Q82" i="40" s="1"/>
  <c r="P42" i="40" l="1"/>
  <c r="P22" i="40" s="1"/>
  <c r="N116" i="40"/>
  <c r="N72" i="76"/>
  <c r="R82" i="40" s="1"/>
  <c r="M59" i="76"/>
  <c r="M23" i="76"/>
  <c r="Q42" i="40" s="1"/>
  <c r="Q22" i="40" s="1"/>
  <c r="L3" i="76"/>
  <c r="L53" i="76" s="1"/>
  <c r="N23" i="76" l="1"/>
  <c r="R42" i="40" s="1"/>
  <c r="R22" i="40" s="1"/>
  <c r="M3" i="76"/>
  <c r="M53" i="76" s="1"/>
  <c r="N59" i="76"/>
  <c r="O72" i="76"/>
  <c r="S82" i="40" s="1"/>
  <c r="K112" i="76"/>
  <c r="O116" i="40" l="1"/>
  <c r="G42" i="40"/>
  <c r="L107" i="76"/>
  <c r="L112" i="76"/>
  <c r="P116" i="40" s="1"/>
  <c r="O59" i="76"/>
  <c r="P72" i="76"/>
  <c r="Q72" i="76" s="1"/>
  <c r="W14" i="37" s="1"/>
  <c r="O23" i="76"/>
  <c r="N3" i="76"/>
  <c r="N53" i="76" s="1"/>
  <c r="P59" i="76" l="1"/>
  <c r="T82" i="40"/>
  <c r="G82" i="40" s="1"/>
  <c r="R72" i="76"/>
  <c r="Q59" i="76"/>
  <c r="P23" i="76"/>
  <c r="Q23" i="76" s="1"/>
  <c r="O3" i="76"/>
  <c r="O53" i="76" s="1"/>
  <c r="M107" i="76"/>
  <c r="M112" i="76"/>
  <c r="Q116" i="40" s="1"/>
  <c r="H82" i="40" l="1"/>
  <c r="H170" i="37" s="1"/>
  <c r="N107" i="76"/>
  <c r="N112" i="76"/>
  <c r="R116" i="40" s="1"/>
  <c r="P3" i="76"/>
  <c r="P53" i="76" s="1"/>
  <c r="W11" i="37"/>
  <c r="S72" i="76"/>
  <c r="S59" i="76" s="1"/>
  <c r="R59" i="76"/>
  <c r="R23" i="76" l="1"/>
  <c r="E140" i="76" s="1"/>
  <c r="F140" i="76" s="1"/>
  <c r="Q3" i="76"/>
  <c r="Q53" i="76" s="1"/>
  <c r="O107" i="76"/>
  <c r="O112" i="76"/>
  <c r="S116" i="40" s="1"/>
  <c r="P107" i="76" l="1"/>
  <c r="K7" i="53" s="1"/>
  <c r="I7" i="53" s="1"/>
  <c r="P112" i="76"/>
  <c r="Q112" i="76" s="1"/>
  <c r="H7" i="53" s="1"/>
  <c r="S23" i="76"/>
  <c r="S3" i="76" s="1"/>
  <c r="R3" i="76"/>
  <c r="R53" i="76" s="1"/>
  <c r="S53" i="76" l="1"/>
  <c r="E144" i="76"/>
  <c r="W24" i="37"/>
  <c r="T116" i="40"/>
  <c r="G116" i="40" s="1"/>
  <c r="H116" i="40" s="1"/>
  <c r="G161" i="38"/>
  <c r="G162" i="38"/>
  <c r="G163" i="38"/>
  <c r="G164" i="38"/>
  <c r="G165" i="38"/>
  <c r="G133" i="38"/>
  <c r="G134" i="38"/>
  <c r="G135" i="38"/>
  <c r="G136" i="38"/>
  <c r="G137" i="38"/>
  <c r="G132" i="38"/>
  <c r="G243" i="38"/>
  <c r="H243" i="38" s="1"/>
  <c r="G244" i="38"/>
  <c r="G245" i="38"/>
  <c r="H245" i="38" s="1"/>
  <c r="X19" i="37" s="1"/>
  <c r="G246" i="38"/>
  <c r="H246" i="38" s="1"/>
  <c r="G247" i="38"/>
  <c r="H244" i="38" l="1"/>
  <c r="G131" i="38"/>
  <c r="G208" i="38"/>
  <c r="H208" i="38" s="1"/>
  <c r="G209" i="38"/>
  <c r="G210" i="38"/>
  <c r="G211" i="38"/>
  <c r="G212" i="38"/>
  <c r="G213" i="38"/>
  <c r="G214" i="38"/>
  <c r="G215" i="38"/>
  <c r="G216" i="38"/>
  <c r="G217" i="38"/>
  <c r="G207" i="38"/>
  <c r="G204" i="38"/>
  <c r="G206" i="38" l="1"/>
  <c r="G90" i="38"/>
  <c r="H90" i="38" s="1"/>
  <c r="W21" i="37" s="1"/>
  <c r="G91" i="38"/>
  <c r="H91" i="38" s="1"/>
  <c r="X21" i="37" s="1"/>
  <c r="G227" i="38"/>
  <c r="G228" i="38"/>
  <c r="H228" i="38" s="1"/>
  <c r="G229" i="38"/>
  <c r="H229" i="38" s="1"/>
  <c r="X23" i="37" s="1"/>
  <c r="G230" i="38"/>
  <c r="H230" i="38" s="1"/>
  <c r="W23" i="37" l="1"/>
  <c r="J187" i="38"/>
  <c r="K187" i="38"/>
  <c r="L187" i="38"/>
  <c r="M187" i="38"/>
  <c r="N187" i="38"/>
  <c r="O187" i="38"/>
  <c r="P187" i="38"/>
  <c r="Q187" i="38"/>
  <c r="R187" i="38"/>
  <c r="S187" i="38"/>
  <c r="T187" i="38"/>
  <c r="I187" i="38"/>
  <c r="G188" i="38"/>
  <c r="G189" i="38"/>
  <c r="G190" i="38"/>
  <c r="G191" i="38"/>
  <c r="G192" i="38"/>
  <c r="G193" i="38"/>
  <c r="G194" i="38"/>
  <c r="G195" i="38"/>
  <c r="G196" i="38"/>
  <c r="G197" i="38"/>
  <c r="G198" i="38"/>
  <c r="G199" i="38"/>
  <c r="G200" i="38"/>
  <c r="G107" i="38"/>
  <c r="G108" i="38"/>
  <c r="H108" i="38" s="1"/>
  <c r="F23" i="9" s="1"/>
  <c r="H23" i="9" s="1"/>
  <c r="I23" i="9" s="1"/>
  <c r="G109" i="38"/>
  <c r="G74" i="38"/>
  <c r="H74" i="38" s="1"/>
  <c r="G75" i="38"/>
  <c r="H75" i="38" s="1"/>
  <c r="H57" i="38"/>
  <c r="H59" i="38"/>
  <c r="H60" i="38"/>
  <c r="H109" i="38" l="1"/>
  <c r="E24" i="9"/>
  <c r="X13" i="37"/>
  <c r="F24" i="9"/>
  <c r="H24" i="9" s="1"/>
  <c r="I24" i="9" s="1"/>
  <c r="H58" i="38"/>
  <c r="G187" i="38"/>
  <c r="I191" i="37"/>
  <c r="J178" i="37"/>
  <c r="J174" i="37" s="1"/>
  <c r="K178" i="37"/>
  <c r="L178" i="37"/>
  <c r="M178" i="37"/>
  <c r="N178" i="37"/>
  <c r="O178" i="37"/>
  <c r="P178" i="37"/>
  <c r="Q178" i="37"/>
  <c r="R178" i="37"/>
  <c r="S178" i="37"/>
  <c r="T178" i="37"/>
  <c r="T174" i="37" s="1"/>
  <c r="J59" i="37"/>
  <c r="K59" i="37"/>
  <c r="L59" i="37"/>
  <c r="M59" i="37"/>
  <c r="N59" i="37"/>
  <c r="O59" i="37"/>
  <c r="P59" i="37"/>
  <c r="Q59" i="37"/>
  <c r="R59" i="37"/>
  <c r="S59" i="37"/>
  <c r="T59" i="37"/>
  <c r="J46" i="37"/>
  <c r="J43" i="37" s="1"/>
  <c r="K46" i="37"/>
  <c r="K43" i="37" s="1"/>
  <c r="L46" i="37"/>
  <c r="L43" i="37" s="1"/>
  <c r="M46" i="37"/>
  <c r="M43" i="37" s="1"/>
  <c r="N46" i="37"/>
  <c r="N43" i="37" s="1"/>
  <c r="O46" i="37"/>
  <c r="O43" i="37" s="1"/>
  <c r="P46" i="37"/>
  <c r="P43" i="37" s="1"/>
  <c r="Q46" i="37"/>
  <c r="Q43" i="37" s="1"/>
  <c r="R46" i="37"/>
  <c r="R43" i="37" s="1"/>
  <c r="S46" i="37"/>
  <c r="S43" i="37" s="1"/>
  <c r="T46" i="37"/>
  <c r="T43" i="37" s="1"/>
  <c r="I46" i="37"/>
  <c r="I43" i="37" s="1"/>
  <c r="T39" i="37"/>
  <c r="S39" i="37"/>
  <c r="R39" i="37"/>
  <c r="Q39" i="37"/>
  <c r="P39" i="37"/>
  <c r="O39" i="37"/>
  <c r="N39" i="37"/>
  <c r="M39" i="37"/>
  <c r="L39" i="37"/>
  <c r="K39" i="37"/>
  <c r="J39" i="37"/>
  <c r="I39" i="37"/>
  <c r="G39" i="37" s="1"/>
  <c r="H39" i="37" s="1"/>
  <c r="G37" i="37"/>
  <c r="H37" i="37" s="1"/>
  <c r="X8" i="37" s="1"/>
  <c r="T36" i="37"/>
  <c r="S36" i="37"/>
  <c r="R36" i="37"/>
  <c r="Q36" i="37"/>
  <c r="P36" i="37"/>
  <c r="O36" i="37"/>
  <c r="T34" i="37"/>
  <c r="S34" i="37"/>
  <c r="R34" i="37"/>
  <c r="Q34" i="37"/>
  <c r="P34" i="37"/>
  <c r="O34" i="37"/>
  <c r="C92" i="76" l="1"/>
  <c r="M92" i="76" s="1"/>
  <c r="Q104" i="40" s="1"/>
  <c r="E23" i="9"/>
  <c r="N92" i="76"/>
  <c r="R104" i="40" s="1"/>
  <c r="S33" i="37"/>
  <c r="S30" i="37" s="1"/>
  <c r="G34" i="37"/>
  <c r="H34" i="37" s="1"/>
  <c r="G36" i="37"/>
  <c r="H36" i="37" s="1"/>
  <c r="W15" i="37" s="1"/>
  <c r="I33" i="37"/>
  <c r="I30" i="37" s="1"/>
  <c r="T33" i="37"/>
  <c r="T30" i="37" s="1"/>
  <c r="M33" i="37"/>
  <c r="M30" i="37" s="1"/>
  <c r="N33" i="37"/>
  <c r="N30" i="37" s="1"/>
  <c r="O33" i="37"/>
  <c r="O30" i="37" s="1"/>
  <c r="J33" i="37"/>
  <c r="J30" i="37" s="1"/>
  <c r="L33" i="37"/>
  <c r="L30" i="37" s="1"/>
  <c r="P33" i="37"/>
  <c r="P30" i="37" s="1"/>
  <c r="Q33" i="37"/>
  <c r="Q30" i="37" s="1"/>
  <c r="K33" i="37"/>
  <c r="K30" i="37" s="1"/>
  <c r="R33" i="37"/>
  <c r="R30" i="37" s="1"/>
  <c r="J9" i="37"/>
  <c r="K9" i="37"/>
  <c r="L9" i="37"/>
  <c r="M9" i="37"/>
  <c r="N9" i="37"/>
  <c r="O9" i="37"/>
  <c r="P9" i="37"/>
  <c r="Q9" i="37"/>
  <c r="R9" i="37"/>
  <c r="S9" i="37"/>
  <c r="T9" i="37"/>
  <c r="O92" i="76" l="1"/>
  <c r="P92" i="76" s="1"/>
  <c r="T104" i="40" s="1"/>
  <c r="G33" i="37"/>
  <c r="I201" i="37"/>
  <c r="I167" i="37"/>
  <c r="I160" i="37"/>
  <c r="I135" i="37"/>
  <c r="I121" i="37"/>
  <c r="I117" i="37" s="1"/>
  <c r="I110" i="37"/>
  <c r="I106" i="37" s="1"/>
  <c r="I99" i="37"/>
  <c r="I95" i="37" s="1"/>
  <c r="I88" i="37"/>
  <c r="I84" i="37" s="1"/>
  <c r="I68" i="37"/>
  <c r="I59" i="37"/>
  <c r="E115" i="40"/>
  <c r="S104" i="40" l="1"/>
  <c r="G104" i="40" s="1"/>
  <c r="H104" i="40"/>
  <c r="Q92" i="76"/>
  <c r="E86" i="40"/>
  <c r="E85" i="40"/>
  <c r="E88" i="40"/>
  <c r="E79" i="40"/>
  <c r="E78" i="40"/>
  <c r="E77" i="40"/>
  <c r="E76" i="40"/>
  <c r="E75" i="40"/>
  <c r="E74" i="40"/>
  <c r="E73" i="40"/>
  <c r="E72" i="40"/>
  <c r="E71" i="40"/>
  <c r="R92" i="76" l="1"/>
  <c r="S92" i="76" s="1"/>
  <c r="W13" i="37"/>
  <c r="H30" i="16"/>
  <c r="I27" i="1" l="1"/>
  <c r="G237" i="38"/>
  <c r="H237" i="38" s="1"/>
  <c r="J27" i="1" l="1"/>
  <c r="H83" i="37" l="1"/>
  <c r="G51" i="38" l="1"/>
  <c r="D152" i="54"/>
  <c r="C156" i="54"/>
  <c r="F156" i="54" s="1"/>
  <c r="H51" i="38" l="1"/>
  <c r="D158" i="54"/>
  <c r="D153" i="54"/>
  <c r="F159" i="54"/>
  <c r="F160" i="54"/>
  <c r="F180" i="54" s="1"/>
  <c r="J50" i="1" l="1"/>
  <c r="J20" i="38"/>
  <c r="F161" i="54"/>
  <c r="F181" i="54" s="1"/>
  <c r="F182" i="54" s="1"/>
  <c r="J86" i="1" l="1"/>
  <c r="G41" i="37"/>
  <c r="H28" i="51"/>
  <c r="H164" i="54" l="1"/>
  <c r="J191" i="37" l="1"/>
  <c r="K191" i="37"/>
  <c r="L191" i="37"/>
  <c r="M191" i="37"/>
  <c r="N191" i="37"/>
  <c r="P191" i="37"/>
  <c r="Q191" i="37"/>
  <c r="R191" i="37"/>
  <c r="S191" i="37"/>
  <c r="I185" i="37"/>
  <c r="H20" i="39" l="1"/>
  <c r="H19" i="39"/>
  <c r="H17" i="39"/>
  <c r="H37" i="39"/>
  <c r="H36" i="39"/>
  <c r="I33" i="39"/>
  <c r="H33" i="39" s="1"/>
  <c r="H200" i="37"/>
  <c r="R51" i="74"/>
  <c r="K51" i="74" s="1"/>
  <c r="H89" i="58"/>
  <c r="G89" i="58"/>
  <c r="C49" i="75" l="1"/>
  <c r="C48" i="75"/>
  <c r="C47" i="75"/>
  <c r="F47" i="75" s="1"/>
  <c r="C58" i="75"/>
  <c r="C34" i="75"/>
  <c r="C20" i="75" s="1"/>
  <c r="F48" i="75" l="1"/>
  <c r="F49" i="75"/>
  <c r="F34" i="1" l="1"/>
  <c r="G115" i="40"/>
  <c r="G113" i="40" l="1"/>
  <c r="G34" i="1"/>
  <c r="H34" i="1"/>
  <c r="G16" i="51"/>
  <c r="E72" i="37" l="1"/>
  <c r="H195" i="37" l="1"/>
  <c r="G191" i="37"/>
  <c r="D27" i="54"/>
  <c r="D50" i="54"/>
  <c r="E50" i="54"/>
  <c r="H50" i="54" l="1"/>
  <c r="E134" i="40"/>
  <c r="E130" i="40"/>
  <c r="E184" i="37" l="1"/>
  <c r="E179" i="37"/>
  <c r="E176" i="37"/>
  <c r="E157" i="37" l="1"/>
  <c r="E141" i="37"/>
  <c r="E136" i="37"/>
  <c r="E65" i="37"/>
  <c r="E60" i="37"/>
  <c r="E56" i="37"/>
  <c r="E43" i="37"/>
  <c r="E22" i="37" l="1"/>
  <c r="E35" i="39"/>
  <c r="E33" i="39"/>
  <c r="E31" i="39"/>
  <c r="E30" i="39"/>
  <c r="E29" i="39"/>
  <c r="E27" i="39"/>
  <c r="E13" i="39"/>
  <c r="H50" i="38"/>
  <c r="G136" i="40"/>
  <c r="J34" i="39"/>
  <c r="I125" i="40"/>
  <c r="J125" i="40"/>
  <c r="K125" i="40"/>
  <c r="L125" i="40"/>
  <c r="M125" i="40"/>
  <c r="N125" i="40"/>
  <c r="O125" i="40"/>
  <c r="P125" i="40"/>
  <c r="Q125" i="40"/>
  <c r="R125" i="40"/>
  <c r="S125" i="40"/>
  <c r="T125" i="40"/>
  <c r="H136" i="40" l="1"/>
  <c r="I99" i="1"/>
  <c r="J160" i="37"/>
  <c r="K160" i="37"/>
  <c r="L160" i="37"/>
  <c r="M160" i="37"/>
  <c r="N160" i="37"/>
  <c r="O160" i="37"/>
  <c r="P160" i="37"/>
  <c r="Q160" i="37"/>
  <c r="R160" i="37"/>
  <c r="S160" i="37"/>
  <c r="T160" i="37"/>
  <c r="G15" i="13" l="1"/>
  <c r="H15" i="13" s="1"/>
  <c r="J99" i="1"/>
  <c r="H186" i="37"/>
  <c r="T191" i="37"/>
  <c r="J13" i="39" l="1"/>
  <c r="K13" i="39"/>
  <c r="L13" i="39"/>
  <c r="M13" i="39"/>
  <c r="N13" i="39"/>
  <c r="O13" i="39"/>
  <c r="P13" i="39"/>
  <c r="Q13" i="39"/>
  <c r="R13" i="39"/>
  <c r="S13" i="39"/>
  <c r="T13" i="39"/>
  <c r="I13" i="39"/>
  <c r="H15" i="39"/>
  <c r="G51" i="37"/>
  <c r="G50" i="37"/>
  <c r="G49" i="37"/>
  <c r="G47" i="37"/>
  <c r="H47" i="37" s="1"/>
  <c r="G44" i="37"/>
  <c r="G46" i="37" l="1"/>
  <c r="J40" i="37"/>
  <c r="K40" i="37"/>
  <c r="L40" i="37"/>
  <c r="M40" i="37"/>
  <c r="N40" i="37"/>
  <c r="O40" i="37"/>
  <c r="P40" i="37"/>
  <c r="Q40" i="37"/>
  <c r="R40" i="37"/>
  <c r="S40" i="37"/>
  <c r="T40" i="37"/>
  <c r="I40" i="37"/>
  <c r="A175" i="54"/>
  <c r="A174" i="54"/>
  <c r="K174" i="54" s="1"/>
  <c r="Q31" i="39" s="1"/>
  <c r="A173" i="54"/>
  <c r="A172" i="54"/>
  <c r="A171" i="54"/>
  <c r="D164" i="54"/>
  <c r="E164" i="54"/>
  <c r="F172" i="54" l="1"/>
  <c r="C172" i="54"/>
  <c r="L172" i="54"/>
  <c r="J172" i="54"/>
  <c r="K172" i="54"/>
  <c r="H172" i="54"/>
  <c r="M172" i="54"/>
  <c r="G172" i="54"/>
  <c r="I172" i="54"/>
  <c r="N172" i="54"/>
  <c r="E172" i="54"/>
  <c r="K29" i="39" s="1"/>
  <c r="D172" i="54"/>
  <c r="L173" i="54"/>
  <c r="R30" i="39" s="1"/>
  <c r="C173" i="54"/>
  <c r="I30" i="39" s="1"/>
  <c r="D173" i="54"/>
  <c r="J30" i="39" s="1"/>
  <c r="M173" i="54"/>
  <c r="S30" i="39" s="1"/>
  <c r="J173" i="54"/>
  <c r="P30" i="39" s="1"/>
  <c r="G173" i="54"/>
  <c r="M30" i="39" s="1"/>
  <c r="I173" i="54"/>
  <c r="O30" i="39" s="1"/>
  <c r="H173" i="54"/>
  <c r="N30" i="39" s="1"/>
  <c r="F173" i="54"/>
  <c r="L30" i="39" s="1"/>
  <c r="N173" i="54"/>
  <c r="T30" i="39" s="1"/>
  <c r="K173" i="54"/>
  <c r="Q30" i="39" s="1"/>
  <c r="E173" i="54"/>
  <c r="K30" i="39" s="1"/>
  <c r="E175" i="54"/>
  <c r="L175" i="54"/>
  <c r="M175" i="54"/>
  <c r="I175" i="54"/>
  <c r="N175" i="54"/>
  <c r="H175" i="54"/>
  <c r="C175" i="54"/>
  <c r="J175" i="54"/>
  <c r="F175" i="54"/>
  <c r="K175" i="54"/>
  <c r="G175" i="54"/>
  <c r="D175" i="54"/>
  <c r="O176" i="54"/>
  <c r="E171" i="54"/>
  <c r="F171" i="54"/>
  <c r="G171" i="54"/>
  <c r="C171" i="54"/>
  <c r="H171" i="54"/>
  <c r="D171" i="54"/>
  <c r="G67" i="38"/>
  <c r="H67" i="38" s="1"/>
  <c r="D156" i="54"/>
  <c r="E152" i="54"/>
  <c r="J152" i="54"/>
  <c r="J153" i="54" s="1"/>
  <c r="K152" i="54"/>
  <c r="L152" i="54"/>
  <c r="M152" i="54"/>
  <c r="N152" i="54"/>
  <c r="C147" i="54"/>
  <c r="J201" i="37"/>
  <c r="K201" i="37"/>
  <c r="L201" i="37"/>
  <c r="M201" i="37"/>
  <c r="N201" i="37"/>
  <c r="O201" i="37"/>
  <c r="P201" i="37"/>
  <c r="Q201" i="37"/>
  <c r="R201" i="37"/>
  <c r="S201" i="37"/>
  <c r="T201" i="37"/>
  <c r="J185" i="37"/>
  <c r="H50" i="37"/>
  <c r="H101" i="37"/>
  <c r="A93" i="37"/>
  <c r="A104" i="37" s="1"/>
  <c r="E16" i="72"/>
  <c r="M29" i="39" l="1"/>
  <c r="N29" i="39"/>
  <c r="Q29" i="39"/>
  <c r="P29" i="39"/>
  <c r="I29" i="39"/>
  <c r="J29" i="39"/>
  <c r="T29" i="39"/>
  <c r="O29" i="39"/>
  <c r="S29" i="39"/>
  <c r="R29" i="39"/>
  <c r="L29" i="39"/>
  <c r="O147" i="54"/>
  <c r="C151" i="54"/>
  <c r="C157" i="54"/>
  <c r="C159" i="54" s="1"/>
  <c r="M158" i="54"/>
  <c r="M153" i="54"/>
  <c r="E153" i="54"/>
  <c r="O152" i="54"/>
  <c r="N158" i="54"/>
  <c r="N153" i="54"/>
  <c r="L158" i="54"/>
  <c r="L153" i="54"/>
  <c r="K158" i="54"/>
  <c r="K153" i="54"/>
  <c r="P20" i="38"/>
  <c r="O173" i="54"/>
  <c r="H30" i="39" s="1"/>
  <c r="O172" i="54"/>
  <c r="O177" i="54"/>
  <c r="O175" i="54"/>
  <c r="E156" i="54"/>
  <c r="H156" i="54" s="1"/>
  <c r="G156" i="54"/>
  <c r="J158" i="54"/>
  <c r="E159" i="54"/>
  <c r="D159" i="54"/>
  <c r="C158" i="54"/>
  <c r="I158" i="54"/>
  <c r="E158" i="54"/>
  <c r="D160" i="54"/>
  <c r="A94" i="37"/>
  <c r="A105" i="37" s="1"/>
  <c r="E160" i="54" l="1"/>
  <c r="H29" i="39"/>
  <c r="Q20" i="38"/>
  <c r="C160" i="54"/>
  <c r="C161" i="54" s="1"/>
  <c r="S20" i="38"/>
  <c r="C154" i="54"/>
  <c r="G13" i="38"/>
  <c r="O151" i="54"/>
  <c r="R20" i="38"/>
  <c r="T20" i="38"/>
  <c r="K20" i="38"/>
  <c r="G20" i="38"/>
  <c r="H20" i="38" s="1"/>
  <c r="O153" i="54"/>
  <c r="D180" i="54"/>
  <c r="G159" i="54"/>
  <c r="G160" i="54"/>
  <c r="G180" i="54" s="1"/>
  <c r="I156" i="54"/>
  <c r="J156" i="54" s="1"/>
  <c r="H159" i="54"/>
  <c r="H160" i="54"/>
  <c r="S36" i="38"/>
  <c r="K36" i="38"/>
  <c r="J36" i="38"/>
  <c r="T36" i="38"/>
  <c r="D161" i="54"/>
  <c r="E161" i="54"/>
  <c r="D154" i="54"/>
  <c r="J13" i="38" s="1"/>
  <c r="I36" i="38" l="1"/>
  <c r="I13" i="38"/>
  <c r="L36" i="38"/>
  <c r="E180" i="54"/>
  <c r="H161" i="54"/>
  <c r="K156" i="54"/>
  <c r="J160" i="54"/>
  <c r="N36" i="38" s="1"/>
  <c r="J159" i="54"/>
  <c r="I160" i="54"/>
  <c r="I180" i="54" s="1"/>
  <c r="G161" i="54"/>
  <c r="G181" i="54" s="1"/>
  <c r="G182" i="54" s="1"/>
  <c r="I159" i="54"/>
  <c r="I161" i="54" s="1"/>
  <c r="M31" i="38" s="1"/>
  <c r="S31" i="38"/>
  <c r="I31" i="38"/>
  <c r="J31" i="38"/>
  <c r="D181" i="54"/>
  <c r="D182" i="54" s="1"/>
  <c r="K31" i="38"/>
  <c r="T31" i="38"/>
  <c r="E154" i="54"/>
  <c r="J161" i="54" l="1"/>
  <c r="N31" i="38" s="1"/>
  <c r="C182" i="54"/>
  <c r="K13" i="38"/>
  <c r="H180" i="54"/>
  <c r="L31" i="38"/>
  <c r="H154" i="54"/>
  <c r="L156" i="54"/>
  <c r="K160" i="54"/>
  <c r="K159" i="54"/>
  <c r="M36" i="38"/>
  <c r="E181" i="54"/>
  <c r="E182" i="54" s="1"/>
  <c r="T185" i="37"/>
  <c r="H181" i="54" l="1"/>
  <c r="H182" i="54" s="1"/>
  <c r="N13" i="38"/>
  <c r="K161" i="54"/>
  <c r="O31" i="38" s="1"/>
  <c r="O36" i="38"/>
  <c r="M156" i="54"/>
  <c r="L160" i="54"/>
  <c r="L159" i="54"/>
  <c r="I181" i="54"/>
  <c r="I182" i="54" s="1"/>
  <c r="K185" i="37"/>
  <c r="J154" i="54"/>
  <c r="P13" i="38" s="1"/>
  <c r="L161" i="54" l="1"/>
  <c r="P31" i="38" s="1"/>
  <c r="P36" i="38"/>
  <c r="N156" i="54"/>
  <c r="M160" i="54"/>
  <c r="M159" i="54"/>
  <c r="J180" i="54"/>
  <c r="L185" i="37"/>
  <c r="D14" i="9"/>
  <c r="M161" i="54" l="1"/>
  <c r="Q31" i="38" s="1"/>
  <c r="Q36" i="38"/>
  <c r="N160" i="54"/>
  <c r="N159" i="54"/>
  <c r="J181" i="54"/>
  <c r="J182" i="54" s="1"/>
  <c r="K180" i="54"/>
  <c r="K154" i="54"/>
  <c r="M185" i="37"/>
  <c r="G93" i="2"/>
  <c r="E93" i="2"/>
  <c r="E92" i="2"/>
  <c r="F92" i="2" s="1"/>
  <c r="D90" i="2"/>
  <c r="G87" i="2"/>
  <c r="E87" i="2"/>
  <c r="F102" i="58"/>
  <c r="J89" i="58"/>
  <c r="N161" i="54" l="1"/>
  <c r="R31" i="38" s="1"/>
  <c r="Q13" i="38"/>
  <c r="R36" i="38"/>
  <c r="G36" i="38" s="1"/>
  <c r="H36" i="38" s="1"/>
  <c r="L180" i="54"/>
  <c r="K181" i="54"/>
  <c r="K182" i="54" s="1"/>
  <c r="L154" i="54"/>
  <c r="R13" i="38" s="1"/>
  <c r="N185" i="37"/>
  <c r="F9" i="65"/>
  <c r="D78" i="2"/>
  <c r="G79" i="2"/>
  <c r="E79" i="2"/>
  <c r="D79" i="2"/>
  <c r="G78" i="2"/>
  <c r="G73" i="2"/>
  <c r="G72" i="2" s="1"/>
  <c r="G80" i="2" s="1"/>
  <c r="D73" i="2"/>
  <c r="G31" i="38" l="1"/>
  <c r="H31" i="38"/>
  <c r="I36" i="1" s="1"/>
  <c r="L181" i="54"/>
  <c r="L182" i="54" s="1"/>
  <c r="M180" i="54"/>
  <c r="M154" i="54"/>
  <c r="D72" i="2"/>
  <c r="D80" i="2" s="1"/>
  <c r="P185" i="37"/>
  <c r="E72" i="2"/>
  <c r="E80" i="2" s="1"/>
  <c r="G42" i="37"/>
  <c r="H65" i="74"/>
  <c r="I65" i="74"/>
  <c r="J65" i="74"/>
  <c r="K65" i="74"/>
  <c r="L65" i="74"/>
  <c r="M65" i="74"/>
  <c r="J36" i="1" l="1"/>
  <c r="H42" i="37"/>
  <c r="G40" i="37"/>
  <c r="H40" i="37" s="1"/>
  <c r="I101" i="1" s="1"/>
  <c r="M181" i="54"/>
  <c r="M182" i="54" s="1"/>
  <c r="S13" i="38"/>
  <c r="N180" i="54"/>
  <c r="N154" i="54"/>
  <c r="Q185" i="37"/>
  <c r="D9" i="68"/>
  <c r="G19" i="13" l="1"/>
  <c r="T13" i="38"/>
  <c r="H13" i="38"/>
  <c r="O154" i="54"/>
  <c r="N181" i="54"/>
  <c r="N182" i="54" s="1"/>
  <c r="S185" i="37"/>
  <c r="R185" i="37"/>
  <c r="G95" i="38" l="1"/>
  <c r="H95" i="38" s="1"/>
  <c r="V74" i="54" l="1"/>
  <c r="U74" i="54"/>
  <c r="T74" i="54"/>
  <c r="S74" i="54"/>
  <c r="R74" i="54"/>
  <c r="Q74" i="54"/>
  <c r="P74" i="54"/>
  <c r="O74" i="54"/>
  <c r="N74" i="54"/>
  <c r="M74" i="54"/>
  <c r="L74" i="54"/>
  <c r="K74" i="54"/>
  <c r="N167" i="54"/>
  <c r="N174" i="54" s="1"/>
  <c r="T31" i="39" s="1"/>
  <c r="M167" i="54"/>
  <c r="M174" i="54" s="1"/>
  <c r="S31" i="39" s="1"/>
  <c r="L167" i="54"/>
  <c r="L174" i="54" s="1"/>
  <c r="R31" i="39" s="1"/>
  <c r="J167" i="54"/>
  <c r="J174" i="54" s="1"/>
  <c r="P31" i="39" s="1"/>
  <c r="I167" i="54"/>
  <c r="I174" i="54" s="1"/>
  <c r="O31" i="39" s="1"/>
  <c r="H167" i="54"/>
  <c r="G167" i="54"/>
  <c r="F167" i="54"/>
  <c r="E167" i="54"/>
  <c r="D167" i="54"/>
  <c r="D174" i="54" s="1"/>
  <c r="J31" i="39" s="1"/>
  <c r="C167" i="54"/>
  <c r="C174" i="54" s="1"/>
  <c r="I31" i="39" s="1"/>
  <c r="S69" i="54"/>
  <c r="V50" i="54"/>
  <c r="U50" i="54"/>
  <c r="T50" i="54"/>
  <c r="S50" i="54"/>
  <c r="R50" i="54"/>
  <c r="Q50" i="54"/>
  <c r="P50" i="54"/>
  <c r="O50" i="54"/>
  <c r="N50" i="54"/>
  <c r="M50" i="54"/>
  <c r="L50" i="54"/>
  <c r="K50" i="54"/>
  <c r="V39" i="54"/>
  <c r="U39" i="54"/>
  <c r="T39" i="54"/>
  <c r="S39" i="54"/>
  <c r="R39" i="54"/>
  <c r="Q39" i="54"/>
  <c r="P39" i="54"/>
  <c r="O39" i="54"/>
  <c r="N39" i="54"/>
  <c r="M39" i="54"/>
  <c r="L39" i="54"/>
  <c r="K39" i="54"/>
  <c r="V36" i="54"/>
  <c r="U36" i="54"/>
  <c r="T36" i="54"/>
  <c r="S36" i="54"/>
  <c r="R36" i="54"/>
  <c r="Q36" i="54"/>
  <c r="P36" i="54"/>
  <c r="O36" i="54"/>
  <c r="N36" i="54"/>
  <c r="M36" i="54"/>
  <c r="L36" i="54"/>
  <c r="K36" i="54"/>
  <c r="I164" i="54"/>
  <c r="N27" i="54"/>
  <c r="M27" i="54"/>
  <c r="L27" i="54"/>
  <c r="V12" i="54"/>
  <c r="U12" i="54"/>
  <c r="T12" i="54"/>
  <c r="S12" i="54"/>
  <c r="R12" i="54"/>
  <c r="Q12" i="54"/>
  <c r="P12" i="54"/>
  <c r="O12" i="54"/>
  <c r="N12" i="54"/>
  <c r="M12" i="54"/>
  <c r="L12" i="54"/>
  <c r="K12" i="54"/>
  <c r="H174" i="54" l="1"/>
  <c r="N31" i="39" s="1"/>
  <c r="E174" i="54"/>
  <c r="K31" i="39" s="1"/>
  <c r="F174" i="54"/>
  <c r="L31" i="39" s="1"/>
  <c r="G174" i="54"/>
  <c r="M31" i="39" s="1"/>
  <c r="J50" i="54"/>
  <c r="D178" i="54"/>
  <c r="O167" i="54"/>
  <c r="C178" i="54"/>
  <c r="I171" i="54"/>
  <c r="S57" i="54"/>
  <c r="L73" i="54"/>
  <c r="O73" i="54"/>
  <c r="P73" i="54"/>
  <c r="Q73" i="54"/>
  <c r="R73" i="54"/>
  <c r="S73" i="54"/>
  <c r="T73" i="54"/>
  <c r="U73" i="54"/>
  <c r="V73" i="54"/>
  <c r="L11" i="54"/>
  <c r="U35" i="54"/>
  <c r="O35" i="54"/>
  <c r="P35" i="54"/>
  <c r="R69" i="54"/>
  <c r="R57" i="54" s="1"/>
  <c r="T69" i="54"/>
  <c r="T57" i="54" s="1"/>
  <c r="N35" i="54"/>
  <c r="K11" i="54"/>
  <c r="Q35" i="54"/>
  <c r="T35" i="54"/>
  <c r="O27" i="54"/>
  <c r="O11" i="54" s="1"/>
  <c r="M69" i="54"/>
  <c r="M57" i="54" s="1"/>
  <c r="N69" i="54"/>
  <c r="N57" i="54" s="1"/>
  <c r="Q69" i="54"/>
  <c r="Q57" i="54" s="1"/>
  <c r="S35" i="54"/>
  <c r="V69" i="54"/>
  <c r="V57" i="54" s="1"/>
  <c r="L69" i="54"/>
  <c r="L57" i="54" s="1"/>
  <c r="N73" i="54"/>
  <c r="M35" i="54"/>
  <c r="O69" i="54"/>
  <c r="O57" i="54" s="1"/>
  <c r="P69" i="54"/>
  <c r="P57" i="54" s="1"/>
  <c r="U69" i="54"/>
  <c r="U57" i="54" s="1"/>
  <c r="R35" i="54"/>
  <c r="K69" i="54"/>
  <c r="K57" i="54" s="1"/>
  <c r="M73" i="54"/>
  <c r="K35" i="54"/>
  <c r="L35" i="54"/>
  <c r="M11" i="54"/>
  <c r="N11" i="54"/>
  <c r="V35" i="54"/>
  <c r="J164" i="54"/>
  <c r="J171" i="54" s="1"/>
  <c r="J178" i="54" s="1"/>
  <c r="F178" i="54" l="1"/>
  <c r="H178" i="54"/>
  <c r="G178" i="54"/>
  <c r="E178" i="54"/>
  <c r="I178" i="54"/>
  <c r="O174" i="54"/>
  <c r="H31" i="39" s="1"/>
  <c r="M9" i="54"/>
  <c r="O9" i="54"/>
  <c r="N9" i="54"/>
  <c r="L9" i="54"/>
  <c r="AB125" i="54" s="1"/>
  <c r="J35" i="54"/>
  <c r="P27" i="54"/>
  <c r="P11" i="54" s="1"/>
  <c r="P9" i="54" s="1"/>
  <c r="K164" i="54" l="1"/>
  <c r="Q27" i="54"/>
  <c r="Q11" i="54" s="1"/>
  <c r="Q9" i="54" s="1"/>
  <c r="K171" i="54" l="1"/>
  <c r="L164" i="54"/>
  <c r="L171" i="54" s="1"/>
  <c r="L178" i="54" s="1"/>
  <c r="R27" i="54"/>
  <c r="R11" i="54" s="1"/>
  <c r="R9" i="54" s="1"/>
  <c r="K178" i="54" l="1"/>
  <c r="M164" i="54"/>
  <c r="M171" i="54" s="1"/>
  <c r="M178" i="54" s="1"/>
  <c r="S27" i="54"/>
  <c r="S11" i="54" s="1"/>
  <c r="S9" i="54" s="1"/>
  <c r="N164" i="54" l="1"/>
  <c r="T27" i="54"/>
  <c r="T11" i="54" s="1"/>
  <c r="T9" i="54" s="1"/>
  <c r="N171" i="54" l="1"/>
  <c r="O164" i="54"/>
  <c r="O163" i="54" s="1"/>
  <c r="U27" i="54"/>
  <c r="U11" i="54" s="1"/>
  <c r="U9" i="54" s="1"/>
  <c r="N178" i="54" l="1"/>
  <c r="O171" i="54"/>
  <c r="O178" i="54" s="1"/>
  <c r="V27" i="54"/>
  <c r="V11" i="54" s="1"/>
  <c r="V9" i="54" s="1"/>
  <c r="E37" i="27"/>
  <c r="F58" i="75" l="1"/>
  <c r="F57" i="75"/>
  <c r="F56" i="75"/>
  <c r="F55" i="75"/>
  <c r="F54" i="75"/>
  <c r="F53" i="75"/>
  <c r="E52" i="75"/>
  <c r="D52" i="75"/>
  <c r="C52" i="75"/>
  <c r="F51" i="75"/>
  <c r="F46" i="75"/>
  <c r="F45" i="75"/>
  <c r="F44" i="75"/>
  <c r="F43" i="75"/>
  <c r="F42" i="75"/>
  <c r="F41" i="75"/>
  <c r="F40" i="75"/>
  <c r="F39" i="75"/>
  <c r="E38" i="75"/>
  <c r="D38" i="75"/>
  <c r="C38" i="75"/>
  <c r="F37" i="75"/>
  <c r="F35" i="75"/>
  <c r="F34" i="75"/>
  <c r="F33" i="75"/>
  <c r="F32" i="75"/>
  <c r="F31" i="75"/>
  <c r="F30" i="75"/>
  <c r="F29" i="75"/>
  <c r="F28" i="75"/>
  <c r="F27" i="75"/>
  <c r="F26" i="75"/>
  <c r="F25" i="75"/>
  <c r="F24" i="75"/>
  <c r="F23" i="75"/>
  <c r="F22" i="75"/>
  <c r="F21" i="75"/>
  <c r="F19" i="75"/>
  <c r="F18" i="75"/>
  <c r="F17" i="75"/>
  <c r="F16" i="75"/>
  <c r="F15" i="75"/>
  <c r="F14" i="75"/>
  <c r="F13" i="75"/>
  <c r="E12" i="75"/>
  <c r="D12" i="75"/>
  <c r="C12" i="75"/>
  <c r="F11" i="75"/>
  <c r="F10" i="75" s="1"/>
  <c r="E10" i="75"/>
  <c r="E9" i="75" s="1"/>
  <c r="E59" i="75" s="1"/>
  <c r="D10" i="75"/>
  <c r="D9" i="75" s="1"/>
  <c r="D59" i="75" s="1"/>
  <c r="C10" i="75"/>
  <c r="D8" i="17"/>
  <c r="D12" i="17"/>
  <c r="F38" i="75" l="1"/>
  <c r="F52" i="75"/>
  <c r="F12" i="75"/>
  <c r="F20" i="75"/>
  <c r="F9" i="75" s="1"/>
  <c r="F59" i="75" s="1"/>
  <c r="C9" i="75"/>
  <c r="C59" i="75" s="1"/>
  <c r="E72" i="27" l="1"/>
  <c r="F123" i="42"/>
  <c r="E119" i="42"/>
  <c r="F107" i="42"/>
  <c r="E107" i="42"/>
  <c r="D107" i="42"/>
  <c r="E91" i="42"/>
  <c r="D91" i="42"/>
  <c r="E76" i="42"/>
  <c r="D76" i="42"/>
  <c r="F67" i="42"/>
  <c r="E67" i="42"/>
  <c r="D67" i="42"/>
  <c r="E61" i="42"/>
  <c r="D61" i="42"/>
  <c r="F55" i="42"/>
  <c r="E52" i="42"/>
  <c r="D52" i="42"/>
  <c r="F49" i="42"/>
  <c r="E46" i="42"/>
  <c r="D46" i="42"/>
  <c r="F37" i="42"/>
  <c r="F30" i="42"/>
  <c r="E30" i="42"/>
  <c r="D30" i="42"/>
  <c r="F27" i="42"/>
  <c r="E27" i="42"/>
  <c r="D27" i="42"/>
  <c r="F18" i="42"/>
  <c r="E18" i="42"/>
  <c r="D18" i="42"/>
  <c r="F14" i="42"/>
  <c r="E14" i="42"/>
  <c r="D14" i="42"/>
  <c r="F11" i="42"/>
  <c r="E11" i="42"/>
  <c r="D11" i="42"/>
  <c r="F13" i="66"/>
  <c r="J33" i="65"/>
  <c r="J32" i="65"/>
  <c r="J31" i="65"/>
  <c r="J26" i="65"/>
  <c r="J22" i="65"/>
  <c r="I20" i="65"/>
  <c r="I17" i="65"/>
  <c r="I16" i="65"/>
  <c r="J15" i="65"/>
  <c r="J14" i="65"/>
  <c r="J13" i="65"/>
  <c r="J11" i="65"/>
  <c r="J9" i="65"/>
  <c r="F29" i="65"/>
  <c r="J29" i="65" s="1"/>
  <c r="H27" i="63"/>
  <c r="H26" i="63"/>
  <c r="H21" i="63"/>
  <c r="H18" i="63"/>
  <c r="H16" i="63"/>
  <c r="H14" i="63"/>
  <c r="H12" i="63"/>
  <c r="H10" i="63"/>
  <c r="H9" i="63"/>
  <c r="G8" i="63"/>
  <c r="F21" i="63"/>
  <c r="F14" i="63"/>
  <c r="F12" i="63"/>
  <c r="F10" i="63"/>
  <c r="F9" i="63"/>
  <c r="E8" i="63"/>
  <c r="H8" i="63" l="1"/>
  <c r="E45" i="42"/>
  <c r="E36" i="42" s="1"/>
  <c r="E10" i="42"/>
  <c r="F61" i="42"/>
  <c r="F68" i="27"/>
  <c r="E106" i="42"/>
  <c r="E105" i="42" s="1"/>
  <c r="F10" i="42"/>
  <c r="E75" i="42"/>
  <c r="D75" i="42"/>
  <c r="D45" i="42"/>
  <c r="D36" i="42" s="1"/>
  <c r="D10" i="42"/>
  <c r="F46" i="42"/>
  <c r="H9" i="75" s="1"/>
  <c r="I18" i="65"/>
  <c r="F52" i="42"/>
  <c r="F76" i="42"/>
  <c r="I28" i="65"/>
  <c r="E72" i="42" l="1"/>
  <c r="E126" i="42"/>
  <c r="D72" i="42"/>
  <c r="F45" i="42"/>
  <c r="E143" i="76" s="1"/>
  <c r="E145" i="76" s="1"/>
  <c r="K13" i="61"/>
  <c r="K11" i="61" s="1"/>
  <c r="G13" i="61"/>
  <c r="G12" i="61"/>
  <c r="G11" i="61" l="1"/>
  <c r="F36" i="42"/>
  <c r="G63" i="2" l="1"/>
  <c r="F72" i="42"/>
  <c r="H22" i="39"/>
  <c r="X70" i="74"/>
  <c r="K77" i="74"/>
  <c r="K74" i="74"/>
  <c r="K17" i="74" s="1"/>
  <c r="L77" i="74"/>
  <c r="L16" i="74"/>
  <c r="I77" i="74"/>
  <c r="I74" i="74"/>
  <c r="I17" i="74" s="1"/>
  <c r="H50" i="74"/>
  <c r="H56" i="74" s="1"/>
  <c r="H58" i="74" s="1"/>
  <c r="Y77" i="74"/>
  <c r="W77" i="74"/>
  <c r="V77" i="74"/>
  <c r="U77" i="74"/>
  <c r="T77" i="74"/>
  <c r="S77" i="74"/>
  <c r="R77" i="74"/>
  <c r="Q77" i="74"/>
  <c r="P77" i="74"/>
  <c r="O77" i="74"/>
  <c r="N77" i="74"/>
  <c r="M77" i="74"/>
  <c r="H77" i="74"/>
  <c r="F77" i="74"/>
  <c r="Y74" i="74"/>
  <c r="W74" i="74"/>
  <c r="V74" i="74"/>
  <c r="V17" i="74" s="1"/>
  <c r="U74" i="74"/>
  <c r="T74" i="74"/>
  <c r="T17" i="74" s="1"/>
  <c r="S74" i="74"/>
  <c r="S17" i="74" s="1"/>
  <c r="R74" i="74"/>
  <c r="Q74" i="74"/>
  <c r="Q17" i="74" s="1"/>
  <c r="P74" i="74"/>
  <c r="P17" i="74" s="1"/>
  <c r="O74" i="74"/>
  <c r="O17" i="74" s="1"/>
  <c r="N74" i="74"/>
  <c r="N17" i="74" s="1"/>
  <c r="M74" i="74"/>
  <c r="M17" i="74" s="1"/>
  <c r="L74" i="74"/>
  <c r="L17" i="74" s="1"/>
  <c r="J74" i="74"/>
  <c r="J17" i="74" s="1"/>
  <c r="H74" i="74"/>
  <c r="H17" i="74" s="1"/>
  <c r="F74" i="74"/>
  <c r="F17" i="74" s="1"/>
  <c r="G21" i="61" s="1"/>
  <c r="Y71" i="74"/>
  <c r="W71" i="74"/>
  <c r="V71" i="74"/>
  <c r="U71" i="74"/>
  <c r="T71" i="74"/>
  <c r="S71" i="74"/>
  <c r="S16" i="74" s="1"/>
  <c r="R71" i="74"/>
  <c r="Q71" i="74"/>
  <c r="P71" i="74"/>
  <c r="P16" i="74" s="1"/>
  <c r="O71" i="74"/>
  <c r="O16" i="74" s="1"/>
  <c r="N71" i="74"/>
  <c r="N16" i="74" s="1"/>
  <c r="M71" i="74"/>
  <c r="M16" i="74" s="1"/>
  <c r="F71" i="74"/>
  <c r="E91" i="2" s="1"/>
  <c r="Y65" i="74"/>
  <c r="Y64" i="74" s="1"/>
  <c r="W65" i="74"/>
  <c r="W64" i="74" s="1"/>
  <c r="V65" i="74"/>
  <c r="V14" i="74" s="1"/>
  <c r="U65" i="74"/>
  <c r="U14" i="74" s="1"/>
  <c r="T65" i="74"/>
  <c r="T14" i="74" s="1"/>
  <c r="S65" i="74"/>
  <c r="S64" i="74" s="1"/>
  <c r="R65" i="74"/>
  <c r="R64" i="74" s="1"/>
  <c r="Q65" i="74"/>
  <c r="Q64" i="74" s="1"/>
  <c r="P65" i="74"/>
  <c r="P64" i="74" s="1"/>
  <c r="O65" i="74"/>
  <c r="N65" i="74"/>
  <c r="J14" i="74"/>
  <c r="F65" i="74"/>
  <c r="F14" i="74" s="1"/>
  <c r="J64" i="74"/>
  <c r="W60" i="74"/>
  <c r="W57" i="74" s="1"/>
  <c r="V60" i="74"/>
  <c r="V57" i="74" s="1"/>
  <c r="U60" i="74"/>
  <c r="U57" i="74" s="1"/>
  <c r="T60" i="74"/>
  <c r="T57" i="74" s="1"/>
  <c r="S60" i="74"/>
  <c r="S57" i="74" s="1"/>
  <c r="R60" i="74"/>
  <c r="Q60" i="74"/>
  <c r="Q57" i="74" s="1"/>
  <c r="P60" i="74"/>
  <c r="P57" i="74" s="1"/>
  <c r="O60" i="74"/>
  <c r="O57" i="74" s="1"/>
  <c r="N60" i="74"/>
  <c r="N57" i="74" s="1"/>
  <c r="M60" i="74"/>
  <c r="M57" i="74" s="1"/>
  <c r="L60" i="74"/>
  <c r="L57" i="74" s="1"/>
  <c r="K60" i="74"/>
  <c r="J60" i="74"/>
  <c r="J57" i="74" s="1"/>
  <c r="I60" i="74"/>
  <c r="H60" i="74"/>
  <c r="F60" i="74"/>
  <c r="W55" i="74"/>
  <c r="V55" i="74"/>
  <c r="U55" i="74"/>
  <c r="T55" i="74"/>
  <c r="S55" i="74"/>
  <c r="R55" i="74"/>
  <c r="Q55" i="74"/>
  <c r="P55" i="74"/>
  <c r="O55" i="74"/>
  <c r="N55" i="74"/>
  <c r="M55" i="74"/>
  <c r="L55" i="74"/>
  <c r="K55" i="74"/>
  <c r="J55" i="74"/>
  <c r="I55" i="74"/>
  <c r="H55" i="74"/>
  <c r="F55" i="74"/>
  <c r="F50" i="74"/>
  <c r="F56" i="74" s="1"/>
  <c r="W50" i="74"/>
  <c r="W56" i="74" s="1"/>
  <c r="V50" i="74"/>
  <c r="V56" i="74" s="1"/>
  <c r="U50" i="74"/>
  <c r="U56" i="74" s="1"/>
  <c r="T50" i="74"/>
  <c r="T56" i="74" s="1"/>
  <c r="S50" i="74"/>
  <c r="S56" i="74" s="1"/>
  <c r="S54" i="74" s="1"/>
  <c r="Q50" i="74"/>
  <c r="Q56" i="74" s="1"/>
  <c r="P50" i="74"/>
  <c r="P56" i="74" s="1"/>
  <c r="O50" i="74"/>
  <c r="O56" i="74" s="1"/>
  <c r="N50" i="74"/>
  <c r="N56" i="74" s="1"/>
  <c r="M50" i="74"/>
  <c r="M56" i="74" s="1"/>
  <c r="L50" i="74"/>
  <c r="J50" i="74"/>
  <c r="J56" i="74" s="1"/>
  <c r="I50" i="74"/>
  <c r="W46" i="74"/>
  <c r="V46" i="74"/>
  <c r="U46" i="74"/>
  <c r="T46" i="74"/>
  <c r="S46" i="74"/>
  <c r="R46" i="74"/>
  <c r="Q46" i="74"/>
  <c r="P46" i="74"/>
  <c r="O46" i="74"/>
  <c r="N46" i="74"/>
  <c r="M46" i="74"/>
  <c r="L46" i="74"/>
  <c r="K46" i="74"/>
  <c r="J46" i="74"/>
  <c r="I46" i="74"/>
  <c r="H46" i="74"/>
  <c r="F46" i="74"/>
  <c r="W40" i="74"/>
  <c r="V40" i="74"/>
  <c r="V37" i="74" s="1"/>
  <c r="U40" i="74"/>
  <c r="T40" i="74"/>
  <c r="T37" i="74" s="1"/>
  <c r="S40" i="74"/>
  <c r="S37" i="74" s="1"/>
  <c r="R40" i="74"/>
  <c r="Q40" i="74"/>
  <c r="Q37" i="74" s="1"/>
  <c r="P40" i="74"/>
  <c r="P37" i="74" s="1"/>
  <c r="O40" i="74"/>
  <c r="O37" i="74" s="1"/>
  <c r="N40" i="74"/>
  <c r="N37" i="74" s="1"/>
  <c r="M40" i="74"/>
  <c r="M37" i="74" s="1"/>
  <c r="L40" i="74"/>
  <c r="L37" i="74" s="1"/>
  <c r="K40" i="74"/>
  <c r="J40" i="74"/>
  <c r="H40" i="74"/>
  <c r="H37" i="74" s="1"/>
  <c r="F40" i="74"/>
  <c r="F37" i="74" s="1"/>
  <c r="J36" i="74"/>
  <c r="W28" i="74"/>
  <c r="V28" i="74"/>
  <c r="V36" i="74" s="1"/>
  <c r="T28" i="74"/>
  <c r="S28" i="74"/>
  <c r="R28" i="74"/>
  <c r="Q28" i="74"/>
  <c r="P28" i="74"/>
  <c r="O28" i="74"/>
  <c r="N28" i="74"/>
  <c r="M28" i="74"/>
  <c r="L28" i="74"/>
  <c r="L36" i="74" s="1"/>
  <c r="H28" i="74"/>
  <c r="H36" i="74" s="1"/>
  <c r="F28" i="74"/>
  <c r="W25" i="74"/>
  <c r="V25" i="74"/>
  <c r="U25" i="74"/>
  <c r="T25" i="74"/>
  <c r="S25" i="74"/>
  <c r="S35" i="74" s="1"/>
  <c r="R25" i="74"/>
  <c r="R35" i="74" s="1"/>
  <c r="Q25" i="74"/>
  <c r="Q35" i="74" s="1"/>
  <c r="P25" i="74"/>
  <c r="O25" i="74"/>
  <c r="O35" i="74" s="1"/>
  <c r="N25" i="74"/>
  <c r="N35" i="74" s="1"/>
  <c r="M25" i="74"/>
  <c r="L25" i="74"/>
  <c r="K25" i="74"/>
  <c r="J25" i="74"/>
  <c r="J23" i="74" s="1"/>
  <c r="I25" i="74"/>
  <c r="I35" i="74" s="1"/>
  <c r="H25" i="74"/>
  <c r="H35" i="74" s="1"/>
  <c r="F25" i="74"/>
  <c r="W20" i="74"/>
  <c r="V20" i="74"/>
  <c r="U20" i="74"/>
  <c r="T20" i="74"/>
  <c r="S20" i="74"/>
  <c r="R20" i="74"/>
  <c r="Q20" i="74"/>
  <c r="P20" i="74"/>
  <c r="O20" i="74"/>
  <c r="N20" i="74"/>
  <c r="M20" i="74"/>
  <c r="L20" i="74"/>
  <c r="K20" i="74"/>
  <c r="J20" i="74"/>
  <c r="H20" i="74"/>
  <c r="F20" i="74"/>
  <c r="W19" i="74"/>
  <c r="V19" i="74"/>
  <c r="U19" i="74"/>
  <c r="T19" i="74"/>
  <c r="S19" i="74"/>
  <c r="R19" i="74"/>
  <c r="Q19" i="74"/>
  <c r="P19" i="74"/>
  <c r="O19" i="74"/>
  <c r="N19" i="74"/>
  <c r="M19" i="74"/>
  <c r="L19" i="74"/>
  <c r="K19" i="74"/>
  <c r="J19" i="74"/>
  <c r="H19" i="74"/>
  <c r="F19" i="74"/>
  <c r="R36" i="74" l="1"/>
  <c r="I18" i="74"/>
  <c r="F24" i="74"/>
  <c r="F23" i="74" s="1"/>
  <c r="F36" i="74"/>
  <c r="F13" i="74"/>
  <c r="J18" i="74"/>
  <c r="R70" i="74"/>
  <c r="I45" i="74"/>
  <c r="I44" i="74" s="1"/>
  <c r="Q70" i="74"/>
  <c r="V70" i="74"/>
  <c r="W70" i="74"/>
  <c r="F70" i="74"/>
  <c r="P70" i="74"/>
  <c r="V24" i="74"/>
  <c r="V23" i="74" s="1"/>
  <c r="H70" i="74"/>
  <c r="T70" i="74"/>
  <c r="T64" i="74"/>
  <c r="S70" i="74"/>
  <c r="O45" i="74"/>
  <c r="O44" i="74" s="1"/>
  <c r="U64" i="74"/>
  <c r="O70" i="74"/>
  <c r="K12" i="74"/>
  <c r="N70" i="74"/>
  <c r="J70" i="74"/>
  <c r="Q13" i="74"/>
  <c r="I56" i="74"/>
  <c r="I58" i="74" s="1"/>
  <c r="U29" i="74"/>
  <c r="U28" i="74" s="1"/>
  <c r="U36" i="74" s="1"/>
  <c r="U70" i="74"/>
  <c r="F91" i="2"/>
  <c r="E90" i="2"/>
  <c r="F90" i="2" s="1"/>
  <c r="V64" i="74"/>
  <c r="S45" i="74"/>
  <c r="S44" i="74" s="1"/>
  <c r="L70" i="74"/>
  <c r="U18" i="74"/>
  <c r="V13" i="74"/>
  <c r="M70" i="74"/>
  <c r="K18" i="74"/>
  <c r="W14" i="74"/>
  <c r="L14" i="74"/>
  <c r="K70" i="74"/>
  <c r="K64" i="74"/>
  <c r="I70" i="74"/>
  <c r="I64" i="74"/>
  <c r="H14" i="74"/>
  <c r="L18" i="74"/>
  <c r="L15" i="74" s="1"/>
  <c r="S14" i="74"/>
  <c r="L12" i="74"/>
  <c r="V54" i="74"/>
  <c r="V53" i="74" s="1"/>
  <c r="M12" i="74"/>
  <c r="U45" i="74"/>
  <c r="U44" i="74" s="1"/>
  <c r="W54" i="74"/>
  <c r="W53" i="74" s="1"/>
  <c r="F12" i="74"/>
  <c r="S18" i="74"/>
  <c r="J54" i="74"/>
  <c r="J53" i="74" s="1"/>
  <c r="F18" i="74"/>
  <c r="G22" i="61" s="1"/>
  <c r="R18" i="74"/>
  <c r="T16" i="74"/>
  <c r="T18" i="74"/>
  <c r="L45" i="74"/>
  <c r="L44" i="74" s="1"/>
  <c r="S12" i="74"/>
  <c r="T13" i="74"/>
  <c r="J13" i="74"/>
  <c r="H45" i="74"/>
  <c r="H44" i="74" s="1"/>
  <c r="F64" i="74"/>
  <c r="O24" i="74"/>
  <c r="O23" i="74" s="1"/>
  <c r="S53" i="74"/>
  <c r="Q14" i="74"/>
  <c r="P12" i="74"/>
  <c r="J45" i="74"/>
  <c r="J44" i="74" s="1"/>
  <c r="J9" i="74" s="1"/>
  <c r="H64" i="74"/>
  <c r="M54" i="74"/>
  <c r="M53" i="74" s="1"/>
  <c r="W13" i="74"/>
  <c r="T45" i="74"/>
  <c r="T44" i="74" s="1"/>
  <c r="P14" i="74"/>
  <c r="R14" i="74"/>
  <c r="M13" i="74"/>
  <c r="U54" i="74"/>
  <c r="U53" i="74" s="1"/>
  <c r="L13" i="74"/>
  <c r="F35" i="74"/>
  <c r="F34" i="74" s="1"/>
  <c r="F33" i="74" s="1"/>
  <c r="V18" i="74"/>
  <c r="M36" i="74"/>
  <c r="W36" i="74"/>
  <c r="N54" i="74"/>
  <c r="N53" i="74" s="1"/>
  <c r="Q18" i="74"/>
  <c r="W45" i="74"/>
  <c r="W44" i="74" s="1"/>
  <c r="O54" i="74"/>
  <c r="O53" i="74" s="1"/>
  <c r="P35" i="74"/>
  <c r="Q12" i="74"/>
  <c r="M45" i="74"/>
  <c r="M44" i="74" s="1"/>
  <c r="Q54" i="74"/>
  <c r="Q53" i="74" s="1"/>
  <c r="H13" i="74"/>
  <c r="V45" i="74"/>
  <c r="V44" i="74" s="1"/>
  <c r="T54" i="74"/>
  <c r="T53" i="74" s="1"/>
  <c r="W18" i="74"/>
  <c r="H12" i="74"/>
  <c r="N12" i="74"/>
  <c r="P18" i="74"/>
  <c r="P15" i="74" s="1"/>
  <c r="L56" i="74"/>
  <c r="L54" i="74" s="1"/>
  <c r="L53" i="74" s="1"/>
  <c r="O12" i="74"/>
  <c r="S24" i="74"/>
  <c r="S23" i="74" s="1"/>
  <c r="P54" i="74"/>
  <c r="P53" i="74" s="1"/>
  <c r="R12" i="74"/>
  <c r="N45" i="74"/>
  <c r="N44" i="74" s="1"/>
  <c r="F54" i="74"/>
  <c r="M18" i="74"/>
  <c r="M15" i="74" s="1"/>
  <c r="H57" i="74"/>
  <c r="H16" i="74"/>
  <c r="R50" i="74"/>
  <c r="R13" i="74" s="1"/>
  <c r="H34" i="74"/>
  <c r="H33" i="74" s="1"/>
  <c r="J16" i="74"/>
  <c r="T12" i="74"/>
  <c r="T35" i="74"/>
  <c r="T24" i="74"/>
  <c r="T23" i="74" s="1"/>
  <c r="U35" i="74"/>
  <c r="U12" i="74"/>
  <c r="W12" i="74"/>
  <c r="O64" i="74"/>
  <c r="O14" i="74"/>
  <c r="N18" i="74"/>
  <c r="N15" i="74" s="1"/>
  <c r="Q16" i="74"/>
  <c r="I28" i="74"/>
  <c r="I13" i="74" s="1"/>
  <c r="K28" i="74"/>
  <c r="N13" i="74"/>
  <c r="N36" i="74"/>
  <c r="N34" i="74" s="1"/>
  <c r="N33" i="74" s="1"/>
  <c r="O13" i="74"/>
  <c r="O36" i="74"/>
  <c r="O34" i="74" s="1"/>
  <c r="O33" i="74" s="1"/>
  <c r="V16" i="74"/>
  <c r="P13" i="74"/>
  <c r="P36" i="74"/>
  <c r="P24" i="74"/>
  <c r="P23" i="74" s="1"/>
  <c r="L64" i="74"/>
  <c r="I12" i="74"/>
  <c r="Q36" i="74"/>
  <c r="Q34" i="74" s="1"/>
  <c r="Q33" i="74" s="1"/>
  <c r="Q24" i="74"/>
  <c r="Q23" i="74" s="1"/>
  <c r="M64" i="74"/>
  <c r="M14" i="74"/>
  <c r="N64" i="74"/>
  <c r="N14" i="74"/>
  <c r="H24" i="74"/>
  <c r="H23" i="74" s="1"/>
  <c r="O18" i="74"/>
  <c r="O15" i="74" s="1"/>
  <c r="M35" i="74"/>
  <c r="M24" i="74"/>
  <c r="M23" i="74" s="1"/>
  <c r="N24" i="74"/>
  <c r="N23" i="74" s="1"/>
  <c r="F45" i="74"/>
  <c r="F44" i="74" s="1"/>
  <c r="P45" i="74"/>
  <c r="P44" i="74" s="1"/>
  <c r="J12" i="74"/>
  <c r="J35" i="74"/>
  <c r="J34" i="74" s="1"/>
  <c r="V12" i="74"/>
  <c r="V35" i="74"/>
  <c r="V34" i="74" s="1"/>
  <c r="V33" i="74" s="1"/>
  <c r="H54" i="74"/>
  <c r="K35" i="74"/>
  <c r="W35" i="74"/>
  <c r="W24" i="74"/>
  <c r="W23" i="74" s="1"/>
  <c r="S36" i="74"/>
  <c r="S34" i="74" s="1"/>
  <c r="S33" i="74" s="1"/>
  <c r="S13" i="74"/>
  <c r="R24" i="74"/>
  <c r="R23" i="74" s="1"/>
  <c r="L35" i="74"/>
  <c r="L34" i="74" s="1"/>
  <c r="L33" i="74" s="1"/>
  <c r="L24" i="74"/>
  <c r="L23" i="74" s="1"/>
  <c r="T36" i="74"/>
  <c r="H18" i="74"/>
  <c r="Q45" i="74"/>
  <c r="Q44" i="74" s="1"/>
  <c r="K36" i="74" l="1"/>
  <c r="I57" i="74"/>
  <c r="I16" i="74"/>
  <c r="R38" i="74"/>
  <c r="R39" i="74"/>
  <c r="I24" i="74"/>
  <c r="I36" i="74"/>
  <c r="W38" i="74"/>
  <c r="W39" i="74"/>
  <c r="W17" i="74" s="1"/>
  <c r="R34" i="74"/>
  <c r="F11" i="74"/>
  <c r="J15" i="74"/>
  <c r="K24" i="74"/>
  <c r="K23" i="74" s="1"/>
  <c r="V9" i="74"/>
  <c r="P34" i="74"/>
  <c r="P33" i="74" s="1"/>
  <c r="T11" i="74"/>
  <c r="T9" i="74"/>
  <c r="Q11" i="74"/>
  <c r="S9" i="74"/>
  <c r="V11" i="74"/>
  <c r="U24" i="74"/>
  <c r="U23" i="74" s="1"/>
  <c r="U9" i="74" s="1"/>
  <c r="K50" i="74"/>
  <c r="K13" i="74" s="1"/>
  <c r="K8" i="61"/>
  <c r="G88" i="2" s="1"/>
  <c r="F15" i="74"/>
  <c r="K22" i="61"/>
  <c r="U13" i="74"/>
  <c r="U11" i="74" s="1"/>
  <c r="I54" i="74"/>
  <c r="I53" i="74" s="1"/>
  <c r="F9" i="74"/>
  <c r="K14" i="74"/>
  <c r="G89" i="2" s="1"/>
  <c r="I14" i="74"/>
  <c r="V15" i="74"/>
  <c r="P11" i="74"/>
  <c r="W11" i="74"/>
  <c r="S15" i="74"/>
  <c r="H9" i="74"/>
  <c r="U34" i="74"/>
  <c r="H15" i="74"/>
  <c r="H11" i="74"/>
  <c r="M11" i="74"/>
  <c r="O9" i="74"/>
  <c r="L9" i="74"/>
  <c r="N9" i="74"/>
  <c r="T15" i="74"/>
  <c r="S11" i="74"/>
  <c r="M34" i="74"/>
  <c r="M33" i="74" s="1"/>
  <c r="R11" i="74"/>
  <c r="J11" i="74"/>
  <c r="O11" i="74"/>
  <c r="N11" i="74"/>
  <c r="Q15" i="74"/>
  <c r="F57" i="74"/>
  <c r="F53" i="74" s="1"/>
  <c r="Q9" i="74"/>
  <c r="W9" i="74"/>
  <c r="W34" i="74"/>
  <c r="L11" i="74"/>
  <c r="T34" i="74"/>
  <c r="T33" i="74" s="1"/>
  <c r="P9" i="74"/>
  <c r="H53" i="74"/>
  <c r="R56" i="74"/>
  <c r="R45" i="74"/>
  <c r="R44" i="74" s="1"/>
  <c r="R9" i="74" s="1"/>
  <c r="I23" i="74"/>
  <c r="I9" i="74" s="1"/>
  <c r="M9" i="74"/>
  <c r="W37" i="74" l="1"/>
  <c r="W33" i="74" s="1"/>
  <c r="W16" i="74"/>
  <c r="W15" i="74" s="1"/>
  <c r="R37" i="74"/>
  <c r="R33" i="74" s="1"/>
  <c r="K45" i="74"/>
  <c r="K44" i="74" s="1"/>
  <c r="K9" i="74" s="1"/>
  <c r="K56" i="74"/>
  <c r="K54" i="74" s="1"/>
  <c r="K11" i="74"/>
  <c r="I11" i="74"/>
  <c r="R58" i="74"/>
  <c r="K58" i="74" s="1"/>
  <c r="K16" i="74" s="1"/>
  <c r="R54" i="74"/>
  <c r="I34" i="74"/>
  <c r="K34" i="74"/>
  <c r="R16" i="74" l="1"/>
  <c r="K15" i="74"/>
  <c r="K37" i="74"/>
  <c r="K33" i="74" s="1"/>
  <c r="U17" i="74"/>
  <c r="R15" i="74"/>
  <c r="K57" i="74"/>
  <c r="K53" i="74" s="1"/>
  <c r="R57" i="74"/>
  <c r="R53" i="74" s="1"/>
  <c r="H91" i="2" l="1"/>
  <c r="G90" i="2"/>
  <c r="H90" i="2" s="1"/>
  <c r="U37" i="74"/>
  <c r="U33" i="74" s="1"/>
  <c r="U16" i="74"/>
  <c r="U15" i="74" s="1"/>
  <c r="I37" i="74"/>
  <c r="I33" i="74" s="1"/>
  <c r="I15" i="74"/>
  <c r="C8" i="17" l="1"/>
  <c r="C10" i="17"/>
  <c r="C14" i="17" l="1"/>
  <c r="C15" i="17" s="1"/>
  <c r="H16" i="40" l="1"/>
  <c r="I89" i="54" l="1"/>
  <c r="I85" i="54"/>
  <c r="I84" i="54"/>
  <c r="I83" i="54"/>
  <c r="I82" i="54"/>
  <c r="I81" i="54"/>
  <c r="I80" i="54"/>
  <c r="I79" i="54"/>
  <c r="I78" i="54"/>
  <c r="I76" i="54"/>
  <c r="I75" i="54"/>
  <c r="I72" i="54"/>
  <c r="I66" i="54"/>
  <c r="I65" i="54"/>
  <c r="I64" i="54"/>
  <c r="I63" i="54"/>
  <c r="I62" i="54"/>
  <c r="I61" i="54"/>
  <c r="I60" i="54"/>
  <c r="I59" i="54"/>
  <c r="I56" i="54"/>
  <c r="I54" i="54"/>
  <c r="I53" i="54"/>
  <c r="I52" i="54"/>
  <c r="I51" i="54"/>
  <c r="I47" i="54"/>
  <c r="I46" i="54"/>
  <c r="I45" i="54"/>
  <c r="I44" i="54"/>
  <c r="I43" i="54"/>
  <c r="I42" i="54"/>
  <c r="I41" i="54"/>
  <c r="I40" i="54"/>
  <c r="I38" i="54"/>
  <c r="I37" i="54"/>
  <c r="I33" i="54"/>
  <c r="I32" i="54"/>
  <c r="I31" i="54"/>
  <c r="I30" i="54"/>
  <c r="I29" i="54"/>
  <c r="I23" i="54"/>
  <c r="I22" i="54"/>
  <c r="I21" i="54"/>
  <c r="I20" i="54"/>
  <c r="I19" i="54"/>
  <c r="I18" i="54"/>
  <c r="I17" i="54"/>
  <c r="I16" i="54"/>
  <c r="I10" i="54"/>
  <c r="G248" i="38" l="1"/>
  <c r="H248" i="38" s="1"/>
  <c r="J119" i="1" l="1"/>
  <c r="I95" i="1"/>
  <c r="G45" i="37" l="1"/>
  <c r="H45" i="37" s="1"/>
  <c r="E36" i="54"/>
  <c r="J30" i="54" l="1"/>
  <c r="J57" i="54" l="1"/>
  <c r="I21" i="51" l="1"/>
  <c r="J33" i="54"/>
  <c r="V136" i="54"/>
  <c r="I20" i="51" l="1"/>
  <c r="S125" i="54"/>
  <c r="J11" i="54"/>
  <c r="J27" i="54"/>
  <c r="V134" i="54"/>
  <c r="D16" i="15" l="1"/>
  <c r="H12" i="59"/>
  <c r="H13" i="51"/>
  <c r="S126" i="54"/>
  <c r="S124" i="54"/>
  <c r="G97" i="38"/>
  <c r="H97" i="38" l="1"/>
  <c r="I15" i="51"/>
  <c r="S134" i="54"/>
  <c r="D5" i="72" l="1"/>
  <c r="F5" i="72"/>
  <c r="G5" i="72"/>
  <c r="H5" i="72"/>
  <c r="I5" i="72"/>
  <c r="J5" i="72"/>
  <c r="K5" i="72"/>
  <c r="L5" i="72"/>
  <c r="M5" i="72"/>
  <c r="E5" i="72"/>
  <c r="E26" i="72"/>
  <c r="E35" i="72" s="1"/>
  <c r="E23" i="72" l="1"/>
  <c r="K17" i="72" l="1"/>
  <c r="L17" i="72"/>
  <c r="M17" i="72"/>
  <c r="N17" i="72"/>
  <c r="O17" i="72"/>
  <c r="P17" i="72"/>
  <c r="G57" i="37"/>
  <c r="H16" i="39"/>
  <c r="H14" i="39"/>
  <c r="H13" i="39" l="1"/>
  <c r="I111" i="1" s="1"/>
  <c r="Q17" i="72"/>
  <c r="R17" i="72" s="1"/>
  <c r="S17" i="72" s="1"/>
  <c r="G18" i="14" l="1"/>
  <c r="H55" i="40"/>
  <c r="T134" i="54"/>
  <c r="W134" i="54"/>
  <c r="Q20" i="72" l="1"/>
  <c r="Q21" i="72"/>
  <c r="Q24" i="72"/>
  <c r="Q19" i="72"/>
  <c r="Q22" i="72"/>
  <c r="Q25" i="72"/>
  <c r="E41" i="72"/>
  <c r="E39" i="72"/>
  <c r="E40" i="72"/>
  <c r="E38" i="72"/>
  <c r="E34" i="72"/>
  <c r="E33" i="72"/>
  <c r="W136" i="54" l="1"/>
  <c r="T136" i="54"/>
  <c r="H27" i="39" l="1"/>
  <c r="H25" i="39"/>
  <c r="H24" i="39"/>
  <c r="F33" i="72"/>
  <c r="C14" i="72"/>
  <c r="C5" i="72" s="1"/>
  <c r="H73" i="40" l="1"/>
  <c r="E37" i="72"/>
  <c r="O14" i="72"/>
  <c r="N14" i="72"/>
  <c r="P14" i="72"/>
  <c r="T69" i="40" l="1"/>
  <c r="T68" i="40" s="1"/>
  <c r="P5" i="72"/>
  <c r="N5" i="72"/>
  <c r="O5" i="72"/>
  <c r="Q14" i="72"/>
  <c r="R14" i="72" l="1"/>
  <c r="S14" i="72" s="1"/>
  <c r="H140" i="40" l="1"/>
  <c r="U141" i="40"/>
  <c r="G138" i="40"/>
  <c r="H139" i="40"/>
  <c r="H137" i="40"/>
  <c r="H135" i="40"/>
  <c r="H112" i="40"/>
  <c r="H85" i="40"/>
  <c r="H70" i="40"/>
  <c r="H27" i="40"/>
  <c r="H17" i="40"/>
  <c r="H138" i="40" l="1"/>
  <c r="I133" i="1" l="1"/>
  <c r="I36" i="58" s="1"/>
  <c r="P26" i="72"/>
  <c r="F26" i="72"/>
  <c r="F35" i="72" s="1"/>
  <c r="G26" i="72"/>
  <c r="G35" i="72" s="1"/>
  <c r="H26" i="72"/>
  <c r="H35" i="72" s="1"/>
  <c r="I26" i="72"/>
  <c r="I35" i="72" s="1"/>
  <c r="J26" i="72"/>
  <c r="J35" i="72" s="1"/>
  <c r="K26" i="72"/>
  <c r="L26" i="72"/>
  <c r="M26" i="72"/>
  <c r="N26" i="72"/>
  <c r="O26" i="72"/>
  <c r="J133" i="1" l="1"/>
  <c r="Q26" i="72"/>
  <c r="R26" i="72" s="1"/>
  <c r="F16" i="72"/>
  <c r="G16" i="72"/>
  <c r="H16" i="72"/>
  <c r="I16" i="72"/>
  <c r="J16" i="72"/>
  <c r="K16" i="72"/>
  <c r="L16" i="72"/>
  <c r="M16" i="72"/>
  <c r="N16" i="72"/>
  <c r="O16" i="72"/>
  <c r="P16" i="72"/>
  <c r="S26" i="72" l="1"/>
  <c r="Q16" i="72"/>
  <c r="R16" i="72" s="1"/>
  <c r="S16" i="72" l="1"/>
  <c r="H247" i="38" l="1"/>
  <c r="F34" i="72" l="1"/>
  <c r="G34" i="72"/>
  <c r="H34" i="72"/>
  <c r="I34" i="72"/>
  <c r="J34" i="72"/>
  <c r="K34" i="72"/>
  <c r="L34" i="72"/>
  <c r="M34" i="72"/>
  <c r="N34" i="72"/>
  <c r="O34" i="72"/>
  <c r="P34" i="72"/>
  <c r="F41" i="72"/>
  <c r="G41" i="72"/>
  <c r="H41" i="72"/>
  <c r="I41" i="72"/>
  <c r="J41" i="72"/>
  <c r="K41" i="72"/>
  <c r="L41" i="72"/>
  <c r="M41" i="72"/>
  <c r="N41" i="72"/>
  <c r="O41" i="72"/>
  <c r="P41" i="72"/>
  <c r="F40" i="72"/>
  <c r="G40" i="72"/>
  <c r="H40" i="72"/>
  <c r="I40" i="72"/>
  <c r="F38" i="72"/>
  <c r="G38" i="72"/>
  <c r="H38" i="72"/>
  <c r="I38" i="72"/>
  <c r="M39" i="72"/>
  <c r="L39" i="72"/>
  <c r="K39" i="72"/>
  <c r="J39" i="72"/>
  <c r="I39" i="72"/>
  <c r="H39" i="72"/>
  <c r="G39" i="72"/>
  <c r="F39" i="72"/>
  <c r="H33" i="72"/>
  <c r="G33" i="72"/>
  <c r="P23" i="72"/>
  <c r="O23" i="72"/>
  <c r="N23" i="72"/>
  <c r="M23" i="72"/>
  <c r="L23" i="72"/>
  <c r="K23" i="72"/>
  <c r="J23" i="72"/>
  <c r="I23" i="72"/>
  <c r="H23" i="72"/>
  <c r="G23" i="72"/>
  <c r="F23" i="72"/>
  <c r="R19" i="72"/>
  <c r="R24" i="72"/>
  <c r="S24" i="72" s="1"/>
  <c r="R21" i="72"/>
  <c r="S21" i="72" s="1"/>
  <c r="R20" i="72"/>
  <c r="S20" i="72" s="1"/>
  <c r="R22" i="72"/>
  <c r="S22" i="72" s="1"/>
  <c r="R25" i="72"/>
  <c r="Q15" i="72"/>
  <c r="R13" i="72"/>
  <c r="S13" i="72" s="1"/>
  <c r="Q13" i="72"/>
  <c r="R12" i="72"/>
  <c r="S12" i="72" s="1"/>
  <c r="Q12" i="72"/>
  <c r="R11" i="72"/>
  <c r="S11" i="72" s="1"/>
  <c r="Q11" i="72"/>
  <c r="R10" i="72"/>
  <c r="S10" i="72" s="1"/>
  <c r="Q10" i="72"/>
  <c r="Q9" i="72"/>
  <c r="R9" i="72" s="1"/>
  <c r="S9" i="72" s="1"/>
  <c r="R8" i="72"/>
  <c r="S8" i="72" s="1"/>
  <c r="Q8" i="72"/>
  <c r="R7" i="72"/>
  <c r="S7" i="72" s="1"/>
  <c r="Q7" i="72"/>
  <c r="Q6" i="72"/>
  <c r="H122" i="37"/>
  <c r="G121" i="37"/>
  <c r="G117" i="37" s="1"/>
  <c r="H188" i="37"/>
  <c r="H192" i="37"/>
  <c r="H193" i="37"/>
  <c r="H194" i="37"/>
  <c r="H196" i="37"/>
  <c r="H197" i="37"/>
  <c r="H199" i="37"/>
  <c r="H100" i="37"/>
  <c r="H32" i="37"/>
  <c r="D59" i="37"/>
  <c r="D58" i="37" s="1"/>
  <c r="G56" i="37"/>
  <c r="H56" i="37" s="1"/>
  <c r="G20" i="37"/>
  <c r="G21" i="37"/>
  <c r="G207" i="37"/>
  <c r="H207" i="37" s="1"/>
  <c r="G206" i="37"/>
  <c r="H206" i="37" s="1"/>
  <c r="G205" i="37"/>
  <c r="H205" i="37" s="1"/>
  <c r="G204" i="37"/>
  <c r="H204" i="37" s="1"/>
  <c r="G203" i="37"/>
  <c r="H203" i="37" s="1"/>
  <c r="G202" i="37"/>
  <c r="G166" i="37"/>
  <c r="G165" i="37"/>
  <c r="H165" i="37" s="1"/>
  <c r="G162" i="37"/>
  <c r="H162" i="37" s="1"/>
  <c r="G161" i="37"/>
  <c r="H161" i="37" s="1"/>
  <c r="G158" i="37"/>
  <c r="G156" i="37" s="1"/>
  <c r="G155" i="37"/>
  <c r="G154" i="37"/>
  <c r="H144" i="37"/>
  <c r="T144" i="37" s="1"/>
  <c r="G143" i="37"/>
  <c r="H143" i="37" s="1"/>
  <c r="G142" i="37"/>
  <c r="G137" i="37"/>
  <c r="G140" i="37"/>
  <c r="H140" i="37" s="1"/>
  <c r="G136" i="37"/>
  <c r="H136" i="37" s="1"/>
  <c r="H48" i="37"/>
  <c r="H49" i="37"/>
  <c r="H51" i="37"/>
  <c r="H189" i="37"/>
  <c r="H190" i="37"/>
  <c r="G54" i="37"/>
  <c r="H54" i="37" s="1"/>
  <c r="G55" i="37"/>
  <c r="H55" i="37" s="1"/>
  <c r="H202" i="37" l="1"/>
  <c r="H201" i="37" s="1"/>
  <c r="G201" i="37"/>
  <c r="H142" i="37"/>
  <c r="G141" i="37"/>
  <c r="H141" i="37" s="1"/>
  <c r="G135" i="37"/>
  <c r="G160" i="37"/>
  <c r="H46" i="37"/>
  <c r="G153" i="37"/>
  <c r="Q5" i="72"/>
  <c r="S19" i="72"/>
  <c r="M37" i="72"/>
  <c r="N37" i="72"/>
  <c r="Q23" i="72"/>
  <c r="I37" i="72"/>
  <c r="G37" i="72"/>
  <c r="H37" i="72"/>
  <c r="O37" i="72"/>
  <c r="S25" i="72"/>
  <c r="F37" i="72"/>
  <c r="P37" i="72"/>
  <c r="L37" i="72"/>
  <c r="K37" i="72"/>
  <c r="J37" i="72"/>
  <c r="R15" i="72"/>
  <c r="R6" i="72"/>
  <c r="R5" i="72" s="1"/>
  <c r="R23" i="72" l="1"/>
  <c r="S6" i="72"/>
  <c r="S5" i="72" s="1"/>
  <c r="S15" i="72"/>
  <c r="J233" i="38"/>
  <c r="S23" i="72" l="1"/>
  <c r="G236" i="38"/>
  <c r="H236" i="38" s="1"/>
  <c r="G235" i="38"/>
  <c r="H235" i="38" s="1"/>
  <c r="G238" i="38"/>
  <c r="H238" i="38" s="1"/>
  <c r="G239" i="38"/>
  <c r="H239" i="38" s="1"/>
  <c r="G240" i="38"/>
  <c r="H240" i="38" s="1"/>
  <c r="G241" i="38"/>
  <c r="H241" i="38" s="1"/>
  <c r="G242" i="38"/>
  <c r="H242" i="38" s="1"/>
  <c r="P206" i="38"/>
  <c r="G181" i="38"/>
  <c r="G182" i="38"/>
  <c r="G183" i="38"/>
  <c r="G184" i="38"/>
  <c r="G185" i="38"/>
  <c r="G186" i="38"/>
  <c r="G172" i="38"/>
  <c r="G168" i="38"/>
  <c r="G169" i="38"/>
  <c r="G170" i="38"/>
  <c r="G171" i="38"/>
  <c r="G157" i="38"/>
  <c r="G156" i="38"/>
  <c r="G155" i="38"/>
  <c r="G154" i="38"/>
  <c r="G153" i="38"/>
  <c r="T116" i="38" l="1"/>
  <c r="S116" i="38"/>
  <c r="R116" i="38"/>
  <c r="Q116" i="38"/>
  <c r="P116" i="38"/>
  <c r="O116" i="38"/>
  <c r="N116" i="38"/>
  <c r="M116" i="38"/>
  <c r="L116" i="38"/>
  <c r="K116" i="38"/>
  <c r="J116" i="38"/>
  <c r="I116" i="38"/>
  <c r="J123" i="38"/>
  <c r="K123" i="38"/>
  <c r="L123" i="38"/>
  <c r="M123" i="38"/>
  <c r="N123" i="38"/>
  <c r="O123" i="38"/>
  <c r="P123" i="38"/>
  <c r="Q123" i="38"/>
  <c r="R123" i="38"/>
  <c r="S123" i="38"/>
  <c r="T123" i="38"/>
  <c r="I123" i="38"/>
  <c r="I131" i="38"/>
  <c r="G129" i="38"/>
  <c r="G128" i="38"/>
  <c r="G127" i="38"/>
  <c r="G126" i="38"/>
  <c r="G125" i="38"/>
  <c r="G124" i="38"/>
  <c r="G122" i="38"/>
  <c r="G121" i="38"/>
  <c r="G120" i="38"/>
  <c r="G119" i="38"/>
  <c r="G118" i="38"/>
  <c r="G117" i="38"/>
  <c r="G116" i="38" l="1"/>
  <c r="H29" i="38"/>
  <c r="C27" i="72" l="1"/>
  <c r="H94" i="37"/>
  <c r="G89" i="37"/>
  <c r="H89" i="37" s="1"/>
  <c r="G87" i="37"/>
  <c r="H87" i="37" s="1"/>
  <c r="G86" i="37"/>
  <c r="H86" i="37" s="1"/>
  <c r="R17" i="1"/>
  <c r="I23" i="77" s="1"/>
  <c r="S174" i="37"/>
  <c r="R174" i="37"/>
  <c r="Q174" i="37"/>
  <c r="P174" i="37"/>
  <c r="O174" i="37"/>
  <c r="N174" i="37"/>
  <c r="M174" i="37"/>
  <c r="L174" i="37"/>
  <c r="K174" i="37"/>
  <c r="T135" i="37"/>
  <c r="S135" i="37"/>
  <c r="R135" i="37"/>
  <c r="Q135" i="37"/>
  <c r="P135" i="37"/>
  <c r="O135" i="37"/>
  <c r="N135" i="37"/>
  <c r="M135" i="37"/>
  <c r="L135" i="37"/>
  <c r="K135" i="37"/>
  <c r="J135" i="37"/>
  <c r="T58" i="37"/>
  <c r="S58" i="37"/>
  <c r="R58" i="37"/>
  <c r="Q58" i="37"/>
  <c r="P58" i="37"/>
  <c r="O58" i="37"/>
  <c r="N58" i="37"/>
  <c r="M58" i="37"/>
  <c r="L58" i="37"/>
  <c r="K58" i="37"/>
  <c r="J58" i="37"/>
  <c r="I58" i="37"/>
  <c r="T18" i="37"/>
  <c r="S18" i="37"/>
  <c r="R18" i="37"/>
  <c r="Q18" i="37"/>
  <c r="P18" i="37"/>
  <c r="O18" i="37"/>
  <c r="N18" i="37"/>
  <c r="M18" i="37"/>
  <c r="L18" i="37"/>
  <c r="K18" i="37"/>
  <c r="J18" i="37"/>
  <c r="I25" i="77" l="1"/>
  <c r="J25" i="77" s="1"/>
  <c r="I37" i="77"/>
  <c r="J37" i="77" s="1"/>
  <c r="J23" i="77"/>
  <c r="R20" i="1"/>
  <c r="T17" i="1"/>
  <c r="V17" i="1"/>
  <c r="R19" i="1"/>
  <c r="G88" i="37"/>
  <c r="G84" i="37" s="1"/>
  <c r="N27" i="72"/>
  <c r="N33" i="72" s="1"/>
  <c r="K27" i="72"/>
  <c r="K33" i="72" s="1"/>
  <c r="O27" i="72"/>
  <c r="O33" i="72" s="1"/>
  <c r="J27" i="72"/>
  <c r="J33" i="72" s="1"/>
  <c r="I27" i="72"/>
  <c r="P27" i="72"/>
  <c r="P33" i="72" s="1"/>
  <c r="M27" i="72"/>
  <c r="M33" i="72" s="1"/>
  <c r="L27" i="72"/>
  <c r="L33" i="72" s="1"/>
  <c r="T19" i="1" l="1"/>
  <c r="I24" i="77"/>
  <c r="J24" i="77" s="1"/>
  <c r="Q27" i="72"/>
  <c r="R27" i="72" s="1"/>
  <c r="S27" i="72" s="1"/>
  <c r="I33" i="72"/>
  <c r="G53" i="37"/>
  <c r="H53" i="37" s="1"/>
  <c r="J16" i="54" l="1"/>
  <c r="E88" i="54" l="1"/>
  <c r="I88" i="54" s="1"/>
  <c r="E70" i="54"/>
  <c r="I70" i="54" s="1"/>
  <c r="I26" i="54"/>
  <c r="E39" i="54" l="1"/>
  <c r="E58" i="54"/>
  <c r="E35" i="54" l="1"/>
  <c r="E74" i="54"/>
  <c r="E71" i="54"/>
  <c r="H30" i="54"/>
  <c r="H29" i="54"/>
  <c r="H23" i="54"/>
  <c r="H172" i="37"/>
  <c r="G81" i="37"/>
  <c r="G67" i="37"/>
  <c r="G66" i="37"/>
  <c r="G52" i="37"/>
  <c r="G43" i="37" s="1"/>
  <c r="H35" i="37"/>
  <c r="H33" i="37" s="1"/>
  <c r="G31" i="37"/>
  <c r="G30" i="37" s="1"/>
  <c r="G19" i="37"/>
  <c r="G18" i="37" s="1"/>
  <c r="H10" i="37"/>
  <c r="H66" i="37" l="1"/>
  <c r="G58" i="37"/>
  <c r="G68" i="37"/>
  <c r="H81" i="37"/>
  <c r="E69" i="54"/>
  <c r="I71" i="54"/>
  <c r="H31" i="37"/>
  <c r="H60" i="37"/>
  <c r="H52" i="37"/>
  <c r="E15" i="54"/>
  <c r="E77" i="54"/>
  <c r="E73" i="54" s="1"/>
  <c r="E12" i="54"/>
  <c r="E11" i="54" s="1"/>
  <c r="E57" i="54" l="1"/>
  <c r="E9" i="54" l="1"/>
  <c r="G126" i="40" l="1"/>
  <c r="G125" i="40" s="1"/>
  <c r="G124" i="40"/>
  <c r="G123" i="40"/>
  <c r="G122" i="40"/>
  <c r="G121" i="40"/>
  <c r="H120" i="40"/>
  <c r="K113" i="40"/>
  <c r="L113" i="40"/>
  <c r="M113" i="40"/>
  <c r="N113" i="40"/>
  <c r="O113" i="40"/>
  <c r="P113" i="40"/>
  <c r="Q113" i="40"/>
  <c r="R113" i="40"/>
  <c r="S113" i="40"/>
  <c r="T113" i="40"/>
  <c r="I113" i="40"/>
  <c r="G111" i="40"/>
  <c r="G86" i="40"/>
  <c r="H86" i="40" s="1"/>
  <c r="K69" i="40"/>
  <c r="K68" i="40" s="1"/>
  <c r="L69" i="40"/>
  <c r="L68" i="40" s="1"/>
  <c r="M69" i="40"/>
  <c r="M68" i="40" s="1"/>
  <c r="N69" i="40"/>
  <c r="N68" i="40" s="1"/>
  <c r="O69" i="40"/>
  <c r="O68" i="40" s="1"/>
  <c r="P69" i="40"/>
  <c r="P68" i="40" s="1"/>
  <c r="Q69" i="40"/>
  <c r="Q68" i="40" s="1"/>
  <c r="R69" i="40"/>
  <c r="R68" i="40" s="1"/>
  <c r="S69" i="40"/>
  <c r="S68" i="40" s="1"/>
  <c r="H78" i="40"/>
  <c r="H75" i="40"/>
  <c r="H74" i="40"/>
  <c r="H72" i="40"/>
  <c r="G71" i="40"/>
  <c r="G69" i="40" s="1"/>
  <c r="H54" i="40"/>
  <c r="G53" i="40"/>
  <c r="H53" i="40" s="1"/>
  <c r="G52" i="40"/>
  <c r="H52" i="40" s="1"/>
  <c r="G51" i="40"/>
  <c r="H51" i="40" s="1"/>
  <c r="G50" i="40"/>
  <c r="H50" i="40" s="1"/>
  <c r="G49" i="40"/>
  <c r="H49" i="40" s="1"/>
  <c r="G48" i="40"/>
  <c r="H48" i="40" s="1"/>
  <c r="G47" i="40"/>
  <c r="H47" i="40" s="1"/>
  <c r="G46" i="40"/>
  <c r="H46" i="40" s="1"/>
  <c r="G45" i="40"/>
  <c r="K21" i="40"/>
  <c r="H29" i="40"/>
  <c r="H28" i="40"/>
  <c r="H26" i="40"/>
  <c r="H25" i="40"/>
  <c r="H24" i="40"/>
  <c r="G23" i="40"/>
  <c r="G22" i="40" s="1"/>
  <c r="R21" i="40"/>
  <c r="Q21" i="40"/>
  <c r="L21" i="40"/>
  <c r="G20" i="40"/>
  <c r="H20" i="40" s="1"/>
  <c r="G19" i="40"/>
  <c r="I22" i="59" s="1"/>
  <c r="I21" i="59" s="1"/>
  <c r="T18" i="40"/>
  <c r="S18" i="40"/>
  <c r="R18" i="40"/>
  <c r="Q18" i="40"/>
  <c r="P18" i="40"/>
  <c r="O18" i="40"/>
  <c r="N18" i="40"/>
  <c r="M18" i="40"/>
  <c r="L18" i="40"/>
  <c r="K18" i="40"/>
  <c r="J18" i="40"/>
  <c r="I18" i="40"/>
  <c r="G17" i="40"/>
  <c r="G9" i="40" s="1"/>
  <c r="I125" i="1"/>
  <c r="N1" i="39" s="1"/>
  <c r="G15" i="40"/>
  <c r="H15" i="40" s="1"/>
  <c r="S9" i="40"/>
  <c r="P9" i="40"/>
  <c r="O9" i="40"/>
  <c r="M9" i="40"/>
  <c r="G11" i="40"/>
  <c r="H11" i="40" s="1"/>
  <c r="D130" i="40"/>
  <c r="G23" i="59"/>
  <c r="T1" i="39" l="1"/>
  <c r="U1" i="39" s="1"/>
  <c r="S11" i="67"/>
  <c r="E21" i="15"/>
  <c r="G44" i="40"/>
  <c r="G21" i="40" s="1"/>
  <c r="I97" i="1"/>
  <c r="G13" i="40"/>
  <c r="H13" i="40" s="1"/>
  <c r="Q9" i="40"/>
  <c r="T9" i="40"/>
  <c r="H71" i="40"/>
  <c r="G68" i="40"/>
  <c r="O21" i="40"/>
  <c r="O141" i="40" s="1"/>
  <c r="I21" i="40"/>
  <c r="P21" i="40"/>
  <c r="P141" i="40" s="1"/>
  <c r="J21" i="40"/>
  <c r="J141" i="40" s="1"/>
  <c r="K141" i="40"/>
  <c r="R9" i="40"/>
  <c r="H111" i="40"/>
  <c r="H126" i="40"/>
  <c r="H125" i="40" s="1"/>
  <c r="H115" i="40"/>
  <c r="L141" i="40"/>
  <c r="R141" i="40"/>
  <c r="Q141" i="40"/>
  <c r="H23" i="40"/>
  <c r="H79" i="40"/>
  <c r="H77" i="40"/>
  <c r="H45" i="40"/>
  <c r="H44" i="40" s="1"/>
  <c r="G18" i="40"/>
  <c r="H19" i="40"/>
  <c r="H18" i="40" s="1"/>
  <c r="M21" i="40"/>
  <c r="M141" i="40" s="1"/>
  <c r="N9" i="40"/>
  <c r="J9" i="40"/>
  <c r="K9" i="40"/>
  <c r="L9" i="40"/>
  <c r="G14" i="40"/>
  <c r="H14" i="40" s="1"/>
  <c r="N21" i="40"/>
  <c r="N141" i="40" s="1"/>
  <c r="G134" i="40"/>
  <c r="H134" i="40" s="1"/>
  <c r="I9" i="40"/>
  <c r="S21" i="40"/>
  <c r="S141" i="40" s="1"/>
  <c r="T21" i="40"/>
  <c r="T141" i="40" s="1"/>
  <c r="E69" i="40"/>
  <c r="E68" i="40" s="1"/>
  <c r="G12" i="40"/>
  <c r="H12" i="40" s="1"/>
  <c r="I46" i="1" l="1"/>
  <c r="I132" i="1"/>
  <c r="H113" i="40"/>
  <c r="I129" i="1" s="1"/>
  <c r="H22" i="40"/>
  <c r="H21" i="40" s="1"/>
  <c r="H69" i="40"/>
  <c r="H10" i="40"/>
  <c r="H9" i="40" s="1"/>
  <c r="G16" i="12" l="1"/>
  <c r="J132" i="1"/>
  <c r="J46" i="1"/>
  <c r="H68" i="40"/>
  <c r="H173" i="37"/>
  <c r="I77" i="1"/>
  <c r="E94" i="38" l="1"/>
  <c r="D201" i="37"/>
  <c r="E201" i="37" l="1"/>
  <c r="H23" i="39" l="1"/>
  <c r="E28" i="39" l="1"/>
  <c r="G234" i="38" l="1"/>
  <c r="G233" i="38" s="1"/>
  <c r="G232" i="38"/>
  <c r="H232" i="38" s="1"/>
  <c r="G231" i="38"/>
  <c r="H61" i="38"/>
  <c r="I49" i="38"/>
  <c r="I46" i="38" s="1"/>
  <c r="H54" i="38"/>
  <c r="H55" i="38"/>
  <c r="I62" i="38"/>
  <c r="G70" i="38"/>
  <c r="G73" i="38"/>
  <c r="G80" i="38"/>
  <c r="H80" i="38" s="1"/>
  <c r="I81" i="38"/>
  <c r="I77" i="38" s="1"/>
  <c r="G83" i="38"/>
  <c r="H83" i="38" s="1"/>
  <c r="G84" i="38"/>
  <c r="G87" i="38"/>
  <c r="G89" i="38"/>
  <c r="G98" i="38"/>
  <c r="G96" i="38" s="1"/>
  <c r="G105" i="38"/>
  <c r="G106" i="38"/>
  <c r="I112" i="38"/>
  <c r="I115" i="38"/>
  <c r="G123" i="38"/>
  <c r="I138" i="38"/>
  <c r="G140" i="38"/>
  <c r="G141" i="38"/>
  <c r="G142" i="38"/>
  <c r="G146" i="38"/>
  <c r="I152" i="38"/>
  <c r="G158" i="38"/>
  <c r="I159" i="38"/>
  <c r="G167" i="38"/>
  <c r="G174" i="38"/>
  <c r="G177" i="38"/>
  <c r="G178" i="38"/>
  <c r="G179" i="38"/>
  <c r="I180" i="38"/>
  <c r="I201" i="38"/>
  <c r="G201" i="38" s="1"/>
  <c r="I203" i="38"/>
  <c r="G205" i="38"/>
  <c r="I218" i="38"/>
  <c r="G224" i="38"/>
  <c r="I225" i="38"/>
  <c r="I233" i="38"/>
  <c r="G226" i="38"/>
  <c r="G219" i="38"/>
  <c r="G176" i="38"/>
  <c r="G175" i="38"/>
  <c r="G147" i="38"/>
  <c r="G100" i="38"/>
  <c r="G92" i="38"/>
  <c r="G85" i="38"/>
  <c r="G82" i="38"/>
  <c r="G76" i="38"/>
  <c r="H76" i="38" s="1"/>
  <c r="G68" i="38"/>
  <c r="H56" i="38"/>
  <c r="H53" i="38"/>
  <c r="H48" i="38"/>
  <c r="G220" i="38"/>
  <c r="G150" i="38"/>
  <c r="G104" i="38"/>
  <c r="G102" i="38"/>
  <c r="G86" i="38"/>
  <c r="G160" i="38"/>
  <c r="G149" i="38"/>
  <c r="G148" i="38"/>
  <c r="G143" i="38"/>
  <c r="G114" i="38"/>
  <c r="G113" i="38"/>
  <c r="G110" i="38"/>
  <c r="G103" i="38"/>
  <c r="G88" i="38"/>
  <c r="G79" i="38"/>
  <c r="S233" i="38"/>
  <c r="P233" i="38"/>
  <c r="T225" i="38"/>
  <c r="S225" i="38"/>
  <c r="R225" i="38"/>
  <c r="Q225" i="38"/>
  <c r="P225" i="38"/>
  <c r="O225" i="38"/>
  <c r="N225" i="38"/>
  <c r="M225" i="38"/>
  <c r="L225" i="38"/>
  <c r="K225" i="38"/>
  <c r="J225" i="38"/>
  <c r="T218" i="38"/>
  <c r="S218" i="38"/>
  <c r="R218" i="38"/>
  <c r="Q218" i="38"/>
  <c r="P218" i="38"/>
  <c r="O218" i="38"/>
  <c r="N218" i="38"/>
  <c r="M218" i="38"/>
  <c r="L218" i="38"/>
  <c r="K218" i="38"/>
  <c r="J218" i="38"/>
  <c r="T206" i="38"/>
  <c r="S206" i="38"/>
  <c r="R206" i="38"/>
  <c r="Q206" i="38"/>
  <c r="O206" i="38"/>
  <c r="N206" i="38"/>
  <c r="M206" i="38"/>
  <c r="L206" i="38"/>
  <c r="K206" i="38"/>
  <c r="J206" i="38"/>
  <c r="T203" i="38"/>
  <c r="S203" i="38"/>
  <c r="R203" i="38"/>
  <c r="Q203" i="38"/>
  <c r="P203" i="38"/>
  <c r="O203" i="38"/>
  <c r="N203" i="38"/>
  <c r="M203" i="38"/>
  <c r="L203" i="38"/>
  <c r="K203" i="38"/>
  <c r="J203" i="38"/>
  <c r="T180" i="38"/>
  <c r="R180" i="38"/>
  <c r="Q180" i="38"/>
  <c r="P180" i="38"/>
  <c r="O180" i="38"/>
  <c r="N180" i="38"/>
  <c r="M180" i="38"/>
  <c r="L180" i="38"/>
  <c r="K180" i="38"/>
  <c r="J180" i="38"/>
  <c r="T173" i="38"/>
  <c r="S173" i="38"/>
  <c r="R173" i="38"/>
  <c r="Q173" i="38"/>
  <c r="P173" i="38"/>
  <c r="O173" i="38"/>
  <c r="N173" i="38"/>
  <c r="M173" i="38"/>
  <c r="L173" i="38"/>
  <c r="K173" i="38"/>
  <c r="J173" i="38"/>
  <c r="T166" i="38"/>
  <c r="S166" i="38"/>
  <c r="R166" i="38"/>
  <c r="Q166" i="38"/>
  <c r="P166" i="38"/>
  <c r="O166" i="38"/>
  <c r="N166" i="38"/>
  <c r="M166" i="38"/>
  <c r="L166" i="38"/>
  <c r="K166" i="38"/>
  <c r="J166" i="38"/>
  <c r="T159" i="38"/>
  <c r="S159" i="38"/>
  <c r="R159" i="38"/>
  <c r="Q159" i="38"/>
  <c r="P159" i="38"/>
  <c r="O159" i="38"/>
  <c r="N159" i="38"/>
  <c r="M159" i="38"/>
  <c r="L159" i="38"/>
  <c r="K159" i="38"/>
  <c r="J159" i="38"/>
  <c r="T152" i="38"/>
  <c r="S152" i="38"/>
  <c r="R152" i="38"/>
  <c r="Q152" i="38"/>
  <c r="P152" i="38"/>
  <c r="O152" i="38"/>
  <c r="N152" i="38"/>
  <c r="M152" i="38"/>
  <c r="L152" i="38"/>
  <c r="K152" i="38"/>
  <c r="J152" i="38"/>
  <c r="T145" i="38"/>
  <c r="S145" i="38"/>
  <c r="R145" i="38"/>
  <c r="Q145" i="38"/>
  <c r="P145" i="38"/>
  <c r="O145" i="38"/>
  <c r="N145" i="38"/>
  <c r="M145" i="38"/>
  <c r="L145" i="38"/>
  <c r="K145" i="38"/>
  <c r="J145" i="38"/>
  <c r="T138" i="38"/>
  <c r="S138" i="38"/>
  <c r="R138" i="38"/>
  <c r="Q138" i="38"/>
  <c r="P138" i="38"/>
  <c r="O138" i="38"/>
  <c r="N138" i="38"/>
  <c r="M138" i="38"/>
  <c r="L138" i="38"/>
  <c r="K138" i="38"/>
  <c r="J138" i="38"/>
  <c r="T131" i="38"/>
  <c r="S131" i="38"/>
  <c r="R131" i="38"/>
  <c r="Q131" i="38"/>
  <c r="P131" i="38"/>
  <c r="O131" i="38"/>
  <c r="N131" i="38"/>
  <c r="M131" i="38"/>
  <c r="L131" i="38"/>
  <c r="K131" i="38"/>
  <c r="J131" i="38"/>
  <c r="T115" i="38"/>
  <c r="S115" i="38"/>
  <c r="R115" i="38"/>
  <c r="Q115" i="38"/>
  <c r="P115" i="38"/>
  <c r="O115" i="38"/>
  <c r="N115" i="38"/>
  <c r="M115" i="38"/>
  <c r="L115" i="38"/>
  <c r="K115" i="38"/>
  <c r="J115" i="38"/>
  <c r="T112" i="38"/>
  <c r="S112" i="38"/>
  <c r="R112" i="38"/>
  <c r="Q112" i="38"/>
  <c r="P112" i="38"/>
  <c r="O112" i="38"/>
  <c r="N112" i="38"/>
  <c r="M112" i="38"/>
  <c r="L112" i="38"/>
  <c r="K112" i="38"/>
  <c r="J112" i="38"/>
  <c r="T96" i="38"/>
  <c r="S96" i="38"/>
  <c r="R96" i="38"/>
  <c r="Q96" i="38"/>
  <c r="P96" i="38"/>
  <c r="O96" i="38"/>
  <c r="N96" i="38"/>
  <c r="N6" i="40" s="1"/>
  <c r="M96" i="38"/>
  <c r="M6" i="40" s="1"/>
  <c r="L96" i="38"/>
  <c r="L6" i="40" s="1"/>
  <c r="K96" i="38"/>
  <c r="K6" i="40" s="1"/>
  <c r="J96" i="38"/>
  <c r="T81" i="38"/>
  <c r="T77" i="38" s="1"/>
  <c r="S81" i="38"/>
  <c r="S77" i="38" s="1"/>
  <c r="R81" i="38"/>
  <c r="R77" i="38" s="1"/>
  <c r="Q81" i="38"/>
  <c r="Q77" i="38" s="1"/>
  <c r="P81" i="38"/>
  <c r="P77" i="38" s="1"/>
  <c r="O81" i="38"/>
  <c r="O77" i="38" s="1"/>
  <c r="N81" i="38"/>
  <c r="N77" i="38" s="1"/>
  <c r="M81" i="38"/>
  <c r="M77" i="38" s="1"/>
  <c r="L81" i="38"/>
  <c r="L77" i="38" s="1"/>
  <c r="K81" i="38"/>
  <c r="K77" i="38" s="1"/>
  <c r="J81" i="38"/>
  <c r="J77" i="38" s="1"/>
  <c r="T62" i="38"/>
  <c r="S62" i="38"/>
  <c r="R62" i="38"/>
  <c r="Q62" i="38"/>
  <c r="P62" i="38"/>
  <c r="O62" i="38"/>
  <c r="L62" i="38"/>
  <c r="K62" i="38"/>
  <c r="J62" i="38"/>
  <c r="T49" i="38"/>
  <c r="T46" i="38" s="1"/>
  <c r="S49" i="38"/>
  <c r="S46" i="38" s="1"/>
  <c r="R49" i="38"/>
  <c r="R46" i="38" s="1"/>
  <c r="Q49" i="38"/>
  <c r="Q46" i="38" s="1"/>
  <c r="P49" i="38"/>
  <c r="P46" i="38" s="1"/>
  <c r="O49" i="38"/>
  <c r="O46" i="38" s="1"/>
  <c r="N49" i="38"/>
  <c r="N46" i="38" s="1"/>
  <c r="M49" i="38"/>
  <c r="M46" i="38" s="1"/>
  <c r="L49" i="38"/>
  <c r="L46" i="38" s="1"/>
  <c r="K49" i="38"/>
  <c r="K46" i="38" s="1"/>
  <c r="J49" i="38"/>
  <c r="J46" i="38" s="1"/>
  <c r="T15" i="38"/>
  <c r="S15" i="38"/>
  <c r="R15" i="38"/>
  <c r="Q15" i="38"/>
  <c r="P15" i="38"/>
  <c r="O15" i="38"/>
  <c r="N15" i="38"/>
  <c r="M15" i="38"/>
  <c r="L15" i="38"/>
  <c r="K15" i="38"/>
  <c r="J15" i="38"/>
  <c r="I15" i="38"/>
  <c r="J6" i="40" l="1"/>
  <c r="J94" i="38"/>
  <c r="H100" i="38"/>
  <c r="G99" i="38"/>
  <c r="E15" i="9"/>
  <c r="G65" i="38"/>
  <c r="G218" i="38"/>
  <c r="H219" i="38"/>
  <c r="G225" i="38"/>
  <c r="H226" i="38"/>
  <c r="C88" i="76"/>
  <c r="G115" i="38"/>
  <c r="E13" i="9" s="1"/>
  <c r="G81" i="38"/>
  <c r="H231" i="38"/>
  <c r="I96" i="1"/>
  <c r="I40" i="1"/>
  <c r="N12" i="38"/>
  <c r="J202" i="38"/>
  <c r="N94" i="38"/>
  <c r="H234" i="38"/>
  <c r="H233" i="38" s="1"/>
  <c r="T94" i="38"/>
  <c r="O202" i="38"/>
  <c r="L12" i="38"/>
  <c r="P12" i="38"/>
  <c r="M202" i="38"/>
  <c r="S94" i="38"/>
  <c r="T12" i="38"/>
  <c r="S12" i="38"/>
  <c r="M12" i="38"/>
  <c r="R12" i="38"/>
  <c r="J12" i="38"/>
  <c r="O12" i="38"/>
  <c r="Q12" i="38"/>
  <c r="K12" i="38"/>
  <c r="P202" i="38"/>
  <c r="Q202" i="38"/>
  <c r="R202" i="38"/>
  <c r="S202" i="38"/>
  <c r="T202" i="38"/>
  <c r="K202" i="38"/>
  <c r="L202" i="38"/>
  <c r="N202" i="38"/>
  <c r="S130" i="38"/>
  <c r="S111" i="38" s="1"/>
  <c r="J130" i="38"/>
  <c r="J111" i="38" s="1"/>
  <c r="R130" i="38"/>
  <c r="R111" i="38" s="1"/>
  <c r="T130" i="38"/>
  <c r="T111" i="38" s="1"/>
  <c r="M130" i="38"/>
  <c r="M111" i="38" s="1"/>
  <c r="P130" i="38"/>
  <c r="P111" i="38" s="1"/>
  <c r="Q130" i="38"/>
  <c r="Q111" i="38" s="1"/>
  <c r="N130" i="38"/>
  <c r="N111" i="38" s="1"/>
  <c r="O130" i="38"/>
  <c r="O111" i="38" s="1"/>
  <c r="K94" i="38"/>
  <c r="M94" i="38"/>
  <c r="O94" i="38"/>
  <c r="Q94" i="38"/>
  <c r="R94" i="38"/>
  <c r="P94" i="38"/>
  <c r="L94" i="38"/>
  <c r="I173" i="38"/>
  <c r="I145" i="38"/>
  <c r="I206" i="38"/>
  <c r="I202" i="38" s="1"/>
  <c r="I166" i="38"/>
  <c r="G151" i="38"/>
  <c r="G145" i="38" s="1"/>
  <c r="G159" i="38"/>
  <c r="E19" i="9" s="1"/>
  <c r="G139" i="38"/>
  <c r="G152" i="38"/>
  <c r="E18" i="9" s="1"/>
  <c r="G144" i="38"/>
  <c r="G173" i="38"/>
  <c r="C91" i="76" s="1"/>
  <c r="O91" i="76" s="1"/>
  <c r="G166" i="38"/>
  <c r="E20" i="9" s="1"/>
  <c r="G49" i="38"/>
  <c r="G180" i="38"/>
  <c r="E22" i="9" s="1"/>
  <c r="K130" i="38"/>
  <c r="K111" i="38" s="1"/>
  <c r="L130" i="38"/>
  <c r="L111" i="38" s="1"/>
  <c r="E21" i="9" l="1"/>
  <c r="F15" i="9"/>
  <c r="C90" i="76"/>
  <c r="L90" i="76" s="1"/>
  <c r="E17" i="9"/>
  <c r="G11" i="12"/>
  <c r="J96" i="1"/>
  <c r="S103" i="40"/>
  <c r="P91" i="76"/>
  <c r="T103" i="40" s="1"/>
  <c r="P102" i="40"/>
  <c r="M90" i="76"/>
  <c r="K88" i="76"/>
  <c r="H52" i="38"/>
  <c r="H49" i="38" s="1"/>
  <c r="N93" i="38"/>
  <c r="N249" i="38" s="1"/>
  <c r="C30" i="72"/>
  <c r="C29" i="72"/>
  <c r="G138" i="38"/>
  <c r="E16" i="9" s="1"/>
  <c r="E14" i="9" s="1"/>
  <c r="C32" i="72"/>
  <c r="C31" i="72"/>
  <c r="I130" i="38"/>
  <c r="I111" i="38" s="1"/>
  <c r="I93" i="38" s="1"/>
  <c r="T93" i="38"/>
  <c r="T249" i="38" s="1"/>
  <c r="S93" i="38"/>
  <c r="S249" i="38" s="1"/>
  <c r="Q93" i="38"/>
  <c r="Q249" i="38" s="1"/>
  <c r="K93" i="38"/>
  <c r="K249" i="38" s="1"/>
  <c r="M93" i="38"/>
  <c r="M249" i="38" s="1"/>
  <c r="P93" i="38"/>
  <c r="P249" i="38" s="1"/>
  <c r="O93" i="38"/>
  <c r="O249" i="38" s="1"/>
  <c r="J93" i="38"/>
  <c r="J249" i="38" s="1"/>
  <c r="R93" i="38"/>
  <c r="R249" i="38" s="1"/>
  <c r="L93" i="38"/>
  <c r="L249" i="38" s="1"/>
  <c r="I12" i="38"/>
  <c r="H187" i="37"/>
  <c r="C178" i="37"/>
  <c r="C174" i="37" s="1"/>
  <c r="D178" i="37"/>
  <c r="E153" i="37"/>
  <c r="D121" i="37"/>
  <c r="C121" i="37"/>
  <c r="D110" i="37"/>
  <c r="D106" i="37" s="1"/>
  <c r="D99" i="37"/>
  <c r="D95" i="37" s="1"/>
  <c r="D88" i="37"/>
  <c r="D57" i="37"/>
  <c r="G103" i="40" l="1"/>
  <c r="Q91" i="76"/>
  <c r="R91" i="76" s="1"/>
  <c r="S91" i="76" s="1"/>
  <c r="L88" i="76"/>
  <c r="O100" i="40"/>
  <c r="C89" i="76"/>
  <c r="J89" i="76" s="1"/>
  <c r="G130" i="38"/>
  <c r="N90" i="76"/>
  <c r="Q102" i="40"/>
  <c r="H103" i="40"/>
  <c r="H250" i="38"/>
  <c r="D174" i="37"/>
  <c r="K32" i="72"/>
  <c r="L32" i="72"/>
  <c r="L35" i="72" s="1"/>
  <c r="M32" i="72"/>
  <c r="M35" i="72" s="1"/>
  <c r="N32" i="72"/>
  <c r="N35" i="72" s="1"/>
  <c r="O32" i="72"/>
  <c r="O35" i="72" s="1"/>
  <c r="P32" i="72"/>
  <c r="P35" i="72" s="1"/>
  <c r="O30" i="72"/>
  <c r="O39" i="72" s="1"/>
  <c r="N30" i="72"/>
  <c r="P30" i="72"/>
  <c r="P39" i="72" s="1"/>
  <c r="C28" i="72"/>
  <c r="P29" i="72"/>
  <c r="P38" i="72" s="1"/>
  <c r="L29" i="72"/>
  <c r="L38" i="72" s="1"/>
  <c r="O29" i="72"/>
  <c r="O38" i="72" s="1"/>
  <c r="J29" i="72"/>
  <c r="K29" i="72"/>
  <c r="K38" i="72" s="1"/>
  <c r="M29" i="72"/>
  <c r="M38" i="72" s="1"/>
  <c r="N29" i="72"/>
  <c r="N38" i="72" s="1"/>
  <c r="P31" i="72"/>
  <c r="O31" i="72"/>
  <c r="K31" i="72"/>
  <c r="M31" i="72"/>
  <c r="L31" i="72"/>
  <c r="N31" i="72"/>
  <c r="J31" i="72"/>
  <c r="I249" i="38"/>
  <c r="E117" i="37"/>
  <c r="E106" i="37"/>
  <c r="E95" i="37"/>
  <c r="O6" i="40" l="1"/>
  <c r="R102" i="40"/>
  <c r="O90" i="76"/>
  <c r="C76" i="76"/>
  <c r="C103" i="76" s="1"/>
  <c r="P100" i="40"/>
  <c r="M88" i="76"/>
  <c r="Q31" i="72"/>
  <c r="R31" i="72" s="1"/>
  <c r="K35" i="72"/>
  <c r="Q32" i="72"/>
  <c r="R32" i="72" s="1"/>
  <c r="S32" i="72" s="1"/>
  <c r="Q30" i="72"/>
  <c r="R30" i="72" s="1"/>
  <c r="S30" i="72" s="1"/>
  <c r="N39" i="72"/>
  <c r="H28" i="72"/>
  <c r="M28" i="72"/>
  <c r="M36" i="72" s="1"/>
  <c r="N28" i="72"/>
  <c r="N36" i="72" s="1"/>
  <c r="F28" i="72"/>
  <c r="E28" i="72"/>
  <c r="L28" i="72"/>
  <c r="L36" i="72" s="1"/>
  <c r="P28" i="72"/>
  <c r="P36" i="72" s="1"/>
  <c r="O28" i="72"/>
  <c r="O36" i="72" s="1"/>
  <c r="I28" i="72"/>
  <c r="J28" i="72"/>
  <c r="J36" i="72" s="1"/>
  <c r="K28" i="72"/>
  <c r="K36" i="72" s="1"/>
  <c r="G28" i="72"/>
  <c r="Q29" i="72"/>
  <c r="R29" i="72" s="1"/>
  <c r="S29" i="72" s="1"/>
  <c r="J38" i="72"/>
  <c r="J40" i="72"/>
  <c r="N40" i="72"/>
  <c r="L40" i="72"/>
  <c r="M40" i="72"/>
  <c r="K40" i="72"/>
  <c r="O40" i="72"/>
  <c r="P40" i="72"/>
  <c r="E61" i="37"/>
  <c r="E64" i="37"/>
  <c r="E66" i="37"/>
  <c r="P6" i="40" l="1"/>
  <c r="Q100" i="40"/>
  <c r="N88" i="76"/>
  <c r="K89" i="76"/>
  <c r="N101" i="40"/>
  <c r="J76" i="76"/>
  <c r="J103" i="76" s="1"/>
  <c r="P90" i="76"/>
  <c r="S102" i="40"/>
  <c r="N18" i="72"/>
  <c r="K18" i="72"/>
  <c r="J18" i="72"/>
  <c r="P18" i="72"/>
  <c r="O18" i="72"/>
  <c r="E18" i="72"/>
  <c r="Q28" i="72"/>
  <c r="R28" i="72" s="1"/>
  <c r="S28" i="72" s="1"/>
  <c r="E36" i="72"/>
  <c r="F36" i="72"/>
  <c r="F18" i="72"/>
  <c r="H18" i="72"/>
  <c r="H36" i="72"/>
  <c r="G18" i="72"/>
  <c r="G36" i="72"/>
  <c r="M18" i="72"/>
  <c r="L18" i="72"/>
  <c r="I36" i="72"/>
  <c r="I18" i="72"/>
  <c r="O42" i="72"/>
  <c r="K42" i="72"/>
  <c r="M42" i="72"/>
  <c r="L42" i="72"/>
  <c r="N42" i="72"/>
  <c r="P42" i="72"/>
  <c r="J42" i="72"/>
  <c r="N88" i="40" l="1"/>
  <c r="N87" i="40" s="1"/>
  <c r="N5" i="40"/>
  <c r="Q6" i="40"/>
  <c r="O101" i="40"/>
  <c r="L89" i="76"/>
  <c r="K76" i="76"/>
  <c r="K103" i="76" s="1"/>
  <c r="R100" i="40"/>
  <c r="O88" i="76"/>
  <c r="T102" i="40"/>
  <c r="H102" i="40" s="1"/>
  <c r="Q90" i="76"/>
  <c r="R90" i="76" s="1"/>
  <c r="S90" i="76" s="1"/>
  <c r="R18" i="72"/>
  <c r="Q18" i="72"/>
  <c r="H42" i="72"/>
  <c r="F42" i="72"/>
  <c r="G42" i="72"/>
  <c r="E42" i="72"/>
  <c r="I42" i="72"/>
  <c r="S31" i="72"/>
  <c r="S18" i="72" s="1"/>
  <c r="R6" i="40" l="1"/>
  <c r="O5" i="40"/>
  <c r="O88" i="40"/>
  <c r="O87" i="40" s="1"/>
  <c r="M89" i="76"/>
  <c r="P101" i="40"/>
  <c r="L76" i="76"/>
  <c r="L103" i="76" s="1"/>
  <c r="G102" i="40"/>
  <c r="S100" i="40"/>
  <c r="P88" i="76"/>
  <c r="Q88" i="76" s="1"/>
  <c r="K87" i="40"/>
  <c r="L87" i="40"/>
  <c r="J87" i="40"/>
  <c r="M87" i="40"/>
  <c r="I87" i="40"/>
  <c r="D39" i="54"/>
  <c r="T28" i="39"/>
  <c r="S28" i="39"/>
  <c r="R28" i="39"/>
  <c r="Q28" i="39"/>
  <c r="P28" i="39"/>
  <c r="O28" i="39"/>
  <c r="N28" i="39"/>
  <c r="M28" i="39"/>
  <c r="L28" i="39"/>
  <c r="K28" i="39"/>
  <c r="J28" i="39"/>
  <c r="I28" i="39"/>
  <c r="S6" i="40" l="1"/>
  <c r="P5" i="40"/>
  <c r="P88" i="40"/>
  <c r="P87" i="40" s="1"/>
  <c r="R88" i="76"/>
  <c r="N89" i="76"/>
  <c r="Q101" i="40"/>
  <c r="M76" i="76"/>
  <c r="M103" i="76" s="1"/>
  <c r="T100" i="40"/>
  <c r="J88" i="54"/>
  <c r="M130" i="54" s="1"/>
  <c r="M135" i="54" s="1"/>
  <c r="L130" i="54"/>
  <c r="J84" i="54"/>
  <c r="K130" i="54" s="1"/>
  <c r="J83" i="54"/>
  <c r="J130" i="54" s="1"/>
  <c r="J82" i="54"/>
  <c r="I130" i="54" s="1"/>
  <c r="J81" i="54"/>
  <c r="H130" i="54" s="1"/>
  <c r="J80" i="54"/>
  <c r="E130" i="54" s="1"/>
  <c r="J79" i="54"/>
  <c r="D130" i="54" s="1"/>
  <c r="J78" i="54"/>
  <c r="C130" i="54" s="1"/>
  <c r="J76" i="54"/>
  <c r="O130" i="54" s="1"/>
  <c r="J75" i="54"/>
  <c r="N130" i="54" s="1"/>
  <c r="J71" i="54"/>
  <c r="AA31" i="54" s="1"/>
  <c r="V125" i="54" s="1"/>
  <c r="J70" i="54"/>
  <c r="L128" i="54"/>
  <c r="J65" i="54"/>
  <c r="K128" i="54" s="1"/>
  <c r="J64" i="54"/>
  <c r="J128" i="54" s="1"/>
  <c r="J63" i="54"/>
  <c r="I128" i="54" s="1"/>
  <c r="J62" i="54"/>
  <c r="H128" i="54" s="1"/>
  <c r="J61" i="54"/>
  <c r="E128" i="54" s="1"/>
  <c r="J60" i="54"/>
  <c r="D128" i="54" s="1"/>
  <c r="J59" i="54"/>
  <c r="C128" i="54" s="1"/>
  <c r="J54" i="54"/>
  <c r="J53" i="54"/>
  <c r="J52" i="54"/>
  <c r="J51" i="54"/>
  <c r="J46" i="54"/>
  <c r="J45" i="54"/>
  <c r="J44" i="54"/>
  <c r="J43" i="54"/>
  <c r="J42" i="54"/>
  <c r="J41" i="54"/>
  <c r="J40" i="54"/>
  <c r="C127" i="54" s="1"/>
  <c r="J38" i="54"/>
  <c r="J37" i="54"/>
  <c r="J32" i="54"/>
  <c r="J31" i="54"/>
  <c r="J29" i="54"/>
  <c r="J28" i="54"/>
  <c r="AA27" i="54" s="1"/>
  <c r="J26" i="54"/>
  <c r="J21" i="54"/>
  <c r="J20" i="54"/>
  <c r="J19" i="54"/>
  <c r="J18" i="54"/>
  <c r="J17" i="54"/>
  <c r="J14" i="54"/>
  <c r="J13" i="54"/>
  <c r="T6" i="40" l="1"/>
  <c r="Q5" i="40"/>
  <c r="Q88" i="40"/>
  <c r="Q87" i="40" s="1"/>
  <c r="G100" i="40"/>
  <c r="AA33" i="54"/>
  <c r="X125" i="54" s="1"/>
  <c r="AA30" i="54"/>
  <c r="W125" i="54" s="1"/>
  <c r="W126" i="54" s="1"/>
  <c r="C135" i="54"/>
  <c r="H100" i="40"/>
  <c r="R101" i="40"/>
  <c r="O89" i="76"/>
  <c r="N76" i="76"/>
  <c r="N103" i="76" s="1"/>
  <c r="S88" i="76"/>
  <c r="C126" i="54"/>
  <c r="E127" i="54"/>
  <c r="E135" i="54" s="1"/>
  <c r="AA22" i="54"/>
  <c r="AA21" i="54"/>
  <c r="AA13" i="54"/>
  <c r="C124" i="54"/>
  <c r="AA16" i="54"/>
  <c r="AA14" i="54"/>
  <c r="AA17" i="54"/>
  <c r="AA18" i="54"/>
  <c r="AA19" i="54"/>
  <c r="AA20" i="54"/>
  <c r="AA29" i="54"/>
  <c r="T125" i="54" s="1"/>
  <c r="AA28" i="54"/>
  <c r="U125" i="54" s="1"/>
  <c r="U126" i="54" s="1"/>
  <c r="I127" i="54"/>
  <c r="I135" i="54" s="1"/>
  <c r="L127" i="54"/>
  <c r="L135" i="54" s="1"/>
  <c r="J127" i="54"/>
  <c r="H127" i="54"/>
  <c r="K127" i="54"/>
  <c r="N127" i="54"/>
  <c r="M126" i="54"/>
  <c r="M136" i="54"/>
  <c r="O127" i="54"/>
  <c r="K126" i="54"/>
  <c r="D127" i="54"/>
  <c r="W71" i="54"/>
  <c r="P130" i="54"/>
  <c r="P128" i="54"/>
  <c r="J69" i="54"/>
  <c r="J36" i="54"/>
  <c r="J39" i="54"/>
  <c r="J12" i="54"/>
  <c r="J74" i="54"/>
  <c r="R5" i="40" l="1"/>
  <c r="R88" i="40"/>
  <c r="R87" i="40" s="1"/>
  <c r="C136" i="54"/>
  <c r="X126" i="54"/>
  <c r="X124" i="54"/>
  <c r="O126" i="54"/>
  <c r="O135" i="54"/>
  <c r="K124" i="54"/>
  <c r="K135" i="54"/>
  <c r="K136" i="54" s="1"/>
  <c r="H124" i="54"/>
  <c r="H135" i="54"/>
  <c r="J124" i="54"/>
  <c r="J135" i="54"/>
  <c r="J138" i="54" s="1"/>
  <c r="J139" i="54" s="1"/>
  <c r="D124" i="54"/>
  <c r="D135" i="54"/>
  <c r="D136" i="54" s="1"/>
  <c r="N126" i="54"/>
  <c r="N135" i="54"/>
  <c r="N136" i="54" s="1"/>
  <c r="E124" i="54"/>
  <c r="P89" i="76"/>
  <c r="S101" i="40"/>
  <c r="O76" i="76"/>
  <c r="O103" i="76" s="1"/>
  <c r="T126" i="54"/>
  <c r="Z125" i="54"/>
  <c r="AA26" i="54"/>
  <c r="AD26" i="54" s="1"/>
  <c r="AA15" i="54"/>
  <c r="AA12" i="54"/>
  <c r="L124" i="54"/>
  <c r="L126" i="54"/>
  <c r="U134" i="54"/>
  <c r="I126" i="54"/>
  <c r="I124" i="54"/>
  <c r="J126" i="54"/>
  <c r="N124" i="54"/>
  <c r="T124" i="54"/>
  <c r="O124" i="54"/>
  <c r="L136" i="54"/>
  <c r="L138" i="54"/>
  <c r="L139" i="54" s="1"/>
  <c r="I138" i="54"/>
  <c r="I139" i="54" s="1"/>
  <c r="I136" i="54"/>
  <c r="V126" i="54"/>
  <c r="D126" i="54"/>
  <c r="V124" i="54"/>
  <c r="W124" i="54"/>
  <c r="U124" i="54"/>
  <c r="H126" i="54"/>
  <c r="E126" i="54"/>
  <c r="P127" i="54"/>
  <c r="S5" i="40" l="1"/>
  <c r="S88" i="40"/>
  <c r="S87" i="40" s="1"/>
  <c r="P135" i="54"/>
  <c r="AA11" i="54"/>
  <c r="O138" i="54"/>
  <c r="O139" i="54" s="1"/>
  <c r="P126" i="54"/>
  <c r="T101" i="40"/>
  <c r="P76" i="76"/>
  <c r="P103" i="76" s="1"/>
  <c r="Q89" i="76"/>
  <c r="Z126" i="54"/>
  <c r="K138" i="54"/>
  <c r="K139" i="54" s="1"/>
  <c r="U136" i="54"/>
  <c r="Z136" i="54" s="1"/>
  <c r="J136" i="54"/>
  <c r="N138" i="54"/>
  <c r="O136" i="54"/>
  <c r="G15" i="38" s="1"/>
  <c r="E22" i="15"/>
  <c r="J124" i="1"/>
  <c r="J130" i="1"/>
  <c r="C21" i="40"/>
  <c r="C17" i="40"/>
  <c r="C10" i="40"/>
  <c r="D113" i="40"/>
  <c r="T5" i="40" l="1"/>
  <c r="T88" i="40"/>
  <c r="T87" i="40" s="1"/>
  <c r="J126" i="1"/>
  <c r="N139" i="54"/>
  <c r="R89" i="76"/>
  <c r="Q76" i="76"/>
  <c r="Q103" i="76" s="1"/>
  <c r="G101" i="40"/>
  <c r="U112" i="40"/>
  <c r="C98" i="40"/>
  <c r="C96" i="40"/>
  <c r="C95" i="40"/>
  <c r="C94" i="40"/>
  <c r="C93" i="40"/>
  <c r="C89" i="40"/>
  <c r="U99" i="40"/>
  <c r="U98" i="40"/>
  <c r="U97" i="40"/>
  <c r="U96" i="40"/>
  <c r="U95" i="40"/>
  <c r="U94" i="40"/>
  <c r="U93" i="40"/>
  <c r="U92" i="40"/>
  <c r="U91" i="40"/>
  <c r="U86" i="40"/>
  <c r="S162" i="71"/>
  <c r="S156" i="71"/>
  <c r="S155" i="71"/>
  <c r="S154" i="71"/>
  <c r="R154" i="71"/>
  <c r="Q154" i="71"/>
  <c r="P154" i="71"/>
  <c r="O154" i="71"/>
  <c r="N154" i="71"/>
  <c r="M154" i="71"/>
  <c r="L154" i="71"/>
  <c r="K154" i="71"/>
  <c r="J154" i="71"/>
  <c r="I154" i="71"/>
  <c r="H154" i="71"/>
  <c r="G154" i="71"/>
  <c r="E154" i="71"/>
  <c r="S152" i="71"/>
  <c r="R151" i="71"/>
  <c r="G151" i="71"/>
  <c r="R150" i="71"/>
  <c r="Q150" i="71"/>
  <c r="P150" i="71"/>
  <c r="O150" i="71"/>
  <c r="N150" i="71"/>
  <c r="M150" i="71"/>
  <c r="L150" i="71"/>
  <c r="K150" i="71"/>
  <c r="J150" i="71"/>
  <c r="I150" i="71"/>
  <c r="H150" i="71"/>
  <c r="G150" i="71"/>
  <c r="R146" i="71"/>
  <c r="Q146" i="71"/>
  <c r="P146" i="71"/>
  <c r="O146" i="71"/>
  <c r="N146" i="71"/>
  <c r="M146" i="71"/>
  <c r="L146" i="71"/>
  <c r="K146" i="71"/>
  <c r="J146" i="71"/>
  <c r="I146" i="71"/>
  <c r="H146" i="71"/>
  <c r="G146" i="71"/>
  <c r="R142" i="71"/>
  <c r="Q142" i="71"/>
  <c r="P142" i="71"/>
  <c r="O142" i="71"/>
  <c r="N142" i="71"/>
  <c r="M142" i="71"/>
  <c r="L142" i="71"/>
  <c r="K142" i="71"/>
  <c r="J142" i="71"/>
  <c r="I142" i="71"/>
  <c r="H142" i="71"/>
  <c r="G142" i="71"/>
  <c r="R138" i="71"/>
  <c r="Q138" i="71"/>
  <c r="P138" i="71"/>
  <c r="O138" i="71"/>
  <c r="N138" i="71"/>
  <c r="M138" i="71"/>
  <c r="L138" i="71"/>
  <c r="K138" i="71"/>
  <c r="J138" i="71"/>
  <c r="I138" i="71"/>
  <c r="H138" i="71"/>
  <c r="G138" i="71"/>
  <c r="T133" i="71"/>
  <c r="S132" i="71"/>
  <c r="S131" i="71"/>
  <c r="S130" i="71"/>
  <c r="R129" i="71"/>
  <c r="Q129" i="71"/>
  <c r="P129" i="71"/>
  <c r="O129" i="71"/>
  <c r="N129" i="71"/>
  <c r="M129" i="71"/>
  <c r="L129" i="71"/>
  <c r="K129" i="71"/>
  <c r="J129" i="71"/>
  <c r="I129" i="71"/>
  <c r="H129" i="71"/>
  <c r="G129" i="71"/>
  <c r="E129" i="71"/>
  <c r="D129" i="71"/>
  <c r="R128" i="71"/>
  <c r="R126" i="71" s="1"/>
  <c r="S127" i="71"/>
  <c r="T127" i="71" s="1"/>
  <c r="O126" i="71"/>
  <c r="N126" i="71"/>
  <c r="M126" i="71"/>
  <c r="L126" i="71"/>
  <c r="K126" i="71"/>
  <c r="J126" i="71"/>
  <c r="I126" i="71"/>
  <c r="H126" i="71"/>
  <c r="G126" i="71"/>
  <c r="F126" i="71"/>
  <c r="S125" i="71"/>
  <c r="T125" i="71" s="1"/>
  <c r="T121" i="71" s="1"/>
  <c r="S124" i="71"/>
  <c r="F124" i="71"/>
  <c r="F121" i="71" s="1"/>
  <c r="R122" i="71"/>
  <c r="Q122" i="71"/>
  <c r="P122" i="71"/>
  <c r="O122" i="71"/>
  <c r="O121" i="71" s="1"/>
  <c r="N122" i="71"/>
  <c r="N121" i="71" s="1"/>
  <c r="M122" i="71"/>
  <c r="M121" i="71" s="1"/>
  <c r="L122" i="71"/>
  <c r="L121" i="71" s="1"/>
  <c r="K122" i="71"/>
  <c r="K121" i="71" s="1"/>
  <c r="J122" i="71"/>
  <c r="J121" i="71" s="1"/>
  <c r="I122" i="71"/>
  <c r="I121" i="71" s="1"/>
  <c r="H122" i="71"/>
  <c r="H121" i="71" s="1"/>
  <c r="G122" i="71"/>
  <c r="G121" i="71" s="1"/>
  <c r="E121" i="71"/>
  <c r="D121" i="71"/>
  <c r="S119" i="71"/>
  <c r="S118" i="71" s="1"/>
  <c r="R118" i="71"/>
  <c r="Q118" i="71"/>
  <c r="P118" i="71"/>
  <c r="O118" i="71"/>
  <c r="N118" i="71"/>
  <c r="M118" i="71"/>
  <c r="L118" i="71"/>
  <c r="K118" i="71"/>
  <c r="J118" i="71"/>
  <c r="I118" i="71"/>
  <c r="H118" i="71"/>
  <c r="G118" i="71"/>
  <c r="E118" i="71"/>
  <c r="D118" i="71"/>
  <c r="S117" i="71"/>
  <c r="T117" i="71" s="1"/>
  <c r="T116" i="71" s="1"/>
  <c r="R116" i="71"/>
  <c r="Q116" i="71"/>
  <c r="P116" i="71"/>
  <c r="O116" i="71"/>
  <c r="N116" i="71"/>
  <c r="M116" i="71"/>
  <c r="L116" i="71"/>
  <c r="K116" i="71"/>
  <c r="J116" i="71"/>
  <c r="I116" i="71"/>
  <c r="H116" i="71"/>
  <c r="G116" i="71"/>
  <c r="F116" i="71"/>
  <c r="C112" i="40" s="1"/>
  <c r="E116" i="71"/>
  <c r="D116" i="71"/>
  <c r="R115" i="71"/>
  <c r="R114" i="71" s="1"/>
  <c r="Q115" i="71"/>
  <c r="Q114" i="71" s="1"/>
  <c r="P115" i="71"/>
  <c r="P114" i="71" s="1"/>
  <c r="O115" i="71"/>
  <c r="O114" i="71" s="1"/>
  <c r="N115" i="71"/>
  <c r="N114" i="71" s="1"/>
  <c r="M115" i="71"/>
  <c r="M114" i="71" s="1"/>
  <c r="L115" i="71"/>
  <c r="L114" i="71" s="1"/>
  <c r="K115" i="71"/>
  <c r="K114" i="71" s="1"/>
  <c r="J115" i="71"/>
  <c r="J114" i="71" s="1"/>
  <c r="I115" i="71"/>
  <c r="I114" i="71" s="1"/>
  <c r="H115" i="71"/>
  <c r="H114" i="71" s="1"/>
  <c r="G115" i="71"/>
  <c r="G114" i="71" s="1"/>
  <c r="F114" i="71"/>
  <c r="E114" i="71"/>
  <c r="D114" i="71"/>
  <c r="S113" i="71"/>
  <c r="T113" i="71" s="1"/>
  <c r="S112" i="71"/>
  <c r="T112" i="71" s="1"/>
  <c r="S111" i="71"/>
  <c r="T111" i="71" s="1"/>
  <c r="S110" i="71"/>
  <c r="T110" i="71" s="1"/>
  <c r="S109" i="71"/>
  <c r="T109" i="71" s="1"/>
  <c r="S108" i="71"/>
  <c r="T108" i="71" s="1"/>
  <c r="S104" i="71"/>
  <c r="T104" i="71" s="1"/>
  <c r="S103" i="71"/>
  <c r="T103" i="71" s="1"/>
  <c r="D103" i="71"/>
  <c r="R102" i="71"/>
  <c r="Q102" i="71"/>
  <c r="P102" i="71"/>
  <c r="D101" i="71"/>
  <c r="R101" i="71" s="1"/>
  <c r="D100" i="71"/>
  <c r="N100" i="71" s="1"/>
  <c r="Q99" i="71"/>
  <c r="Q98" i="71"/>
  <c r="R95" i="71"/>
  <c r="Q95" i="71"/>
  <c r="P95" i="71"/>
  <c r="O95" i="71"/>
  <c r="N95" i="71"/>
  <c r="M95" i="71"/>
  <c r="L95" i="71"/>
  <c r="K95" i="71"/>
  <c r="J95" i="71"/>
  <c r="I95" i="71"/>
  <c r="H95" i="71"/>
  <c r="G95" i="71"/>
  <c r="F95" i="71" s="1"/>
  <c r="C92" i="40" s="1"/>
  <c r="R94" i="71"/>
  <c r="Q94" i="71"/>
  <c r="P94" i="71"/>
  <c r="O94" i="71"/>
  <c r="N94" i="71"/>
  <c r="M94" i="71"/>
  <c r="L94" i="71"/>
  <c r="K94" i="71"/>
  <c r="J94" i="71"/>
  <c r="I94" i="71"/>
  <c r="H94" i="71"/>
  <c r="G94" i="71"/>
  <c r="F94" i="71"/>
  <c r="C91" i="40" s="1"/>
  <c r="D93" i="71"/>
  <c r="O93" i="71" s="1"/>
  <c r="R92" i="71"/>
  <c r="Q92" i="71"/>
  <c r="P92" i="71"/>
  <c r="O92" i="71"/>
  <c r="N92" i="71"/>
  <c r="M92" i="71"/>
  <c r="L92" i="71"/>
  <c r="K92" i="71"/>
  <c r="J92" i="71"/>
  <c r="I92" i="71"/>
  <c r="H92" i="71"/>
  <c r="G92" i="71"/>
  <c r="F92" i="71" s="1"/>
  <c r="E92" i="71" s="1"/>
  <c r="P91" i="71"/>
  <c r="O91" i="71"/>
  <c r="N91" i="71"/>
  <c r="M91" i="71"/>
  <c r="L91" i="71"/>
  <c r="K91" i="71"/>
  <c r="J91" i="71"/>
  <c r="I91" i="71"/>
  <c r="H91" i="71"/>
  <c r="G91" i="71"/>
  <c r="R90" i="71"/>
  <c r="Q90" i="71"/>
  <c r="P90" i="71"/>
  <c r="O90" i="71"/>
  <c r="N90" i="71"/>
  <c r="M90" i="71"/>
  <c r="L90" i="71"/>
  <c r="H89" i="71"/>
  <c r="G89" i="71"/>
  <c r="J88" i="71"/>
  <c r="I88" i="71"/>
  <c r="H88" i="71"/>
  <c r="G88" i="71"/>
  <c r="J87" i="71"/>
  <c r="I87" i="71"/>
  <c r="H87" i="71"/>
  <c r="G87" i="71"/>
  <c r="K86" i="71"/>
  <c r="J86" i="71"/>
  <c r="I86" i="71"/>
  <c r="H86" i="71"/>
  <c r="G86" i="71"/>
  <c r="I85" i="71"/>
  <c r="H85" i="71"/>
  <c r="G85" i="71"/>
  <c r="H84" i="71"/>
  <c r="G84" i="71"/>
  <c r="S83" i="71"/>
  <c r="T83" i="71" s="1"/>
  <c r="S82" i="71"/>
  <c r="T82" i="71" s="1"/>
  <c r="S81" i="71"/>
  <c r="T81" i="71" s="1"/>
  <c r="S80" i="71"/>
  <c r="T80" i="71" s="1"/>
  <c r="S79" i="71"/>
  <c r="T79" i="71" s="1"/>
  <c r="S78" i="71"/>
  <c r="T78" i="71" s="1"/>
  <c r="R76" i="71"/>
  <c r="R72" i="71" s="1"/>
  <c r="Q76" i="71"/>
  <c r="P75" i="71"/>
  <c r="P72" i="71" s="1"/>
  <c r="O75" i="71"/>
  <c r="O72" i="71" s="1"/>
  <c r="N75" i="71"/>
  <c r="N72" i="71" s="1"/>
  <c r="M75" i="71"/>
  <c r="M72" i="71" s="1"/>
  <c r="L75" i="71"/>
  <c r="L72" i="71" s="1"/>
  <c r="K75" i="71"/>
  <c r="K72" i="71" s="1"/>
  <c r="J75" i="71"/>
  <c r="J72" i="71" s="1"/>
  <c r="I75" i="71"/>
  <c r="I72" i="71" s="1"/>
  <c r="H75" i="71"/>
  <c r="H72" i="71" s="1"/>
  <c r="G75" i="71"/>
  <c r="G72" i="71" s="1"/>
  <c r="F75" i="71"/>
  <c r="E75" i="71" s="1"/>
  <c r="E72" i="71" s="1"/>
  <c r="S74" i="71"/>
  <c r="T74" i="71" s="1"/>
  <c r="F74" i="71"/>
  <c r="S73" i="71"/>
  <c r="T73" i="71" s="1"/>
  <c r="F73" i="71"/>
  <c r="D72" i="71"/>
  <c r="R71" i="71"/>
  <c r="Q71" i="71"/>
  <c r="P71" i="71"/>
  <c r="O71" i="71"/>
  <c r="N71" i="71"/>
  <c r="M71" i="71"/>
  <c r="L71" i="71"/>
  <c r="K71" i="71"/>
  <c r="J71" i="71"/>
  <c r="I71" i="71"/>
  <c r="E71" i="71"/>
  <c r="R70" i="71"/>
  <c r="Q70" i="71"/>
  <c r="P70" i="71"/>
  <c r="E70" i="71"/>
  <c r="R69" i="71"/>
  <c r="Q69" i="71"/>
  <c r="P69" i="71"/>
  <c r="O69" i="71"/>
  <c r="N69" i="71"/>
  <c r="M69" i="71"/>
  <c r="L69" i="71"/>
  <c r="K69" i="71"/>
  <c r="J69" i="71"/>
  <c r="I69" i="71"/>
  <c r="H69" i="71"/>
  <c r="G69" i="71"/>
  <c r="E69" i="71"/>
  <c r="R68" i="71"/>
  <c r="Q68" i="71"/>
  <c r="P68" i="71"/>
  <c r="O68" i="71"/>
  <c r="N68" i="71"/>
  <c r="M68" i="71"/>
  <c r="L68" i="71"/>
  <c r="K68" i="71"/>
  <c r="J68" i="71"/>
  <c r="I68" i="71"/>
  <c r="H68" i="71"/>
  <c r="G68" i="71"/>
  <c r="E68" i="71"/>
  <c r="R67" i="71"/>
  <c r="Q67" i="71"/>
  <c r="P67" i="71"/>
  <c r="O67" i="71"/>
  <c r="N67" i="71"/>
  <c r="M67" i="71"/>
  <c r="L67" i="71"/>
  <c r="E67" i="71"/>
  <c r="R66" i="71"/>
  <c r="Q66" i="71"/>
  <c r="P66" i="71"/>
  <c r="E66" i="71"/>
  <c r="R65" i="71"/>
  <c r="Q65" i="71"/>
  <c r="P65" i="71"/>
  <c r="O65" i="71"/>
  <c r="N65" i="71"/>
  <c r="M65" i="71"/>
  <c r="L65" i="71"/>
  <c r="K65" i="71"/>
  <c r="J65" i="71"/>
  <c r="I65" i="71"/>
  <c r="H65" i="71"/>
  <c r="E65" i="71"/>
  <c r="R64" i="71"/>
  <c r="Q64" i="71"/>
  <c r="P64" i="71"/>
  <c r="O64" i="71"/>
  <c r="N64" i="71"/>
  <c r="M64" i="71"/>
  <c r="L64" i="71"/>
  <c r="E64" i="71"/>
  <c r="R63" i="71"/>
  <c r="Q63" i="71"/>
  <c r="P63" i="71"/>
  <c r="E63" i="71"/>
  <c r="R62" i="71"/>
  <c r="Q62" i="71"/>
  <c r="P62" i="71"/>
  <c r="O62" i="71"/>
  <c r="N62" i="71"/>
  <c r="M62" i="71"/>
  <c r="L62" i="71"/>
  <c r="K62" i="71"/>
  <c r="J62" i="71"/>
  <c r="I62" i="71"/>
  <c r="H62" i="71"/>
  <c r="G62" i="71"/>
  <c r="E62" i="71"/>
  <c r="R61" i="71"/>
  <c r="Q61" i="71"/>
  <c r="P61" i="71"/>
  <c r="O61" i="71"/>
  <c r="N61" i="71"/>
  <c r="M61" i="71"/>
  <c r="L61" i="71"/>
  <c r="K61" i="71"/>
  <c r="E61" i="71"/>
  <c r="S60" i="71"/>
  <c r="T60" i="71" s="1"/>
  <c r="F60" i="71"/>
  <c r="K59" i="71"/>
  <c r="J59" i="71"/>
  <c r="I59" i="71"/>
  <c r="H59" i="71"/>
  <c r="G59" i="71"/>
  <c r="F59" i="71"/>
  <c r="O58" i="71"/>
  <c r="N58" i="71"/>
  <c r="M58" i="71"/>
  <c r="L58" i="71"/>
  <c r="K58" i="71"/>
  <c r="J58" i="71"/>
  <c r="I58" i="71"/>
  <c r="H58" i="71"/>
  <c r="G58" i="71"/>
  <c r="F58" i="71"/>
  <c r="E58" i="71" s="1"/>
  <c r="G57" i="71"/>
  <c r="S57" i="71" s="1"/>
  <c r="T57" i="71" s="1"/>
  <c r="F57" i="71"/>
  <c r="K56" i="71"/>
  <c r="J56" i="71"/>
  <c r="I56" i="71"/>
  <c r="H56" i="71"/>
  <c r="G56" i="71"/>
  <c r="F56" i="71"/>
  <c r="O55" i="71"/>
  <c r="N55" i="71"/>
  <c r="M55" i="71"/>
  <c r="L55" i="71"/>
  <c r="K55" i="71"/>
  <c r="J55" i="71"/>
  <c r="I55" i="71"/>
  <c r="H55" i="71"/>
  <c r="G55" i="71"/>
  <c r="F55" i="71"/>
  <c r="S54" i="71"/>
  <c r="T54" i="71" s="1"/>
  <c r="J53" i="71"/>
  <c r="I53" i="71"/>
  <c r="H53" i="71"/>
  <c r="G53" i="71"/>
  <c r="F53" i="71"/>
  <c r="F50" i="71"/>
  <c r="F49" i="71"/>
  <c r="F48" i="71"/>
  <c r="F47" i="71"/>
  <c r="F46" i="71"/>
  <c r="F45" i="71"/>
  <c r="D43" i="71"/>
  <c r="R41" i="71"/>
  <c r="R28" i="71" s="1"/>
  <c r="Q41" i="71"/>
  <c r="Q28" i="71" s="1"/>
  <c r="P41" i="71"/>
  <c r="P28" i="71" s="1"/>
  <c r="O41" i="71"/>
  <c r="O28" i="71" s="1"/>
  <c r="N41" i="71"/>
  <c r="N28" i="71" s="1"/>
  <c r="M41" i="71"/>
  <c r="M28" i="71" s="1"/>
  <c r="L41" i="71"/>
  <c r="L28" i="71" s="1"/>
  <c r="K41" i="71"/>
  <c r="K28" i="71" s="1"/>
  <c r="J41" i="71"/>
  <c r="J28" i="71" s="1"/>
  <c r="I41" i="71"/>
  <c r="I28" i="71" s="1"/>
  <c r="H41" i="71"/>
  <c r="H28" i="71" s="1"/>
  <c r="G41" i="71"/>
  <c r="G28" i="71" s="1"/>
  <c r="G5" i="71" s="1"/>
  <c r="F41" i="71"/>
  <c r="E41" i="71" s="1"/>
  <c r="E28" i="71" s="1"/>
  <c r="S40" i="71"/>
  <c r="F40" i="71"/>
  <c r="S39" i="71"/>
  <c r="F39" i="71"/>
  <c r="S38" i="71"/>
  <c r="F38" i="71"/>
  <c r="S37" i="71"/>
  <c r="F37" i="71"/>
  <c r="S36" i="71"/>
  <c r="F36" i="71"/>
  <c r="S35" i="71"/>
  <c r="S34" i="71"/>
  <c r="D36" i="40" s="1"/>
  <c r="S33" i="71"/>
  <c r="S32" i="71"/>
  <c r="S31" i="71"/>
  <c r="S30" i="71"/>
  <c r="F30" i="71"/>
  <c r="S29" i="71"/>
  <c r="D28" i="71"/>
  <c r="R27" i="71"/>
  <c r="Q27" i="71"/>
  <c r="P27" i="71"/>
  <c r="O27" i="71"/>
  <c r="N27" i="71"/>
  <c r="M27" i="71"/>
  <c r="L27" i="71"/>
  <c r="K27" i="71"/>
  <c r="J27" i="71"/>
  <c r="I27" i="71"/>
  <c r="E27" i="71"/>
  <c r="R26" i="71"/>
  <c r="Q26" i="71"/>
  <c r="P26" i="71"/>
  <c r="E26" i="71"/>
  <c r="E6" i="71" s="1"/>
  <c r="S25" i="71"/>
  <c r="S24" i="71"/>
  <c r="R23" i="71"/>
  <c r="Q23" i="71"/>
  <c r="P23" i="71"/>
  <c r="O23" i="71"/>
  <c r="O6" i="71" s="1"/>
  <c r="N23" i="71"/>
  <c r="N6" i="71" s="1"/>
  <c r="M23" i="71"/>
  <c r="M6" i="71" s="1"/>
  <c r="L23" i="71"/>
  <c r="L6" i="71" s="1"/>
  <c r="K23" i="71"/>
  <c r="K6" i="71" s="1"/>
  <c r="J23" i="71"/>
  <c r="J6" i="71" s="1"/>
  <c r="I23" i="71"/>
  <c r="I6" i="71" s="1"/>
  <c r="H23" i="71"/>
  <c r="H6" i="71" s="1"/>
  <c r="G23" i="71"/>
  <c r="G22" i="71"/>
  <c r="G6" i="71" s="1"/>
  <c r="S21" i="71"/>
  <c r="T21" i="71" s="1"/>
  <c r="S20" i="71"/>
  <c r="T20" i="71" s="1"/>
  <c r="W19" i="71"/>
  <c r="S19" i="71"/>
  <c r="T19" i="71" s="1"/>
  <c r="S18" i="71"/>
  <c r="T18" i="71" s="1"/>
  <c r="S17" i="71"/>
  <c r="T17" i="71" s="1"/>
  <c r="F17" i="71"/>
  <c r="F6" i="71" s="1"/>
  <c r="S16" i="71"/>
  <c r="T16" i="71" s="1"/>
  <c r="S15" i="71"/>
  <c r="T15" i="71" s="1"/>
  <c r="S14" i="71"/>
  <c r="T14" i="71" s="1"/>
  <c r="S13" i="71"/>
  <c r="T13" i="71" s="1"/>
  <c r="S12" i="71"/>
  <c r="T12" i="71" s="1"/>
  <c r="S11" i="71"/>
  <c r="T11" i="71" s="1"/>
  <c r="S10" i="71"/>
  <c r="S9" i="71"/>
  <c r="T9" i="71" s="1"/>
  <c r="S8" i="71"/>
  <c r="T8" i="71" s="1"/>
  <c r="S7" i="71"/>
  <c r="T7" i="71" s="1"/>
  <c r="D6" i="71"/>
  <c r="H101" i="40" l="1"/>
  <c r="G88" i="40"/>
  <c r="S26" i="71"/>
  <c r="D28" i="40" s="1"/>
  <c r="T39" i="71"/>
  <c r="D41" i="40"/>
  <c r="T29" i="71"/>
  <c r="D31" i="40"/>
  <c r="T35" i="71"/>
  <c r="D37" i="40"/>
  <c r="S76" i="71"/>
  <c r="T76" i="71" s="1"/>
  <c r="T32" i="71"/>
  <c r="D34" i="40"/>
  <c r="T33" i="71"/>
  <c r="D35" i="40"/>
  <c r="T25" i="71"/>
  <c r="D27" i="40"/>
  <c r="T37" i="71"/>
  <c r="D39" i="40"/>
  <c r="T40" i="71"/>
  <c r="D42" i="40"/>
  <c r="T31" i="71"/>
  <c r="D33" i="40"/>
  <c r="T24" i="71"/>
  <c r="D26" i="40"/>
  <c r="T30" i="71"/>
  <c r="D32" i="40"/>
  <c r="D45" i="40"/>
  <c r="D38" i="40"/>
  <c r="T38" i="71"/>
  <c r="D40" i="40"/>
  <c r="G87" i="40"/>
  <c r="S89" i="76"/>
  <c r="S76" i="76" s="1"/>
  <c r="S103" i="76" s="1"/>
  <c r="R76" i="76"/>
  <c r="R103" i="76" s="1"/>
  <c r="S89" i="71"/>
  <c r="D90" i="40" s="1"/>
  <c r="J134" i="71"/>
  <c r="J133" i="71" s="1"/>
  <c r="E5" i="71"/>
  <c r="S151" i="71"/>
  <c r="K134" i="71"/>
  <c r="K133" i="71" s="1"/>
  <c r="L134" i="71"/>
  <c r="L133" i="71" s="1"/>
  <c r="N134" i="71"/>
  <c r="N133" i="71" s="1"/>
  <c r="H5" i="71"/>
  <c r="I5" i="71"/>
  <c r="S84" i="71"/>
  <c r="T84" i="71" s="1"/>
  <c r="E89" i="71"/>
  <c r="S116" i="71"/>
  <c r="D112" i="40" s="1"/>
  <c r="M134" i="71"/>
  <c r="M133" i="71" s="1"/>
  <c r="O134" i="71"/>
  <c r="O133" i="71" s="1"/>
  <c r="H134" i="71"/>
  <c r="H133" i="71" s="1"/>
  <c r="Q134" i="71"/>
  <c r="Q133" i="71" s="1"/>
  <c r="S64" i="71"/>
  <c r="T64" i="71" s="1"/>
  <c r="S102" i="71"/>
  <c r="T102" i="71" s="1"/>
  <c r="S59" i="71"/>
  <c r="T59" i="71" s="1"/>
  <c r="S66" i="71"/>
  <c r="T66" i="71" s="1"/>
  <c r="S129" i="71"/>
  <c r="I134" i="71"/>
  <c r="I133" i="71" s="1"/>
  <c r="Q93" i="71"/>
  <c r="P134" i="71"/>
  <c r="P133" i="71" s="1"/>
  <c r="D5" i="71"/>
  <c r="D2" i="71" s="1"/>
  <c r="Q6" i="71"/>
  <c r="Q5" i="71" s="1"/>
  <c r="O100" i="71"/>
  <c r="P93" i="71"/>
  <c r="R134" i="71"/>
  <c r="R133" i="71" s="1"/>
  <c r="G134" i="71"/>
  <c r="G133" i="71" s="1"/>
  <c r="K43" i="71"/>
  <c r="T26" i="71"/>
  <c r="K5" i="71"/>
  <c r="S55" i="71"/>
  <c r="S65" i="71"/>
  <c r="T65" i="71" s="1"/>
  <c r="S71" i="71"/>
  <c r="D84" i="40" s="1"/>
  <c r="S75" i="71"/>
  <c r="S72" i="71" s="1"/>
  <c r="S85" i="71"/>
  <c r="T85" i="71" s="1"/>
  <c r="S88" i="71"/>
  <c r="R93" i="71"/>
  <c r="F28" i="71"/>
  <c r="F5" i="71" s="1"/>
  <c r="L43" i="71"/>
  <c r="S70" i="71"/>
  <c r="S95" i="71"/>
  <c r="T95" i="71" s="1"/>
  <c r="P6" i="71"/>
  <c r="P5" i="71" s="1"/>
  <c r="O43" i="71"/>
  <c r="G93" i="71"/>
  <c r="F93" i="71" s="1"/>
  <c r="D48" i="40"/>
  <c r="F89" i="71"/>
  <c r="C90" i="40" s="1"/>
  <c r="H93" i="71"/>
  <c r="H77" i="71" s="1"/>
  <c r="S115" i="71"/>
  <c r="S114" i="71" s="1"/>
  <c r="F72" i="71"/>
  <c r="S27" i="71"/>
  <c r="D46" i="40"/>
  <c r="S58" i="71"/>
  <c r="I43" i="71"/>
  <c r="P43" i="71"/>
  <c r="L93" i="71"/>
  <c r="R6" i="71"/>
  <c r="R5" i="71" s="1"/>
  <c r="J43" i="71"/>
  <c r="M93" i="71"/>
  <c r="L100" i="71"/>
  <c r="J5" i="71"/>
  <c r="M43" i="71"/>
  <c r="E43" i="71"/>
  <c r="S67" i="71"/>
  <c r="S87" i="71"/>
  <c r="N93" i="71"/>
  <c r="M100" i="71"/>
  <c r="S56" i="71"/>
  <c r="T56" i="71" s="1"/>
  <c r="S90" i="71"/>
  <c r="D23" i="40"/>
  <c r="D126" i="71"/>
  <c r="R98" i="71"/>
  <c r="O98" i="71"/>
  <c r="P98" i="71"/>
  <c r="R99" i="71"/>
  <c r="E128" i="71"/>
  <c r="P123" i="71" s="1"/>
  <c r="P121" i="71" s="1"/>
  <c r="P128" i="71"/>
  <c r="P126" i="71" s="1"/>
  <c r="Q128" i="71"/>
  <c r="Q126" i="71" s="1"/>
  <c r="U88" i="40"/>
  <c r="U87" i="40" s="1"/>
  <c r="S22" i="71"/>
  <c r="D24" i="40" s="1"/>
  <c r="N43" i="71"/>
  <c r="S61" i="71"/>
  <c r="T61" i="71" s="1"/>
  <c r="S23" i="71"/>
  <c r="D25" i="40" s="1"/>
  <c r="Q43" i="71"/>
  <c r="T10" i="71"/>
  <c r="T34" i="71"/>
  <c r="S62" i="71"/>
  <c r="D168" i="37" s="1"/>
  <c r="S122" i="71"/>
  <c r="L5" i="71"/>
  <c r="N5" i="71"/>
  <c r="M5" i="71"/>
  <c r="F2" i="71"/>
  <c r="O5" i="71"/>
  <c r="S68" i="71"/>
  <c r="D70" i="40" s="1"/>
  <c r="S94" i="71"/>
  <c r="T94" i="71" s="1"/>
  <c r="S41" i="71"/>
  <c r="D43" i="40" s="1"/>
  <c r="S69" i="71"/>
  <c r="Q72" i="71"/>
  <c r="S86" i="71"/>
  <c r="S92" i="71"/>
  <c r="T92" i="71" s="1"/>
  <c r="R97" i="71"/>
  <c r="Q97" i="71"/>
  <c r="P97" i="71"/>
  <c r="K97" i="71"/>
  <c r="S2" i="71"/>
  <c r="T36" i="71"/>
  <c r="S53" i="71"/>
  <c r="G43" i="71"/>
  <c r="L97" i="71"/>
  <c r="H43" i="71"/>
  <c r="M97" i="71"/>
  <c r="R43" i="71"/>
  <c r="F91" i="71"/>
  <c r="S91" i="71"/>
  <c r="E91" i="71"/>
  <c r="N97" i="71"/>
  <c r="O101" i="71"/>
  <c r="O97" i="71"/>
  <c r="P101" i="71"/>
  <c r="K93" i="71"/>
  <c r="J93" i="71"/>
  <c r="J77" i="71" s="1"/>
  <c r="I93" i="71"/>
  <c r="I77" i="71" s="1"/>
  <c r="D77" i="71"/>
  <c r="D42" i="71" s="1"/>
  <c r="Q101" i="71"/>
  <c r="F43" i="71"/>
  <c r="R100" i="71"/>
  <c r="Q100" i="71"/>
  <c r="P100" i="71"/>
  <c r="S63" i="71"/>
  <c r="T63" i="71" s="1"/>
  <c r="K100" i="71"/>
  <c r="T119" i="71"/>
  <c r="T118" i="71" s="1"/>
  <c r="P99" i="71"/>
  <c r="U78" i="40"/>
  <c r="U77" i="40"/>
  <c r="U76" i="40"/>
  <c r="U75" i="40"/>
  <c r="U74" i="40"/>
  <c r="U73" i="40"/>
  <c r="U72" i="40"/>
  <c r="U71" i="40"/>
  <c r="U70" i="40"/>
  <c r="D9" i="40"/>
  <c r="H4" i="40" l="1"/>
  <c r="F16" i="9"/>
  <c r="H88" i="40"/>
  <c r="T27" i="71"/>
  <c r="D29" i="40"/>
  <c r="T89" i="71"/>
  <c r="H87" i="40"/>
  <c r="I42" i="71"/>
  <c r="D77" i="40"/>
  <c r="L77" i="71"/>
  <c r="L42" i="71" s="1"/>
  <c r="G77" i="71"/>
  <c r="G42" i="71" s="1"/>
  <c r="T58" i="71"/>
  <c r="G2" i="71"/>
  <c r="D92" i="40"/>
  <c r="D76" i="40"/>
  <c r="T71" i="71"/>
  <c r="T91" i="71"/>
  <c r="S134" i="71"/>
  <c r="S133" i="71" s="1"/>
  <c r="E93" i="71"/>
  <c r="E77" i="71" s="1"/>
  <c r="E42" i="71" s="1"/>
  <c r="C99" i="40"/>
  <c r="T90" i="71"/>
  <c r="D89" i="40"/>
  <c r="T86" i="71"/>
  <c r="D96" i="40"/>
  <c r="H42" i="71"/>
  <c r="T55" i="71"/>
  <c r="D74" i="40"/>
  <c r="J42" i="71"/>
  <c r="T67" i="71"/>
  <c r="D78" i="40"/>
  <c r="S93" i="71"/>
  <c r="D99" i="40" s="1"/>
  <c r="T87" i="71"/>
  <c r="D98" i="40"/>
  <c r="M77" i="71"/>
  <c r="M42" i="71" s="1"/>
  <c r="T88" i="71"/>
  <c r="D91" i="40"/>
  <c r="T69" i="71"/>
  <c r="D71" i="40"/>
  <c r="T23" i="71"/>
  <c r="S100" i="71"/>
  <c r="T100" i="71" s="1"/>
  <c r="T41" i="71"/>
  <c r="T28" i="71" s="1"/>
  <c r="D51" i="40"/>
  <c r="D44" i="40" s="1"/>
  <c r="D72" i="40"/>
  <c r="S43" i="71"/>
  <c r="D173" i="37" s="1"/>
  <c r="T22" i="71"/>
  <c r="N77" i="71"/>
  <c r="N42" i="71" s="1"/>
  <c r="T62" i="71"/>
  <c r="T70" i="71"/>
  <c r="D169" i="37"/>
  <c r="D79" i="40"/>
  <c r="K77" i="71"/>
  <c r="K42" i="71" s="1"/>
  <c r="D97" i="40"/>
  <c r="T115" i="71"/>
  <c r="S28" i="71"/>
  <c r="D30" i="40" s="1"/>
  <c r="D22" i="40" s="1"/>
  <c r="F77" i="71"/>
  <c r="F42" i="71" s="1"/>
  <c r="C97" i="40"/>
  <c r="T68" i="71"/>
  <c r="T75" i="71"/>
  <c r="T72" i="71" s="1"/>
  <c r="D73" i="40"/>
  <c r="D75" i="40"/>
  <c r="S128" i="71"/>
  <c r="S126" i="71" s="1"/>
  <c r="E126" i="71"/>
  <c r="O77" i="71"/>
  <c r="O42" i="71" s="1"/>
  <c r="Q77" i="71"/>
  <c r="Q42" i="71" s="1"/>
  <c r="S98" i="71"/>
  <c r="T98" i="71" s="1"/>
  <c r="R77" i="71"/>
  <c r="R42" i="71" s="1"/>
  <c r="Q123" i="71"/>
  <c r="Q121" i="71" s="1"/>
  <c r="P77" i="71"/>
  <c r="P42" i="71" s="1"/>
  <c r="S99" i="71"/>
  <c r="T99" i="71" s="1"/>
  <c r="R123" i="71"/>
  <c r="R121" i="71" s="1"/>
  <c r="U69" i="40"/>
  <c r="U68" i="40" s="1"/>
  <c r="T53" i="71"/>
  <c r="S97" i="71"/>
  <c r="S101" i="71"/>
  <c r="T101" i="71" s="1"/>
  <c r="S6" i="71"/>
  <c r="S5" i="71" l="1"/>
  <c r="T2" i="71" s="1"/>
  <c r="C88" i="40"/>
  <c r="D69" i="40"/>
  <c r="D68" i="40" s="1"/>
  <c r="T6" i="71"/>
  <c r="T5" i="71"/>
  <c r="T43" i="71"/>
  <c r="T93" i="71"/>
  <c r="D95" i="40"/>
  <c r="T128" i="71"/>
  <c r="T126" i="71" s="1"/>
  <c r="D94" i="40"/>
  <c r="S123" i="71"/>
  <c r="S121" i="71" s="1"/>
  <c r="T97" i="71"/>
  <c r="T77" i="71" s="1"/>
  <c r="T42" i="71" s="1"/>
  <c r="D93" i="40"/>
  <c r="S77" i="71"/>
  <c r="D88" i="40" l="1"/>
  <c r="S42" i="71"/>
  <c r="P137" i="54" l="1"/>
  <c r="P140" i="54"/>
  <c r="P141" i="54"/>
  <c r="I57" i="39" l="1"/>
  <c r="I52" i="39"/>
  <c r="I51" i="39"/>
  <c r="I53" i="39" s="1"/>
  <c r="I54" i="39" s="1"/>
  <c r="I55" i="39" l="1"/>
  <c r="D191" i="37" l="1"/>
  <c r="D185" i="37" s="1"/>
  <c r="D19" i="63" l="1"/>
  <c r="F19" i="63" s="1"/>
  <c r="D8" i="63"/>
  <c r="D26" i="63" l="1"/>
  <c r="F8" i="63"/>
  <c r="D43" i="37"/>
  <c r="D27" i="63" l="1"/>
  <c r="F27" i="63" s="1"/>
  <c r="F26" i="63"/>
  <c r="C56" i="37"/>
  <c r="C200" i="37"/>
  <c r="D96" i="38" l="1"/>
  <c r="D99" i="38"/>
  <c r="D206" i="38"/>
  <c r="D203" i="38"/>
  <c r="F81" i="1"/>
  <c r="C13" i="38"/>
  <c r="C94" i="38"/>
  <c r="G81" i="1" l="1"/>
  <c r="H81" i="1"/>
  <c r="D202" i="38"/>
  <c r="D94" i="38" l="1"/>
  <c r="C65" i="38"/>
  <c r="C48" i="38"/>
  <c r="D34" i="38"/>
  <c r="D31" i="38" s="1"/>
  <c r="F23" i="1"/>
  <c r="D77" i="54"/>
  <c r="D74" i="54"/>
  <c r="D36" i="54"/>
  <c r="C77" i="54"/>
  <c r="I77" i="54" s="1"/>
  <c r="C74" i="54"/>
  <c r="C69" i="54"/>
  <c r="I69" i="54" s="1"/>
  <c r="C58" i="54"/>
  <c r="C50" i="54"/>
  <c r="I50" i="54" s="1"/>
  <c r="C39" i="54"/>
  <c r="I39" i="54" s="1"/>
  <c r="C36" i="54"/>
  <c r="I36" i="54" s="1"/>
  <c r="C34" i="54"/>
  <c r="C28" i="54"/>
  <c r="C27" i="54" s="1"/>
  <c r="C15" i="54"/>
  <c r="I15" i="54" s="1"/>
  <c r="C14" i="54"/>
  <c r="I14" i="54" s="1"/>
  <c r="C13" i="54"/>
  <c r="I13" i="54" s="1"/>
  <c r="D18" i="38"/>
  <c r="D15" i="38"/>
  <c r="D225" i="38"/>
  <c r="D218" i="38"/>
  <c r="D130" i="38"/>
  <c r="D115" i="38"/>
  <c r="D112" i="38"/>
  <c r="D81" i="38"/>
  <c r="D62" i="38"/>
  <c r="D120" i="40"/>
  <c r="C113" i="40"/>
  <c r="C120" i="40"/>
  <c r="C125" i="40"/>
  <c r="C130" i="40"/>
  <c r="D9" i="37"/>
  <c r="D18" i="37"/>
  <c r="D40" i="37"/>
  <c r="D167" i="37"/>
  <c r="D160" i="37"/>
  <c r="D156" i="37"/>
  <c r="D153" i="37"/>
  <c r="D145" i="37"/>
  <c r="D135" i="37"/>
  <c r="D128" i="37"/>
  <c r="D117" i="37"/>
  <c r="D83" i="37"/>
  <c r="D68" i="37"/>
  <c r="D30" i="37"/>
  <c r="D22" i="37"/>
  <c r="C194" i="37"/>
  <c r="C193" i="37"/>
  <c r="C167" i="37"/>
  <c r="C166" i="37"/>
  <c r="C160" i="37" s="1"/>
  <c r="C158" i="37"/>
  <c r="C156" i="37" s="1"/>
  <c r="C151" i="37"/>
  <c r="C145" i="37" s="1"/>
  <c r="C141" i="37"/>
  <c r="C135" i="37" s="1"/>
  <c r="C134" i="37"/>
  <c r="C128" i="37" s="1"/>
  <c r="C117" i="37"/>
  <c r="C110" i="37"/>
  <c r="C106" i="37" s="1"/>
  <c r="C99" i="37"/>
  <c r="C95" i="37" s="1"/>
  <c r="C88" i="37"/>
  <c r="C74" i="37"/>
  <c r="C70" i="37"/>
  <c r="C59" i="37"/>
  <c r="C58" i="37" s="1"/>
  <c r="C40" i="37"/>
  <c r="C39" i="37"/>
  <c r="C30" i="37" s="1"/>
  <c r="C25" i="37"/>
  <c r="C22" i="37" s="1"/>
  <c r="C18" i="37"/>
  <c r="C15" i="37"/>
  <c r="C9" i="37" s="1"/>
  <c r="D37" i="39"/>
  <c r="D36" i="39"/>
  <c r="D33" i="39"/>
  <c r="D27" i="39"/>
  <c r="D23" i="39"/>
  <c r="D22" i="39"/>
  <c r="C33" i="39"/>
  <c r="C28" i="39"/>
  <c r="C23" i="39"/>
  <c r="H52" i="1" l="1"/>
  <c r="G52" i="1"/>
  <c r="C191" i="37"/>
  <c r="C185" i="37" s="1"/>
  <c r="G53" i="1"/>
  <c r="H53" i="1"/>
  <c r="G23" i="1"/>
  <c r="H23" i="1"/>
  <c r="C16" i="4"/>
  <c r="C62" i="38"/>
  <c r="C84" i="37"/>
  <c r="D77" i="38"/>
  <c r="C73" i="54"/>
  <c r="D35" i="54"/>
  <c r="I74" i="54"/>
  <c r="I27" i="54"/>
  <c r="I28" i="54"/>
  <c r="I34" i="54"/>
  <c r="C57" i="54"/>
  <c r="I57" i="54" s="1"/>
  <c r="I58" i="54"/>
  <c r="D73" i="54"/>
  <c r="C35" i="54"/>
  <c r="I35" i="54" s="1"/>
  <c r="C12" i="54"/>
  <c r="C11" i="54" s="1"/>
  <c r="D13" i="39"/>
  <c r="C141" i="40"/>
  <c r="D35" i="39"/>
  <c r="C68" i="37"/>
  <c r="D111" i="38"/>
  <c r="D93" i="38" s="1"/>
  <c r="D13" i="38"/>
  <c r="D12" i="38" s="1"/>
  <c r="D84" i="37"/>
  <c r="D208" i="37" l="1"/>
  <c r="C9" i="54"/>
  <c r="I9" i="54" s="1"/>
  <c r="I11" i="54"/>
  <c r="D249" i="38"/>
  <c r="I73" i="54"/>
  <c r="I12" i="54"/>
  <c r="C29" i="43" l="1"/>
  <c r="H136" i="54" l="1"/>
  <c r="E136" i="54"/>
  <c r="P136" i="54" l="1"/>
  <c r="H138" i="54"/>
  <c r="E138" i="54"/>
  <c r="E139" i="54" s="1"/>
  <c r="H139" i="54" l="1"/>
  <c r="D138" i="54"/>
  <c r="D139" i="54" s="1"/>
  <c r="C138" i="54"/>
  <c r="P138" i="54" l="1"/>
  <c r="C139" i="54"/>
  <c r="P139" i="54" l="1"/>
  <c r="D67" i="2" l="1"/>
  <c r="D64" i="2"/>
  <c r="D61" i="2"/>
  <c r="I158" i="1" l="1"/>
  <c r="E18" i="70" l="1"/>
  <c r="D28" i="70" l="1"/>
  <c r="D15" i="70"/>
  <c r="E14" i="70" l="1"/>
  <c r="E19" i="70" s="1"/>
  <c r="D11" i="70"/>
  <c r="D12" i="70" s="1"/>
  <c r="E15" i="70" l="1"/>
  <c r="C16" i="17" l="1"/>
  <c r="C17" i="17" s="1"/>
  <c r="C24" i="43"/>
  <c r="H152" i="37" l="1"/>
  <c r="H150" i="37"/>
  <c r="H183" i="37" l="1"/>
  <c r="H155" i="37"/>
  <c r="H154" i="37"/>
  <c r="H153" i="37" l="1"/>
  <c r="H223" i="38" l="1"/>
  <c r="H110" i="38"/>
  <c r="H92" i="38"/>
  <c r="H67" i="37" l="1"/>
  <c r="H12" i="61" l="1"/>
  <c r="H11" i="61" s="1"/>
  <c r="H14" i="61"/>
  <c r="I12" i="61"/>
  <c r="I14" i="61"/>
  <c r="I11" i="61" l="1"/>
  <c r="E88" i="2"/>
  <c r="F88" i="2" l="1"/>
  <c r="H88" i="2"/>
  <c r="H107" i="38"/>
  <c r="F22" i="9" s="1"/>
  <c r="H22" i="9" s="1"/>
  <c r="I22" i="9" s="1"/>
  <c r="F94" i="58" l="1"/>
  <c r="F95" i="58" s="1"/>
  <c r="F91" i="58"/>
  <c r="F92" i="58" s="1"/>
  <c r="I23" i="1"/>
  <c r="W75" i="54"/>
  <c r="W38" i="54"/>
  <c r="W76" i="54"/>
  <c r="W41" i="54"/>
  <c r="W42" i="54"/>
  <c r="W80" i="54"/>
  <c r="W81" i="54"/>
  <c r="W82" i="54"/>
  <c r="W84" i="54"/>
  <c r="H64" i="38"/>
  <c r="I38" i="1" s="1"/>
  <c r="H66" i="38"/>
  <c r="H68" i="38"/>
  <c r="H69" i="38"/>
  <c r="H70" i="38"/>
  <c r="H71" i="38"/>
  <c r="H72" i="38"/>
  <c r="H73" i="38"/>
  <c r="H82" i="38"/>
  <c r="H84" i="38"/>
  <c r="H85" i="38"/>
  <c r="H86" i="38"/>
  <c r="H87" i="38"/>
  <c r="H88" i="38"/>
  <c r="H89" i="38"/>
  <c r="H76" i="37"/>
  <c r="H82" i="37"/>
  <c r="H108" i="37"/>
  <c r="H119" i="37"/>
  <c r="H109" i="37"/>
  <c r="H120" i="37"/>
  <c r="H90" i="37"/>
  <c r="H112" i="37"/>
  <c r="H116" i="37"/>
  <c r="H123" i="37"/>
  <c r="H127" i="37"/>
  <c r="I61" i="1"/>
  <c r="I62" i="1"/>
  <c r="H98" i="38"/>
  <c r="H102" i="38"/>
  <c r="H103" i="38"/>
  <c r="F18" i="9" s="1"/>
  <c r="H104" i="38"/>
  <c r="F19" i="9" s="1"/>
  <c r="H105" i="38"/>
  <c r="F20" i="9" s="1"/>
  <c r="H106" i="38"/>
  <c r="F21" i="9" s="1"/>
  <c r="H176" i="37"/>
  <c r="H180" i="37"/>
  <c r="H184" i="37"/>
  <c r="I68" i="1"/>
  <c r="H9" i="37"/>
  <c r="H18" i="37"/>
  <c r="I74" i="1"/>
  <c r="H29" i="37"/>
  <c r="H220" i="38"/>
  <c r="H224" i="38"/>
  <c r="I81" i="1"/>
  <c r="W30" i="54"/>
  <c r="W53" i="54"/>
  <c r="H137" i="37"/>
  <c r="H9" i="10"/>
  <c r="H13" i="10"/>
  <c r="H146" i="37"/>
  <c r="H147" i="37"/>
  <c r="H151" i="37"/>
  <c r="H157" i="37"/>
  <c r="H158" i="37"/>
  <c r="I94" i="1"/>
  <c r="H44" i="37"/>
  <c r="H43" i="37" s="1"/>
  <c r="I102" i="1" s="1"/>
  <c r="H57" i="37"/>
  <c r="H166" i="37"/>
  <c r="I106" i="1"/>
  <c r="I107" i="1"/>
  <c r="I108" i="1"/>
  <c r="I109" i="1"/>
  <c r="I112" i="1"/>
  <c r="I116" i="1"/>
  <c r="H22" i="15"/>
  <c r="I52" i="58"/>
  <c r="I87" i="58"/>
  <c r="F24" i="27"/>
  <c r="F10" i="17"/>
  <c r="E11" i="17"/>
  <c r="E10" i="20"/>
  <c r="C10" i="20"/>
  <c r="G203" i="38"/>
  <c r="G202" i="38" s="1"/>
  <c r="E203" i="38"/>
  <c r="E206" i="38"/>
  <c r="C206" i="38"/>
  <c r="C203" i="38"/>
  <c r="E12" i="10"/>
  <c r="E10" i="10"/>
  <c r="E9" i="10" s="1"/>
  <c r="G77" i="38"/>
  <c r="D11" i="59"/>
  <c r="D125" i="40"/>
  <c r="C225" i="38"/>
  <c r="C218" i="38"/>
  <c r="C130" i="38"/>
  <c r="C115" i="38"/>
  <c r="C112" i="38"/>
  <c r="C77" i="38"/>
  <c r="C46" i="38"/>
  <c r="C31" i="38"/>
  <c r="H29" i="65"/>
  <c r="J19" i="61"/>
  <c r="J8" i="61"/>
  <c r="E69" i="2"/>
  <c r="F69" i="2" s="1"/>
  <c r="F87" i="58"/>
  <c r="F29" i="51"/>
  <c r="E111" i="2" s="1"/>
  <c r="H37" i="54"/>
  <c r="H38" i="54"/>
  <c r="H40" i="54"/>
  <c r="H41" i="54"/>
  <c r="H42" i="54"/>
  <c r="H43" i="54"/>
  <c r="H44" i="54"/>
  <c r="H75" i="54"/>
  <c r="H76" i="54"/>
  <c r="H78" i="54"/>
  <c r="H79" i="54"/>
  <c r="H80" i="54"/>
  <c r="H81" i="54"/>
  <c r="H82" i="54"/>
  <c r="H83" i="54"/>
  <c r="H84" i="54"/>
  <c r="H85" i="54"/>
  <c r="W83" i="54"/>
  <c r="W20" i="54"/>
  <c r="W18" i="54"/>
  <c r="W16" i="54"/>
  <c r="F41" i="16"/>
  <c r="F37" i="27"/>
  <c r="F155" i="1"/>
  <c r="F156" i="1"/>
  <c r="I156" i="1"/>
  <c r="D41" i="16"/>
  <c r="C41" i="16"/>
  <c r="I155" i="1"/>
  <c r="I145" i="1"/>
  <c r="D11" i="67"/>
  <c r="F7" i="68"/>
  <c r="E7" i="68"/>
  <c r="D13" i="66"/>
  <c r="H15" i="65"/>
  <c r="G15" i="65"/>
  <c r="H32" i="65"/>
  <c r="H33" i="65"/>
  <c r="H31" i="65"/>
  <c r="H22" i="65"/>
  <c r="H26" i="65"/>
  <c r="H13" i="65"/>
  <c r="H14" i="65"/>
  <c r="H11" i="65"/>
  <c r="G32" i="65"/>
  <c r="G33" i="65"/>
  <c r="G31" i="65"/>
  <c r="G22" i="65"/>
  <c r="G26" i="65"/>
  <c r="G29" i="65"/>
  <c r="G13" i="65"/>
  <c r="G14" i="65"/>
  <c r="G11" i="65"/>
  <c r="D11" i="61"/>
  <c r="D8" i="61" s="1"/>
  <c r="E8" i="61"/>
  <c r="H22" i="61"/>
  <c r="H21" i="61"/>
  <c r="H20" i="61"/>
  <c r="F19" i="61"/>
  <c r="H18" i="61"/>
  <c r="F80" i="58"/>
  <c r="F79" i="58"/>
  <c r="G79" i="58" s="1"/>
  <c r="D21" i="59"/>
  <c r="E21" i="59"/>
  <c r="H21" i="59"/>
  <c r="E15" i="59"/>
  <c r="H15" i="59"/>
  <c r="D15" i="59"/>
  <c r="F82" i="58"/>
  <c r="F52" i="58"/>
  <c r="B8" i="67"/>
  <c r="C8" i="67" s="1"/>
  <c r="D8" i="67" s="1"/>
  <c r="E8" i="67" s="1"/>
  <c r="F8" i="67" s="1"/>
  <c r="G8" i="67" s="1"/>
  <c r="H8" i="67" s="1"/>
  <c r="I8" i="67" s="1"/>
  <c r="J8" i="67" s="1"/>
  <c r="K8" i="67" s="1"/>
  <c r="L8" i="67" s="1"/>
  <c r="M8" i="67" s="1"/>
  <c r="N8" i="67" s="1"/>
  <c r="O8" i="67" s="1"/>
  <c r="P8" i="67" s="1"/>
  <c r="Q8" i="67" s="1"/>
  <c r="R8" i="67" s="1"/>
  <c r="S8" i="67" s="1"/>
  <c r="T8" i="67" s="1"/>
  <c r="U8" i="67" s="1"/>
  <c r="V8" i="67" s="1"/>
  <c r="E50" i="27"/>
  <c r="F50" i="27"/>
  <c r="F62" i="27"/>
  <c r="E19" i="27"/>
  <c r="F19" i="27"/>
  <c r="D10" i="20"/>
  <c r="I11" i="1"/>
  <c r="G18" i="51"/>
  <c r="I22" i="61"/>
  <c r="I100" i="58"/>
  <c r="H21" i="37"/>
  <c r="H20" i="37"/>
  <c r="H19" i="37"/>
  <c r="H61" i="37"/>
  <c r="H65" i="37"/>
  <c r="H69" i="37"/>
  <c r="H175" i="37"/>
  <c r="H177" i="37"/>
  <c r="E56" i="27"/>
  <c r="F109" i="1"/>
  <c r="E15" i="15"/>
  <c r="H15" i="15" s="1"/>
  <c r="G69" i="2"/>
  <c r="D104" i="2"/>
  <c r="E11" i="20"/>
  <c r="E12" i="20"/>
  <c r="E13" i="20"/>
  <c r="E14" i="20"/>
  <c r="E15" i="20"/>
  <c r="E18" i="20"/>
  <c r="F14" i="15"/>
  <c r="G14" i="15"/>
  <c r="E52" i="39"/>
  <c r="E53" i="39" s="1"/>
  <c r="F11" i="53"/>
  <c r="C11" i="53"/>
  <c r="D109" i="2"/>
  <c r="E109" i="2"/>
  <c r="H52" i="39"/>
  <c r="H57" i="39"/>
  <c r="F13" i="17"/>
  <c r="E10" i="15"/>
  <c r="F10" i="15"/>
  <c r="G10" i="15"/>
  <c r="H10" i="15"/>
  <c r="I10" i="15"/>
  <c r="J10" i="15"/>
  <c r="K10" i="15"/>
  <c r="L10" i="15"/>
  <c r="M10" i="15"/>
  <c r="F19" i="15"/>
  <c r="G19" i="15"/>
  <c r="I19" i="15"/>
  <c r="J19" i="15"/>
  <c r="K19" i="15"/>
  <c r="F24" i="15"/>
  <c r="G24" i="15"/>
  <c r="I24" i="15"/>
  <c r="J24" i="15"/>
  <c r="K24" i="15"/>
  <c r="F9" i="10"/>
  <c r="G9" i="10"/>
  <c r="C13" i="10"/>
  <c r="F13" i="10"/>
  <c r="G13" i="10"/>
  <c r="G10" i="9"/>
  <c r="G31" i="9" s="1"/>
  <c r="H9" i="51"/>
  <c r="G17" i="51"/>
  <c r="J40" i="2"/>
  <c r="Z40" i="2"/>
  <c r="J41" i="2"/>
  <c r="Z41" i="2"/>
  <c r="J42" i="2"/>
  <c r="Z42" i="2"/>
  <c r="J43" i="2"/>
  <c r="Z43" i="2"/>
  <c r="L55" i="2"/>
  <c r="D83" i="2"/>
  <c r="H75" i="2"/>
  <c r="E44" i="27"/>
  <c r="G104" i="2"/>
  <c r="H51" i="39"/>
  <c r="E11" i="53"/>
  <c r="E66" i="27" s="1"/>
  <c r="F78" i="2"/>
  <c r="F75" i="2"/>
  <c r="H74" i="2"/>
  <c r="F74" i="2"/>
  <c r="H78" i="2"/>
  <c r="D11" i="53"/>
  <c r="C17" i="16"/>
  <c r="G11" i="53"/>
  <c r="F11" i="59"/>
  <c r="I11" i="59"/>
  <c r="E104" i="2"/>
  <c r="H9" i="65"/>
  <c r="D48" i="2"/>
  <c r="G9" i="65"/>
  <c r="D105" i="2"/>
  <c r="C18" i="16"/>
  <c r="I18" i="61"/>
  <c r="G8" i="61"/>
  <c r="F149" i="1"/>
  <c r="F75" i="58"/>
  <c r="F40" i="1"/>
  <c r="F143" i="1"/>
  <c r="H156" i="37" l="1"/>
  <c r="E26" i="9"/>
  <c r="E10" i="9" s="1"/>
  <c r="F26" i="9"/>
  <c r="F17" i="9"/>
  <c r="H99" i="38"/>
  <c r="H65" i="38"/>
  <c r="H62" i="38" s="1"/>
  <c r="F14" i="9"/>
  <c r="E108" i="2"/>
  <c r="G24" i="13"/>
  <c r="G22" i="13"/>
  <c r="H22" i="13" s="1"/>
  <c r="E26" i="13"/>
  <c r="G21" i="13"/>
  <c r="G14" i="13"/>
  <c r="E11" i="12"/>
  <c r="F11" i="12" s="1"/>
  <c r="H17" i="9"/>
  <c r="H81" i="38"/>
  <c r="I44" i="1" s="1"/>
  <c r="H218" i="38"/>
  <c r="J11" i="1"/>
  <c r="J156" i="1"/>
  <c r="J23" i="1"/>
  <c r="J94" i="1"/>
  <c r="J145" i="1"/>
  <c r="J112" i="1"/>
  <c r="J108" i="1"/>
  <c r="J107" i="1"/>
  <c r="J81" i="1"/>
  <c r="J62" i="1"/>
  <c r="J106" i="1"/>
  <c r="J61" i="1"/>
  <c r="G143" i="1"/>
  <c r="H143" i="1"/>
  <c r="J155" i="1"/>
  <c r="G40" i="1"/>
  <c r="H40" i="1"/>
  <c r="J40" i="1"/>
  <c r="G155" i="1"/>
  <c r="H155" i="1"/>
  <c r="G149" i="1"/>
  <c r="H149" i="1"/>
  <c r="G156" i="1"/>
  <c r="H156" i="1"/>
  <c r="E13" i="59"/>
  <c r="F10" i="1"/>
  <c r="E57" i="27"/>
  <c r="H109" i="1"/>
  <c r="J109" i="1"/>
  <c r="G109" i="1"/>
  <c r="H110" i="37"/>
  <c r="H106" i="37" s="1"/>
  <c r="F154" i="1"/>
  <c r="J38" i="1"/>
  <c r="I154" i="1"/>
  <c r="I78" i="1"/>
  <c r="I73" i="1"/>
  <c r="I103" i="1"/>
  <c r="I65" i="1"/>
  <c r="I54" i="1"/>
  <c r="F74" i="27"/>
  <c r="F60" i="27"/>
  <c r="F57" i="27"/>
  <c r="F56" i="27"/>
  <c r="F11" i="27"/>
  <c r="F44" i="27"/>
  <c r="I75" i="58"/>
  <c r="F9" i="68"/>
  <c r="F103" i="58"/>
  <c r="F36" i="27"/>
  <c r="E29" i="27"/>
  <c r="I7" i="68"/>
  <c r="H88" i="37"/>
  <c r="H121" i="37"/>
  <c r="H117" i="37" s="1"/>
  <c r="H59" i="37"/>
  <c r="H58" i="37" s="1"/>
  <c r="I67" i="1"/>
  <c r="I12" i="8"/>
  <c r="C202" i="38"/>
  <c r="E65" i="2"/>
  <c r="F65" i="2" s="1"/>
  <c r="G94" i="58"/>
  <c r="E66" i="2"/>
  <c r="F66" i="2" s="1"/>
  <c r="C12" i="38"/>
  <c r="E202" i="38"/>
  <c r="D21" i="40"/>
  <c r="D141" i="40" s="1"/>
  <c r="F10" i="20"/>
  <c r="F9" i="15"/>
  <c r="F27" i="15" s="1"/>
  <c r="H69" i="2"/>
  <c r="H96" i="38"/>
  <c r="E17" i="70"/>
  <c r="G95" i="58"/>
  <c r="E18" i="43"/>
  <c r="E11" i="59"/>
  <c r="E99" i="2"/>
  <c r="D15" i="15"/>
  <c r="G99" i="2"/>
  <c r="D35" i="2"/>
  <c r="F78" i="58"/>
  <c r="G78" i="58" s="1"/>
  <c r="F73" i="2"/>
  <c r="G9" i="15"/>
  <c r="G27" i="15" s="1"/>
  <c r="H73" i="2"/>
  <c r="H74" i="54"/>
  <c r="W36" i="54"/>
  <c r="F18" i="10"/>
  <c r="G82" i="58"/>
  <c r="G18" i="10"/>
  <c r="I21" i="61"/>
  <c r="F54" i="27"/>
  <c r="F80" i="2"/>
  <c r="I82" i="58"/>
  <c r="J82" i="58" s="1"/>
  <c r="F22" i="43"/>
  <c r="G87" i="58"/>
  <c r="H87" i="58"/>
  <c r="H19" i="61"/>
  <c r="G8" i="9"/>
  <c r="G29" i="9" s="1"/>
  <c r="F72" i="2"/>
  <c r="D103" i="2"/>
  <c r="L26" i="15"/>
  <c r="L24" i="15" s="1"/>
  <c r="F23" i="43"/>
  <c r="H82" i="58"/>
  <c r="F18" i="16"/>
  <c r="F17" i="16"/>
  <c r="E26" i="15"/>
  <c r="E24" i="15" s="1"/>
  <c r="W37" i="54"/>
  <c r="I123" i="1"/>
  <c r="F55" i="27"/>
  <c r="I10" i="8"/>
  <c r="I43" i="1"/>
  <c r="G62" i="38"/>
  <c r="H8" i="61"/>
  <c r="F8" i="61"/>
  <c r="F56" i="2"/>
  <c r="H145" i="37"/>
  <c r="I46" i="58"/>
  <c r="I22" i="58"/>
  <c r="F63" i="27"/>
  <c r="W78" i="54"/>
  <c r="W77" i="54"/>
  <c r="F22" i="27"/>
  <c r="H79" i="58"/>
  <c r="G48" i="2"/>
  <c r="I18" i="59"/>
  <c r="H21" i="15"/>
  <c r="M21" i="15" s="1"/>
  <c r="I43" i="58"/>
  <c r="I53" i="58" s="1"/>
  <c r="F17" i="27"/>
  <c r="E65" i="27"/>
  <c r="F16" i="4"/>
  <c r="G103" i="2"/>
  <c r="W15" i="54"/>
  <c r="H36" i="54"/>
  <c r="H11" i="59"/>
  <c r="F10" i="59"/>
  <c r="F70" i="27"/>
  <c r="L22" i="15"/>
  <c r="M22" i="15" s="1"/>
  <c r="F18" i="27"/>
  <c r="I20" i="59"/>
  <c r="D10" i="17"/>
  <c r="E115" i="38"/>
  <c r="W74" i="54"/>
  <c r="H77" i="54"/>
  <c r="W50" i="54"/>
  <c r="W39" i="54"/>
  <c r="H39" i="54"/>
  <c r="E112" i="38"/>
  <c r="E130" i="38"/>
  <c r="G112" i="38"/>
  <c r="C21" i="14"/>
  <c r="E83" i="2"/>
  <c r="F83" i="2" s="1"/>
  <c r="H72" i="2"/>
  <c r="I8" i="61"/>
  <c r="J87" i="58"/>
  <c r="G94" i="38"/>
  <c r="C38" i="39"/>
  <c r="I45" i="58"/>
  <c r="I55" i="58" s="1"/>
  <c r="I105" i="1"/>
  <c r="C111" i="38"/>
  <c r="I98" i="58"/>
  <c r="G11" i="59"/>
  <c r="G83" i="2"/>
  <c r="H80" i="2"/>
  <c r="H53" i="39"/>
  <c r="W21" i="54"/>
  <c r="W19" i="54"/>
  <c r="W79" i="54"/>
  <c r="W17" i="54"/>
  <c r="W13" i="54"/>
  <c r="J11" i="53"/>
  <c r="F20" i="27" s="1"/>
  <c r="I57" i="1"/>
  <c r="E63" i="2"/>
  <c r="F63" i="2" s="1"/>
  <c r="G21" i="59"/>
  <c r="H7" i="68"/>
  <c r="H160" i="37"/>
  <c r="E11" i="67"/>
  <c r="G11" i="67"/>
  <c r="I117" i="1"/>
  <c r="F15" i="59"/>
  <c r="H80" i="58"/>
  <c r="G11" i="17"/>
  <c r="E13" i="10"/>
  <c r="E18" i="10" s="1"/>
  <c r="I56" i="1"/>
  <c r="H18" i="10"/>
  <c r="H135" i="37" s="1"/>
  <c r="I88" i="1" s="1"/>
  <c r="F60" i="2"/>
  <c r="H60" i="2"/>
  <c r="F59" i="2"/>
  <c r="G91" i="58"/>
  <c r="F90" i="58"/>
  <c r="H91" i="58"/>
  <c r="G80" i="58"/>
  <c r="I16" i="51"/>
  <c r="E103" i="2"/>
  <c r="C11" i="16"/>
  <c r="D18" i="2"/>
  <c r="E45" i="27"/>
  <c r="F13" i="9" l="1"/>
  <c r="F10" i="9" s="1"/>
  <c r="H94" i="38"/>
  <c r="H11" i="9"/>
  <c r="I11" i="9" s="1"/>
  <c r="H26" i="9"/>
  <c r="I26" i="9" s="1"/>
  <c r="G10" i="1"/>
  <c r="H10" i="1"/>
  <c r="G20" i="13"/>
  <c r="F25" i="59"/>
  <c r="G10" i="13"/>
  <c r="G12" i="13"/>
  <c r="J43" i="1"/>
  <c r="J117" i="1"/>
  <c r="J105" i="1"/>
  <c r="J57" i="1"/>
  <c r="J102" i="1"/>
  <c r="J56" i="1"/>
  <c r="J78" i="1"/>
  <c r="J73" i="1"/>
  <c r="J154" i="1"/>
  <c r="F34" i="27"/>
  <c r="J54" i="1"/>
  <c r="F51" i="27"/>
  <c r="J103" i="1"/>
  <c r="G154" i="1"/>
  <c r="H154" i="1"/>
  <c r="G111" i="38"/>
  <c r="G93" i="38" s="1"/>
  <c r="I41" i="1"/>
  <c r="I79" i="1"/>
  <c r="I89" i="1"/>
  <c r="I92" i="1"/>
  <c r="I91" i="1"/>
  <c r="I104" i="1"/>
  <c r="I39" i="1"/>
  <c r="F53" i="27"/>
  <c r="F40" i="27"/>
  <c r="I103" i="58"/>
  <c r="J103" i="58" s="1"/>
  <c r="V11" i="67"/>
  <c r="H103" i="58"/>
  <c r="G103" i="58"/>
  <c r="E10" i="17"/>
  <c r="D14" i="17"/>
  <c r="D15" i="17" s="1"/>
  <c r="F21" i="27"/>
  <c r="E64" i="2"/>
  <c r="F64" i="2" s="1"/>
  <c r="H77" i="38"/>
  <c r="H84" i="37"/>
  <c r="H78" i="58"/>
  <c r="C93" i="38"/>
  <c r="H18" i="9"/>
  <c r="I18" i="9" s="1"/>
  <c r="F98" i="58"/>
  <c r="D47" i="2"/>
  <c r="C13" i="43"/>
  <c r="F99" i="58"/>
  <c r="C17" i="4"/>
  <c r="D86" i="2"/>
  <c r="D85" i="2" s="1"/>
  <c r="E19" i="61"/>
  <c r="C14" i="4"/>
  <c r="C15" i="16"/>
  <c r="H83" i="2"/>
  <c r="C208" i="37"/>
  <c r="F24" i="43"/>
  <c r="H26" i="15"/>
  <c r="H24" i="15" s="1"/>
  <c r="W69" i="54"/>
  <c r="H56" i="2"/>
  <c r="G46" i="38"/>
  <c r="W58" i="54"/>
  <c r="G10" i="17"/>
  <c r="C8" i="16"/>
  <c r="C12" i="16" s="1"/>
  <c r="D30" i="2"/>
  <c r="D26" i="2" s="1"/>
  <c r="D25" i="2" s="1"/>
  <c r="D13" i="2"/>
  <c r="D9" i="2" s="1"/>
  <c r="D24" i="2" s="1"/>
  <c r="D40" i="2" s="1"/>
  <c r="E11" i="27"/>
  <c r="W14" i="54"/>
  <c r="AA35" i="54"/>
  <c r="W12" i="54"/>
  <c r="D8" i="12"/>
  <c r="E111" i="38"/>
  <c r="F59" i="27"/>
  <c r="W64" i="54"/>
  <c r="I70" i="1"/>
  <c r="I79" i="58"/>
  <c r="J79" i="58" s="1"/>
  <c r="I17" i="9"/>
  <c r="H54" i="39"/>
  <c r="H55" i="39"/>
  <c r="H35" i="54"/>
  <c r="H90" i="58"/>
  <c r="I32" i="58"/>
  <c r="W27" i="54"/>
  <c r="H11" i="67"/>
  <c r="F100" i="58"/>
  <c r="H19" i="9"/>
  <c r="I19" i="9" s="1"/>
  <c r="D8" i="13"/>
  <c r="F49" i="27"/>
  <c r="C13" i="12"/>
  <c r="W65" i="54"/>
  <c r="I47" i="1"/>
  <c r="H59" i="2"/>
  <c r="G90" i="58"/>
  <c r="H92" i="58"/>
  <c r="G92" i="58"/>
  <c r="F103" i="2"/>
  <c r="H103" i="2"/>
  <c r="I63" i="1" l="1"/>
  <c r="H3" i="40"/>
  <c r="G23" i="13"/>
  <c r="G25" i="13"/>
  <c r="G13" i="13"/>
  <c r="I37" i="1"/>
  <c r="G12" i="12"/>
  <c r="J47" i="1"/>
  <c r="J79" i="1"/>
  <c r="J70" i="1"/>
  <c r="J89" i="1"/>
  <c r="J91" i="1"/>
  <c r="J92" i="1"/>
  <c r="J39" i="1"/>
  <c r="F52" i="27"/>
  <c r="J104" i="1"/>
  <c r="C249" i="38"/>
  <c r="G28" i="63"/>
  <c r="H93" i="38"/>
  <c r="D28" i="39"/>
  <c r="D38" i="39" s="1"/>
  <c r="E106" i="2"/>
  <c r="D18" i="13"/>
  <c r="D13" i="12"/>
  <c r="D21" i="14"/>
  <c r="C19" i="43" s="1"/>
  <c r="I20" i="61"/>
  <c r="I19" i="61" s="1"/>
  <c r="D82" i="2"/>
  <c r="E8" i="70"/>
  <c r="F97" i="58"/>
  <c r="G97" i="58" s="1"/>
  <c r="E105" i="2"/>
  <c r="F105" i="2" s="1"/>
  <c r="H21" i="9"/>
  <c r="I21" i="9" s="1"/>
  <c r="H20" i="9"/>
  <c r="I20" i="9" s="1"/>
  <c r="E86" i="2"/>
  <c r="G99" i="58"/>
  <c r="E139" i="42"/>
  <c r="H16" i="9"/>
  <c r="I16" i="9" s="1"/>
  <c r="C15" i="4"/>
  <c r="M26" i="15"/>
  <c r="M24" i="15" s="1"/>
  <c r="F29" i="27"/>
  <c r="H46" i="38"/>
  <c r="I99" i="58"/>
  <c r="G86" i="2"/>
  <c r="G85" i="2" s="1"/>
  <c r="H167" i="37"/>
  <c r="W35" i="54"/>
  <c r="G105" i="2"/>
  <c r="C28" i="13"/>
  <c r="E9" i="17"/>
  <c r="K19" i="61"/>
  <c r="F30" i="27"/>
  <c r="I91" i="58"/>
  <c r="G65" i="2"/>
  <c r="H65" i="2" s="1"/>
  <c r="F13" i="68"/>
  <c r="F16" i="27"/>
  <c r="I19" i="59"/>
  <c r="I15" i="59" s="1"/>
  <c r="G10" i="12" l="1"/>
  <c r="F28" i="27"/>
  <c r="J85" i="1"/>
  <c r="D20" i="12"/>
  <c r="C14" i="43" s="1"/>
  <c r="I60" i="1"/>
  <c r="C8" i="12"/>
  <c r="E85" i="2"/>
  <c r="H86" i="2"/>
  <c r="F15" i="27"/>
  <c r="D28" i="13"/>
  <c r="C20" i="43" s="1"/>
  <c r="G19" i="61"/>
  <c r="C14" i="16"/>
  <c r="F86" i="2"/>
  <c r="I97" i="58"/>
  <c r="J97" i="58" s="1"/>
  <c r="J99" i="58"/>
  <c r="F71" i="27"/>
  <c r="H105" i="2"/>
  <c r="H13" i="9"/>
  <c r="I13" i="9" s="1"/>
  <c r="W57" i="54"/>
  <c r="W11" i="54"/>
  <c r="E8" i="17"/>
  <c r="I92" i="58"/>
  <c r="J92" i="58" s="1"/>
  <c r="J91" i="58"/>
  <c r="K11" i="53"/>
  <c r="F99" i="42" s="1"/>
  <c r="I11" i="53"/>
  <c r="F66" i="27" s="1"/>
  <c r="H15" i="38"/>
  <c r="H12" i="9"/>
  <c r="F16" i="43"/>
  <c r="F11" i="16"/>
  <c r="I21" i="58"/>
  <c r="G18" i="2"/>
  <c r="G35" i="2"/>
  <c r="E19" i="15"/>
  <c r="H20" i="15"/>
  <c r="F85" i="2" l="1"/>
  <c r="H85" i="2"/>
  <c r="F9" i="17"/>
  <c r="C9" i="16"/>
  <c r="C10" i="16" s="1"/>
  <c r="C15" i="43"/>
  <c r="J20" i="12"/>
  <c r="D42" i="2"/>
  <c r="D43" i="2"/>
  <c r="C13" i="16"/>
  <c r="H15" i="9"/>
  <c r="G106" i="2"/>
  <c r="H106" i="2" s="1"/>
  <c r="E14" i="17"/>
  <c r="D16" i="17"/>
  <c r="E15" i="17"/>
  <c r="I12" i="9"/>
  <c r="F8" i="9"/>
  <c r="F29" i="9" s="1"/>
  <c r="F31" i="9"/>
  <c r="J129" i="1"/>
  <c r="H19" i="15"/>
  <c r="C21" i="43" l="1"/>
  <c r="C25" i="43" s="1"/>
  <c r="C16" i="16"/>
  <c r="C19" i="16" s="1"/>
  <c r="H14" i="9"/>
  <c r="H10" i="9" s="1"/>
  <c r="J21" i="12"/>
  <c r="D41" i="2"/>
  <c r="I15" i="9"/>
  <c r="I14" i="9" s="1"/>
  <c r="I10" i="9" s="1"/>
  <c r="F38" i="27"/>
  <c r="G9" i="17"/>
  <c r="F8" i="17"/>
  <c r="E16" i="17"/>
  <c r="D46" i="2"/>
  <c r="F65" i="27"/>
  <c r="F18" i="43"/>
  <c r="I128" i="1"/>
  <c r="L20" i="15"/>
  <c r="I44" i="58"/>
  <c r="H11" i="53" l="1"/>
  <c r="H19" i="53" s="1"/>
  <c r="E9" i="70"/>
  <c r="E22" i="70" s="1"/>
  <c r="H31" i="9"/>
  <c r="H8" i="9"/>
  <c r="H29" i="9" s="1"/>
  <c r="I35" i="58"/>
  <c r="F15" i="16"/>
  <c r="C18" i="4"/>
  <c r="C13" i="4" s="1"/>
  <c r="D84" i="2" s="1"/>
  <c r="F14" i="17"/>
  <c r="G8" i="17"/>
  <c r="D45" i="2"/>
  <c r="D44" i="2" s="1"/>
  <c r="D50" i="2"/>
  <c r="I8" i="9"/>
  <c r="I29" i="9" s="1"/>
  <c r="I31" i="9"/>
  <c r="L19" i="15"/>
  <c r="M20" i="15"/>
  <c r="M19" i="15" s="1"/>
  <c r="I54" i="58"/>
  <c r="I40" i="58"/>
  <c r="G12" i="38"/>
  <c r="G249" i="38" s="1"/>
  <c r="F17" i="43"/>
  <c r="G47" i="2"/>
  <c r="E10" i="70" l="1"/>
  <c r="E11" i="70" s="1"/>
  <c r="E12" i="70" s="1"/>
  <c r="G14" i="17"/>
  <c r="F15" i="17"/>
  <c r="G15" i="17" s="1"/>
  <c r="F16" i="17"/>
  <c r="I50" i="58"/>
  <c r="H12" i="38" l="1"/>
  <c r="C20" i="16"/>
  <c r="E30" i="16"/>
  <c r="G16" i="17"/>
  <c r="D57" i="2" l="1"/>
  <c r="D55" i="2" s="1"/>
  <c r="I32" i="1"/>
  <c r="C45" i="16"/>
  <c r="C28" i="16"/>
  <c r="E141" i="1" s="1"/>
  <c r="D51" i="2"/>
  <c r="G9" i="12" l="1"/>
  <c r="G8" i="12" s="1"/>
  <c r="I31" i="1"/>
  <c r="F27" i="27"/>
  <c r="C27" i="16"/>
  <c r="I24" i="58" l="1"/>
  <c r="C33" i="16"/>
  <c r="C35" i="16" l="1"/>
  <c r="C34" i="16" l="1"/>
  <c r="C40" i="16" l="1"/>
  <c r="C37" i="16" l="1"/>
  <c r="C39" i="16"/>
  <c r="C44" i="16" l="1"/>
  <c r="I45" i="1" l="1"/>
  <c r="F18" i="17" l="1"/>
  <c r="I80" i="58"/>
  <c r="I78" i="58" s="1"/>
  <c r="J78" i="58" s="1"/>
  <c r="J80" i="58" l="1"/>
  <c r="I25" i="58"/>
  <c r="F17" i="4"/>
  <c r="H63" i="2"/>
  <c r="F17" i="17" l="1"/>
  <c r="I143" i="1" l="1"/>
  <c r="G30" i="16"/>
  <c r="J143" i="1" l="1"/>
  <c r="I149" i="1"/>
  <c r="J149" i="1" l="1"/>
  <c r="H79" i="2"/>
  <c r="F14" i="70"/>
  <c r="H14" i="70" l="1"/>
  <c r="F79" i="2"/>
  <c r="G14" i="70"/>
  <c r="J14" i="70" l="1"/>
  <c r="H15" i="70" l="1"/>
  <c r="C20" i="12" l="1"/>
  <c r="I20" i="12" s="1"/>
  <c r="I21" i="12" l="1"/>
  <c r="E62" i="2" l="1"/>
  <c r="F76" i="58" l="1"/>
  <c r="F62" i="2"/>
  <c r="E61" i="2"/>
  <c r="F61" i="2" s="1"/>
  <c r="G76" i="58" l="1"/>
  <c r="H76" i="58"/>
  <c r="H14" i="54" l="1"/>
  <c r="H13" i="54"/>
  <c r="D12" i="54"/>
  <c r="H20" i="54"/>
  <c r="H21" i="54"/>
  <c r="H17" i="54"/>
  <c r="H22" i="54"/>
  <c r="H19" i="54"/>
  <c r="H18" i="54"/>
  <c r="H16" i="54"/>
  <c r="D15" i="54"/>
  <c r="H15" i="54" s="1"/>
  <c r="H27" i="54"/>
  <c r="D11" i="54" l="1"/>
  <c r="H11" i="54" s="1"/>
  <c r="H12" i="54"/>
  <c r="D102" i="2" l="1"/>
  <c r="D101" i="2" l="1"/>
  <c r="H64" i="54"/>
  <c r="H66" i="54"/>
  <c r="H63" i="54"/>
  <c r="H65" i="54"/>
  <c r="H62" i="54"/>
  <c r="H59" i="54"/>
  <c r="D58" i="54"/>
  <c r="H71" i="54"/>
  <c r="D69" i="54"/>
  <c r="H69" i="54" s="1"/>
  <c r="H58" i="54" l="1"/>
  <c r="D57" i="54"/>
  <c r="H57" i="54" l="1"/>
  <c r="D106" i="2"/>
  <c r="G21" i="51"/>
  <c r="D12" i="59"/>
  <c r="F106" i="2" l="1"/>
  <c r="D100" i="2"/>
  <c r="H89" i="54"/>
  <c r="H73" i="54"/>
  <c r="G25" i="51" l="1"/>
  <c r="D9" i="54"/>
  <c r="D13" i="59" l="1"/>
  <c r="D108" i="2"/>
  <c r="F108" i="2" s="1"/>
  <c r="H9" i="54" l="1"/>
  <c r="D98" i="2"/>
  <c r="F111" i="2"/>
  <c r="G23" i="51"/>
  <c r="D10" i="59" l="1"/>
  <c r="D25" i="59" s="1"/>
  <c r="H227" i="38" l="1"/>
  <c r="H225" i="38" s="1"/>
  <c r="H249" i="38" l="1"/>
  <c r="I80" i="1"/>
  <c r="J80" i="1" l="1"/>
  <c r="I76" i="1"/>
  <c r="F43" i="27" l="1"/>
  <c r="T70" i="37"/>
  <c r="Q70" i="37"/>
  <c r="J70" i="37"/>
  <c r="J68" i="37" s="1"/>
  <c r="L70" i="37"/>
  <c r="M70" i="37"/>
  <c r="K70" i="37"/>
  <c r="H71" i="37"/>
  <c r="P70" i="37"/>
  <c r="O70" i="37"/>
  <c r="S70" i="37"/>
  <c r="N70" i="37"/>
  <c r="H72" i="37"/>
  <c r="R70" i="37"/>
  <c r="I52" i="1" l="1"/>
  <c r="I53" i="1"/>
  <c r="H70" i="37"/>
  <c r="J53" i="1" l="1"/>
  <c r="J52" i="1"/>
  <c r="I51" i="1"/>
  <c r="K29" i="16" s="1"/>
  <c r="K34" i="16" s="1"/>
  <c r="K35" i="16" l="1"/>
  <c r="F31" i="16" s="1"/>
  <c r="G9" i="13"/>
  <c r="F33" i="27"/>
  <c r="J51" i="1"/>
  <c r="I31" i="58"/>
  <c r="H80" i="37"/>
  <c r="H74" i="37" s="1"/>
  <c r="I49" i="1" l="1"/>
  <c r="H31" i="16"/>
  <c r="I144" i="1"/>
  <c r="I73" i="58" s="1"/>
  <c r="L68" i="37"/>
  <c r="T68" i="37"/>
  <c r="S68" i="37"/>
  <c r="Q68" i="37"/>
  <c r="O68" i="37"/>
  <c r="I18" i="70"/>
  <c r="R68" i="37"/>
  <c r="P68" i="37"/>
  <c r="K68" i="37"/>
  <c r="M68" i="37"/>
  <c r="N68" i="37"/>
  <c r="H68" i="37"/>
  <c r="K28" i="16" l="1"/>
  <c r="I48" i="1"/>
  <c r="I27" i="58"/>
  <c r="G14" i="12"/>
  <c r="F31" i="27"/>
  <c r="J49" i="1"/>
  <c r="I19" i="70"/>
  <c r="F14" i="4" l="1"/>
  <c r="I17" i="70"/>
  <c r="K31" i="16"/>
  <c r="K32" i="16" s="1"/>
  <c r="F29" i="16" s="1"/>
  <c r="H29" i="16" s="1"/>
  <c r="F32" i="27"/>
  <c r="I142" i="1" l="1"/>
  <c r="G8" i="13"/>
  <c r="I74" i="58" l="1"/>
  <c r="H105" i="37"/>
  <c r="H99" i="37" s="1"/>
  <c r="I58" i="1" l="1"/>
  <c r="H95" i="37"/>
  <c r="G15" i="12" l="1"/>
  <c r="F15" i="4" s="1"/>
  <c r="I55" i="1"/>
  <c r="J58" i="1"/>
  <c r="I28" i="58"/>
  <c r="F35" i="27" l="1"/>
  <c r="G82" i="2"/>
  <c r="I93" i="1"/>
  <c r="G18" i="12" s="1"/>
  <c r="J93" i="1" l="1"/>
  <c r="I82" i="1"/>
  <c r="J82" i="1" l="1"/>
  <c r="F45" i="27"/>
  <c r="H28" i="39" l="1"/>
  <c r="I83" i="1" l="1"/>
  <c r="F46" i="27" l="1"/>
  <c r="E14" i="27" l="1"/>
  <c r="G33" i="51"/>
  <c r="H18" i="15"/>
  <c r="G35" i="51"/>
  <c r="F14" i="27" l="1"/>
  <c r="G62" i="2" l="1"/>
  <c r="H62" i="2" l="1"/>
  <c r="G61" i="2"/>
  <c r="H61" i="2" s="1"/>
  <c r="I76" i="58"/>
  <c r="J76" i="58" l="1"/>
  <c r="F98" i="42" l="1"/>
  <c r="F91" i="42" l="1"/>
  <c r="F75" i="42" s="1"/>
  <c r="I94" i="58" l="1"/>
  <c r="I90" i="58" s="1"/>
  <c r="G66" i="2"/>
  <c r="G64" i="2" s="1"/>
  <c r="H64" i="2" s="1"/>
  <c r="I95" i="58" l="1"/>
  <c r="J90" i="58"/>
  <c r="H41" i="37" l="1"/>
  <c r="F48" i="27" l="1"/>
  <c r="J101" i="1" l="1"/>
  <c r="E135" i="37"/>
  <c r="E178" i="37"/>
  <c r="E156" i="37" l="1"/>
  <c r="E49" i="27"/>
  <c r="E174" i="37"/>
  <c r="E59" i="37"/>
  <c r="E58" i="37" s="1"/>
  <c r="H21" i="13" l="1"/>
  <c r="F21" i="13"/>
  <c r="G141" i="40" l="1"/>
  <c r="I141" i="40"/>
  <c r="H141" i="40"/>
  <c r="I26" i="58" l="1"/>
  <c r="G13" i="12"/>
  <c r="I98" i="1"/>
  <c r="E44" i="40" l="1"/>
  <c r="E75" i="37"/>
  <c r="E81" i="37"/>
  <c r="E73" i="37"/>
  <c r="E87" i="37"/>
  <c r="E25" i="39"/>
  <c r="E10" i="37"/>
  <c r="E29" i="37"/>
  <c r="E146" i="37"/>
  <c r="E151" i="37"/>
  <c r="E129" i="37"/>
  <c r="E134" i="37"/>
  <c r="E248" i="38"/>
  <c r="E166" i="37"/>
  <c r="E160" i="37" s="1"/>
  <c r="E125" i="40"/>
  <c r="E144" i="37"/>
  <c r="E120" i="40"/>
  <c r="E83" i="37"/>
  <c r="E136" i="40"/>
  <c r="E152" i="37"/>
  <c r="E137" i="40"/>
  <c r="E16" i="40"/>
  <c r="E17" i="40"/>
  <c r="E18" i="40"/>
  <c r="E138" i="40"/>
  <c r="F36" i="58" l="1"/>
  <c r="F116" i="1"/>
  <c r="F98" i="1"/>
  <c r="D16" i="4"/>
  <c r="E57" i="37"/>
  <c r="E231" i="38"/>
  <c r="E40" i="37"/>
  <c r="E128" i="37"/>
  <c r="E9" i="39"/>
  <c r="E167" i="37"/>
  <c r="E145" i="37"/>
  <c r="E119" i="40"/>
  <c r="E15" i="37"/>
  <c r="E9" i="37" s="1"/>
  <c r="E70" i="37"/>
  <c r="F23" i="70"/>
  <c r="E23" i="39"/>
  <c r="E9" i="68" s="1"/>
  <c r="E86" i="37"/>
  <c r="E80" i="37"/>
  <c r="E22" i="40"/>
  <c r="E18" i="37"/>
  <c r="E30" i="37"/>
  <c r="E13" i="38"/>
  <c r="E12" i="38" s="1"/>
  <c r="E88" i="37"/>
  <c r="E34" i="39"/>
  <c r="E24" i="13" l="1"/>
  <c r="H116" i="1"/>
  <c r="G116" i="1"/>
  <c r="J116" i="1"/>
  <c r="J98" i="1"/>
  <c r="G98" i="1"/>
  <c r="H98" i="1"/>
  <c r="E53" i="27"/>
  <c r="F22" i="13"/>
  <c r="D18" i="16"/>
  <c r="E55" i="27"/>
  <c r="D24" i="43"/>
  <c r="F14" i="13"/>
  <c r="E60" i="27"/>
  <c r="E63" i="27"/>
  <c r="F13" i="13"/>
  <c r="E52" i="27"/>
  <c r="E34" i="27"/>
  <c r="E18" i="27"/>
  <c r="G20" i="59"/>
  <c r="F25" i="13"/>
  <c r="E22" i="27"/>
  <c r="E21" i="27" s="1"/>
  <c r="D17" i="16"/>
  <c r="G17" i="16" s="1"/>
  <c r="F22" i="58"/>
  <c r="J22" i="58" s="1"/>
  <c r="F46" i="58"/>
  <c r="G46" i="58" s="1"/>
  <c r="E48" i="2"/>
  <c r="E18" i="38"/>
  <c r="G16" i="4"/>
  <c r="E16" i="4"/>
  <c r="G13" i="68"/>
  <c r="E13" i="68"/>
  <c r="H9" i="68"/>
  <c r="H13" i="68" s="1"/>
  <c r="I9" i="68"/>
  <c r="E38" i="39"/>
  <c r="E21" i="40"/>
  <c r="E113" i="40"/>
  <c r="G22" i="43"/>
  <c r="E74" i="37"/>
  <c r="H23" i="70"/>
  <c r="J23" i="70" s="1"/>
  <c r="G23" i="70"/>
  <c r="E32" i="27"/>
  <c r="H36" i="58"/>
  <c r="J36" i="58"/>
  <c r="G36" i="58"/>
  <c r="F18" i="70"/>
  <c r="E84" i="37"/>
  <c r="F64" i="58" s="1"/>
  <c r="E185" i="37"/>
  <c r="E77" i="38"/>
  <c r="E81" i="38" s="1"/>
  <c r="E10" i="40"/>
  <c r="E9" i="40" s="1"/>
  <c r="E62" i="38"/>
  <c r="G64" i="58" l="1"/>
  <c r="H64" i="58"/>
  <c r="J64" i="58"/>
  <c r="D31" i="16"/>
  <c r="H14" i="13"/>
  <c r="E23" i="43"/>
  <c r="G23" i="43"/>
  <c r="E54" i="27"/>
  <c r="H13" i="13"/>
  <c r="H22" i="58"/>
  <c r="E42" i="27"/>
  <c r="F28" i="58"/>
  <c r="H28" i="58" s="1"/>
  <c r="J46" i="58"/>
  <c r="H46" i="58"/>
  <c r="E51" i="27"/>
  <c r="E48" i="27"/>
  <c r="F28" i="63"/>
  <c r="F12" i="13"/>
  <c r="H25" i="13"/>
  <c r="F35" i="1"/>
  <c r="F15" i="12"/>
  <c r="E68" i="37"/>
  <c r="F9" i="13"/>
  <c r="H9" i="13"/>
  <c r="F45" i="1"/>
  <c r="E58" i="27"/>
  <c r="G18" i="70"/>
  <c r="H18" i="70"/>
  <c r="J18" i="70" s="1"/>
  <c r="F19" i="70"/>
  <c r="J27" i="65"/>
  <c r="F28" i="65"/>
  <c r="H27" i="65"/>
  <c r="G27" i="65"/>
  <c r="E93" i="38"/>
  <c r="E24" i="43"/>
  <c r="G24" i="43"/>
  <c r="F32" i="58"/>
  <c r="F55" i="1"/>
  <c r="E33" i="27"/>
  <c r="F31" i="58"/>
  <c r="F23" i="13"/>
  <c r="H23" i="13"/>
  <c r="F11" i="13"/>
  <c r="E65" i="38"/>
  <c r="F128" i="1"/>
  <c r="E70" i="27"/>
  <c r="F45" i="58"/>
  <c r="F19" i="13"/>
  <c r="H19" i="13"/>
  <c r="E31" i="16" l="1"/>
  <c r="G31" i="16"/>
  <c r="F144" i="1"/>
  <c r="F73" i="58" s="1"/>
  <c r="F34" i="65"/>
  <c r="D17" i="43"/>
  <c r="H144" i="1"/>
  <c r="J144" i="1"/>
  <c r="H35" i="1"/>
  <c r="G35" i="1"/>
  <c r="G45" i="1"/>
  <c r="H45" i="1"/>
  <c r="J45" i="1"/>
  <c r="J128" i="1"/>
  <c r="G128" i="1"/>
  <c r="H128" i="1"/>
  <c r="J55" i="1"/>
  <c r="G55" i="1"/>
  <c r="H55" i="1"/>
  <c r="E16" i="27"/>
  <c r="G19" i="59"/>
  <c r="F44" i="58"/>
  <c r="H44" i="58" s="1"/>
  <c r="J31" i="16"/>
  <c r="J32" i="16" s="1"/>
  <c r="D29" i="16" s="1"/>
  <c r="E29" i="16" s="1"/>
  <c r="F114" i="1"/>
  <c r="G28" i="58"/>
  <c r="J28" i="58"/>
  <c r="H17" i="70"/>
  <c r="J17" i="70" s="1"/>
  <c r="E31" i="27"/>
  <c r="H28" i="63"/>
  <c r="H15" i="12"/>
  <c r="F48" i="1"/>
  <c r="F17" i="70"/>
  <c r="G17" i="70" s="1"/>
  <c r="H14" i="12"/>
  <c r="J27" i="58"/>
  <c r="H31" i="58"/>
  <c r="G31" i="58"/>
  <c r="J31" i="58"/>
  <c r="F10" i="13"/>
  <c r="H10" i="13"/>
  <c r="D18" i="17"/>
  <c r="D17" i="4"/>
  <c r="F25" i="58"/>
  <c r="F16" i="12"/>
  <c r="H16" i="12"/>
  <c r="G45" i="58"/>
  <c r="F55" i="58"/>
  <c r="H45" i="58"/>
  <c r="J45" i="58"/>
  <c r="G19" i="70"/>
  <c r="H19" i="70"/>
  <c r="F20" i="70"/>
  <c r="E82" i="2"/>
  <c r="E35" i="27"/>
  <c r="J28" i="65"/>
  <c r="H28" i="65"/>
  <c r="G28" i="65"/>
  <c r="E81" i="2"/>
  <c r="E8" i="13"/>
  <c r="F18" i="14"/>
  <c r="F35" i="58"/>
  <c r="D15" i="16"/>
  <c r="D15" i="4"/>
  <c r="G32" i="58"/>
  <c r="H32" i="58"/>
  <c r="J32" i="58"/>
  <c r="G144" i="1" l="1"/>
  <c r="J48" i="1"/>
  <c r="F142" i="1"/>
  <c r="G29" i="16"/>
  <c r="F26" i="13"/>
  <c r="G33" i="1"/>
  <c r="J33" i="1"/>
  <c r="H33" i="1"/>
  <c r="G114" i="1"/>
  <c r="H114" i="1"/>
  <c r="H48" i="1"/>
  <c r="G48" i="1"/>
  <c r="E61" i="27"/>
  <c r="F54" i="58"/>
  <c r="G54" i="58" s="1"/>
  <c r="J44" i="58"/>
  <c r="G44" i="58"/>
  <c r="G27" i="58"/>
  <c r="H27" i="58"/>
  <c r="F26" i="58"/>
  <c r="J26" i="58" s="1"/>
  <c r="F14" i="12"/>
  <c r="E13" i="12"/>
  <c r="F13" i="12" s="1"/>
  <c r="D14" i="4"/>
  <c r="E14" i="4" s="1"/>
  <c r="H35" i="58"/>
  <c r="G35" i="58"/>
  <c r="J35" i="58"/>
  <c r="F82" i="2"/>
  <c r="H82" i="2"/>
  <c r="J34" i="65"/>
  <c r="G34" i="65"/>
  <c r="H34" i="65"/>
  <c r="G73" i="58"/>
  <c r="J73" i="58"/>
  <c r="E17" i="43"/>
  <c r="G17" i="43"/>
  <c r="G55" i="58"/>
  <c r="H55" i="58"/>
  <c r="J55" i="58"/>
  <c r="H25" i="58"/>
  <c r="G25" i="58"/>
  <c r="J25" i="58"/>
  <c r="E17" i="4"/>
  <c r="G17" i="4"/>
  <c r="H8" i="13"/>
  <c r="F8" i="13"/>
  <c r="F81" i="2"/>
  <c r="J19" i="70"/>
  <c r="H20" i="70"/>
  <c r="D17" i="17"/>
  <c r="E18" i="17"/>
  <c r="G18" i="17"/>
  <c r="E15" i="16"/>
  <c r="G15" i="16"/>
  <c r="G15" i="4"/>
  <c r="E15" i="4"/>
  <c r="F74" i="58" l="1"/>
  <c r="H74" i="58" s="1"/>
  <c r="J142" i="1"/>
  <c r="H142" i="1"/>
  <c r="G142" i="1"/>
  <c r="G26" i="58"/>
  <c r="J54" i="58"/>
  <c r="H54" i="58"/>
  <c r="H26" i="58"/>
  <c r="G14" i="4"/>
  <c r="H13" i="12"/>
  <c r="E17" i="17"/>
  <c r="G17" i="17"/>
  <c r="J74" i="58" l="1"/>
  <c r="G74" i="58"/>
  <c r="G185" i="37"/>
  <c r="H198" i="37"/>
  <c r="H191" i="37" l="1"/>
  <c r="H185" i="37" s="1"/>
  <c r="I118" i="1" s="1"/>
  <c r="G26" i="13" l="1"/>
  <c r="O191" i="37"/>
  <c r="O185" i="37" s="1"/>
  <c r="J118" i="1" l="1"/>
  <c r="I114" i="1"/>
  <c r="G18" i="13" l="1"/>
  <c r="J114" i="1"/>
  <c r="F61" i="27"/>
  <c r="H26" i="13" l="1"/>
  <c r="E226" i="38" l="1"/>
  <c r="E225" i="38" s="1"/>
  <c r="E224" i="38" l="1"/>
  <c r="E67" i="37"/>
  <c r="E111" i="40"/>
  <c r="E87" i="40" s="1"/>
  <c r="E141" i="40" s="1"/>
  <c r="E28" i="37"/>
  <c r="E219" i="38" l="1"/>
  <c r="E218" i="38" s="1"/>
  <c r="E249" i="38" s="1"/>
  <c r="E208" i="37"/>
  <c r="E74" i="27" l="1"/>
  <c r="E71" i="27" s="1"/>
  <c r="G14" i="51" l="1"/>
  <c r="G15" i="51"/>
  <c r="G8" i="51" l="1"/>
  <c r="E102" i="2"/>
  <c r="E10" i="59"/>
  <c r="E25" i="59" s="1"/>
  <c r="G13" i="51"/>
  <c r="F14" i="58" l="1"/>
  <c r="E101" i="2"/>
  <c r="E100" i="2" s="1"/>
  <c r="F102" i="2"/>
  <c r="F9" i="58" l="1"/>
  <c r="G14" i="58"/>
  <c r="H14" i="58"/>
  <c r="F101" i="2"/>
  <c r="G9" i="58" l="1"/>
  <c r="H9" i="58"/>
  <c r="E98" i="2"/>
  <c r="F100" i="2"/>
  <c r="F98" i="2" l="1"/>
  <c r="I14" i="51"/>
  <c r="I13" i="51" l="1"/>
  <c r="G102" i="2"/>
  <c r="H102" i="2" l="1"/>
  <c r="G101" i="2"/>
  <c r="G100" i="2" s="1"/>
  <c r="H101" i="2" l="1"/>
  <c r="H100" i="2" l="1"/>
  <c r="G11" i="13" l="1"/>
  <c r="H11" i="13" s="1"/>
  <c r="J71" i="1"/>
  <c r="I69" i="1"/>
  <c r="H12" i="13" l="1"/>
  <c r="F41" i="27"/>
  <c r="H30" i="37"/>
  <c r="I75" i="1" s="1"/>
  <c r="G16" i="13" l="1"/>
  <c r="J75" i="1"/>
  <c r="F42" i="27"/>
  <c r="G28" i="13" l="1"/>
  <c r="J14" i="15" l="1"/>
  <c r="F20" i="43"/>
  <c r="G40" i="13" s="1"/>
  <c r="F13" i="16"/>
  <c r="J9" i="15" l="1"/>
  <c r="J27" i="15" s="1"/>
  <c r="I128" i="37"/>
  <c r="S128" i="37"/>
  <c r="S208" i="37" s="1"/>
  <c r="O128" i="37"/>
  <c r="O208" i="37" s="1"/>
  <c r="R128" i="37"/>
  <c r="R208" i="37" s="1"/>
  <c r="P128" i="37"/>
  <c r="P208" i="37" s="1"/>
  <c r="K128" i="37"/>
  <c r="K208" i="37" s="1"/>
  <c r="M128" i="37"/>
  <c r="M208" i="37" s="1"/>
  <c r="N128" i="37"/>
  <c r="N208" i="37" s="1"/>
  <c r="Q128" i="37"/>
  <c r="Q208" i="37" s="1"/>
  <c r="L128" i="37"/>
  <c r="L208" i="37" s="1"/>
  <c r="T128" i="37"/>
  <c r="T208" i="37" s="1"/>
  <c r="J128" i="37"/>
  <c r="J208" i="37" s="1"/>
  <c r="G130" i="37"/>
  <c r="G134" i="37"/>
  <c r="H134" i="37" s="1"/>
  <c r="G133" i="37"/>
  <c r="H133" i="37" s="1"/>
  <c r="G129" i="37"/>
  <c r="H129" i="37" s="1"/>
  <c r="G131" i="37"/>
  <c r="H131" i="37" s="1"/>
  <c r="W9" i="37" s="1"/>
  <c r="H130" i="37" l="1"/>
  <c r="H128" i="37" s="1"/>
  <c r="G128" i="37"/>
  <c r="I90" i="1" l="1"/>
  <c r="I34" i="1" l="1"/>
  <c r="J90" i="1"/>
  <c r="I20" i="70"/>
  <c r="J20" i="70" s="1"/>
  <c r="I87" i="1"/>
  <c r="J34" i="1" l="1"/>
  <c r="I35" i="1"/>
  <c r="H18" i="12"/>
  <c r="F47" i="27"/>
  <c r="G81" i="2"/>
  <c r="H81" i="2" s="1"/>
  <c r="J35" i="1" l="1"/>
  <c r="J89" i="54" l="1"/>
  <c r="W89" i="54" s="1"/>
  <c r="K73" i="54"/>
  <c r="J73" i="54" s="1"/>
  <c r="W73" i="54" l="1"/>
  <c r="J9" i="54"/>
  <c r="K9" i="54"/>
  <c r="AA135" i="54" s="1"/>
  <c r="AB135" i="54" s="1"/>
  <c r="AB26" i="54" l="1"/>
  <c r="W9" i="54"/>
  <c r="G111" i="2"/>
  <c r="I25" i="51"/>
  <c r="D17" i="15" l="1"/>
  <c r="D14" i="15" s="1"/>
  <c r="D9" i="15" s="1"/>
  <c r="D27" i="15" s="1"/>
  <c r="H13" i="59"/>
  <c r="H8" i="51"/>
  <c r="I10" i="1" s="1"/>
  <c r="J10" i="1" s="1"/>
  <c r="I23" i="51"/>
  <c r="H111" i="2"/>
  <c r="G108" i="2"/>
  <c r="H108" i="2" s="1"/>
  <c r="I14" i="58" l="1"/>
  <c r="I8" i="51"/>
  <c r="I9" i="58"/>
  <c r="J9" i="58" s="1"/>
  <c r="J14" i="58"/>
  <c r="G98" i="2"/>
  <c r="H98" i="2" s="1"/>
  <c r="F16" i="40" l="1"/>
  <c r="H84" i="1"/>
  <c r="G84" i="1"/>
  <c r="F83" i="1"/>
  <c r="J84" i="1"/>
  <c r="F248" i="38" l="1"/>
  <c r="G83" i="1"/>
  <c r="H83" i="1"/>
  <c r="E46" i="27"/>
  <c r="J83" i="1"/>
  <c r="G125" i="1"/>
  <c r="H125" i="1"/>
  <c r="J125" i="1"/>
  <c r="F43" i="58"/>
  <c r="E17" i="27"/>
  <c r="E15" i="27" s="1"/>
  <c r="G18" i="59"/>
  <c r="G15" i="59" s="1"/>
  <c r="F123" i="1"/>
  <c r="G13" i="39"/>
  <c r="G28" i="39"/>
  <c r="D16" i="43" l="1"/>
  <c r="H111" i="1"/>
  <c r="G111" i="1"/>
  <c r="J111" i="1"/>
  <c r="E59" i="27"/>
  <c r="F62" i="38"/>
  <c r="E10" i="12"/>
  <c r="F21" i="58"/>
  <c r="E47" i="2"/>
  <c r="G123" i="1"/>
  <c r="J123" i="1"/>
  <c r="E35" i="2"/>
  <c r="H123" i="1"/>
  <c r="D11" i="16"/>
  <c r="E18" i="2"/>
  <c r="F53" i="58"/>
  <c r="H43" i="58"/>
  <c r="J43" i="58"/>
  <c r="G43" i="58"/>
  <c r="F40" i="58"/>
  <c r="F56" i="37"/>
  <c r="F135" i="37"/>
  <c r="E12" i="12"/>
  <c r="F77" i="38"/>
  <c r="F88" i="40"/>
  <c r="F93" i="38"/>
  <c r="F83" i="37"/>
  <c r="H95" i="1"/>
  <c r="G95" i="1"/>
  <c r="J95" i="1"/>
  <c r="F174" i="37"/>
  <c r="E17" i="13" l="1"/>
  <c r="E20" i="13"/>
  <c r="E17" i="15"/>
  <c r="G13" i="59"/>
  <c r="G10" i="59" s="1"/>
  <c r="I25" i="1"/>
  <c r="G74" i="1"/>
  <c r="H74" i="1"/>
  <c r="J74" i="1"/>
  <c r="F69" i="1"/>
  <c r="F47" i="2"/>
  <c r="H47" i="2"/>
  <c r="G21" i="58"/>
  <c r="J21" i="58"/>
  <c r="H21" i="58"/>
  <c r="F32" i="51"/>
  <c r="G38" i="51"/>
  <c r="H53" i="58"/>
  <c r="J53" i="58"/>
  <c r="G53" i="58"/>
  <c r="F50" i="58"/>
  <c r="J63" i="1"/>
  <c r="H63" i="1"/>
  <c r="E38" i="27"/>
  <c r="G63" i="1"/>
  <c r="H41" i="1"/>
  <c r="G41" i="1"/>
  <c r="J41" i="1"/>
  <c r="E30" i="27"/>
  <c r="G65" i="1"/>
  <c r="H65" i="1"/>
  <c r="J65" i="1"/>
  <c r="F64" i="1"/>
  <c r="H113" i="1"/>
  <c r="G113" i="1"/>
  <c r="J113" i="1"/>
  <c r="E36" i="27"/>
  <c r="F167" i="37"/>
  <c r="F69" i="40"/>
  <c r="G40" i="58"/>
  <c r="J40" i="58"/>
  <c r="H40" i="58"/>
  <c r="F17" i="14"/>
  <c r="E16" i="43"/>
  <c r="G16" i="43"/>
  <c r="H18" i="2"/>
  <c r="F18" i="2"/>
  <c r="F35" i="2"/>
  <c r="H35" i="2"/>
  <c r="J37" i="1"/>
  <c r="H37" i="1"/>
  <c r="G37" i="1"/>
  <c r="E28" i="27"/>
  <c r="F100" i="1"/>
  <c r="E9" i="12"/>
  <c r="F13" i="38"/>
  <c r="F12" i="38" s="1"/>
  <c r="G88" i="1"/>
  <c r="H88" i="1"/>
  <c r="J88" i="1"/>
  <c r="F87" i="1"/>
  <c r="E11" i="16"/>
  <c r="G11" i="16"/>
  <c r="H10" i="59" l="1"/>
  <c r="H25" i="59" s="1"/>
  <c r="I13" i="59"/>
  <c r="I38" i="51"/>
  <c r="H17" i="15"/>
  <c r="F13" i="27"/>
  <c r="F10" i="12"/>
  <c r="H10" i="12"/>
  <c r="E21" i="14"/>
  <c r="D19" i="43" s="1"/>
  <c r="F15" i="14"/>
  <c r="H87" i="1"/>
  <c r="E47" i="27"/>
  <c r="G87" i="1"/>
  <c r="J87" i="1"/>
  <c r="H64" i="1"/>
  <c r="G64" i="1"/>
  <c r="E39" i="27"/>
  <c r="G50" i="58"/>
  <c r="J50" i="58"/>
  <c r="H50" i="58"/>
  <c r="F12" i="12"/>
  <c r="H12" i="12"/>
  <c r="E41" i="27"/>
  <c r="G69" i="1"/>
  <c r="H69" i="1"/>
  <c r="J69" i="1"/>
  <c r="H60" i="1"/>
  <c r="G60" i="1"/>
  <c r="J60" i="1"/>
  <c r="H20" i="13"/>
  <c r="F20" i="13"/>
  <c r="E18" i="13"/>
  <c r="G44" i="1"/>
  <c r="J44" i="1"/>
  <c r="H44" i="1"/>
  <c r="G25" i="1"/>
  <c r="H25" i="1"/>
  <c r="F22" i="1"/>
  <c r="F13" i="1" s="1"/>
  <c r="F16" i="77" s="1"/>
  <c r="E13" i="27"/>
  <c r="E10" i="27" s="1"/>
  <c r="E9" i="27" s="1"/>
  <c r="J25" i="1"/>
  <c r="F30" i="51"/>
  <c r="G32" i="51"/>
  <c r="G25" i="59"/>
  <c r="G100" i="1"/>
  <c r="F33" i="58"/>
  <c r="H100" i="1"/>
  <c r="G32" i="1"/>
  <c r="H32" i="1"/>
  <c r="J32" i="1"/>
  <c r="E27" i="27"/>
  <c r="F31" i="1"/>
  <c r="G16" i="77" l="1"/>
  <c r="H16" i="77"/>
  <c r="D11" i="43"/>
  <c r="F9" i="12"/>
  <c r="E8" i="12"/>
  <c r="H9" i="12"/>
  <c r="H33" i="58"/>
  <c r="G33" i="58"/>
  <c r="F29" i="58"/>
  <c r="F18" i="13"/>
  <c r="H18" i="13"/>
  <c r="F21" i="14"/>
  <c r="D14" i="16"/>
  <c r="G31" i="1"/>
  <c r="J31" i="1"/>
  <c r="H31" i="1"/>
  <c r="F24" i="58"/>
  <c r="H22" i="1"/>
  <c r="G22" i="1"/>
  <c r="F20" i="58"/>
  <c r="E13" i="2"/>
  <c r="D8" i="16"/>
  <c r="F29" i="1"/>
  <c r="Q10" i="1"/>
  <c r="U10" i="1" s="1"/>
  <c r="W10" i="1" s="1"/>
  <c r="G30" i="51"/>
  <c r="S10" i="1" l="1"/>
  <c r="H29" i="58"/>
  <c r="G29" i="58"/>
  <c r="J24" i="58"/>
  <c r="H24" i="58"/>
  <c r="G24" i="58"/>
  <c r="E19" i="43"/>
  <c r="H13" i="1"/>
  <c r="G13" i="1"/>
  <c r="F16" i="65"/>
  <c r="H8" i="70"/>
  <c r="F8" i="70"/>
  <c r="G29" i="1"/>
  <c r="H29" i="1"/>
  <c r="E8" i="16"/>
  <c r="D12" i="16"/>
  <c r="E14" i="16"/>
  <c r="F13" i="2"/>
  <c r="E30" i="2"/>
  <c r="E9" i="2"/>
  <c r="H8" i="12"/>
  <c r="F8" i="12"/>
  <c r="G20" i="58"/>
  <c r="H20" i="58"/>
  <c r="F18" i="58"/>
  <c r="E11" i="43"/>
  <c r="D13" i="43"/>
  <c r="H18" i="14" l="1"/>
  <c r="F9" i="2"/>
  <c r="E24" i="2"/>
  <c r="E12" i="16"/>
  <c r="E13" i="43"/>
  <c r="G8" i="70"/>
  <c r="J16" i="65"/>
  <c r="H16" i="65"/>
  <c r="G16" i="65"/>
  <c r="F30" i="2"/>
  <c r="E26" i="2"/>
  <c r="H18" i="58"/>
  <c r="G18" i="58"/>
  <c r="E25" i="2" l="1"/>
  <c r="F26" i="2"/>
  <c r="F24" i="2"/>
  <c r="E40" i="2"/>
  <c r="F25" i="2" l="1"/>
  <c r="F40" i="2"/>
  <c r="F58" i="2" l="1"/>
  <c r="H58" i="2" l="1"/>
  <c r="I35" i="51" l="1"/>
  <c r="I24" i="1" l="1"/>
  <c r="F12" i="27" s="1"/>
  <c r="F10" i="27" l="1"/>
  <c r="F9" i="27" s="1"/>
  <c r="J24" i="1"/>
  <c r="H32" i="51" l="1"/>
  <c r="H9" i="39" s="1"/>
  <c r="I12" i="59"/>
  <c r="I10" i="59" s="1"/>
  <c r="I25" i="59" s="1"/>
  <c r="E16" i="15"/>
  <c r="I37" i="51"/>
  <c r="I26" i="1"/>
  <c r="I22" i="1" s="1"/>
  <c r="I13" i="1" s="1"/>
  <c r="J13" i="1" s="1"/>
  <c r="I5" i="39" l="1"/>
  <c r="J5" i="39" s="1"/>
  <c r="P3" i="39"/>
  <c r="O3" i="39"/>
  <c r="J3" i="39"/>
  <c r="Q3" i="39"/>
  <c r="R3" i="39"/>
  <c r="R9" i="39" s="1"/>
  <c r="L3" i="39"/>
  <c r="L9" i="39" s="1"/>
  <c r="N3" i="39"/>
  <c r="N9" i="39" s="1"/>
  <c r="S3" i="39"/>
  <c r="S9" i="39" s="1"/>
  <c r="I3" i="39"/>
  <c r="I9" i="39" s="1"/>
  <c r="T3" i="39"/>
  <c r="T9" i="39" s="1"/>
  <c r="K3" i="39"/>
  <c r="K9" i="39" s="1"/>
  <c r="M3" i="39"/>
  <c r="M9" i="39" s="1"/>
  <c r="H16" i="15"/>
  <c r="H14" i="15" s="1"/>
  <c r="E14" i="15"/>
  <c r="E9" i="15" s="1"/>
  <c r="E27" i="15" s="1"/>
  <c r="G13" i="2"/>
  <c r="F8" i="16"/>
  <c r="J22" i="1"/>
  <c r="I29" i="1"/>
  <c r="I20" i="58"/>
  <c r="F11" i="43"/>
  <c r="H30" i="51"/>
  <c r="I30" i="51" s="1"/>
  <c r="I32" i="51"/>
  <c r="J26" i="1"/>
  <c r="Q9" i="39" l="1"/>
  <c r="J9" i="39"/>
  <c r="O9" i="39"/>
  <c r="P9" i="39"/>
  <c r="U3" i="39"/>
  <c r="V1" i="39" s="1"/>
  <c r="K5" i="39"/>
  <c r="I16" i="77"/>
  <c r="J16" i="77" s="1"/>
  <c r="R10" i="1"/>
  <c r="T10" i="1" s="1"/>
  <c r="I110" i="1"/>
  <c r="H38" i="39"/>
  <c r="F12" i="16"/>
  <c r="G12" i="16" s="1"/>
  <c r="G8" i="16"/>
  <c r="G11" i="43"/>
  <c r="F13" i="43"/>
  <c r="I18" i="58"/>
  <c r="J18" i="58" s="1"/>
  <c r="J20" i="58"/>
  <c r="J29" i="1"/>
  <c r="G30" i="2"/>
  <c r="I8" i="70"/>
  <c r="G9" i="2"/>
  <c r="H13" i="2"/>
  <c r="H9" i="15"/>
  <c r="L5" i="39" l="1"/>
  <c r="V10" i="1"/>
  <c r="J8" i="70"/>
  <c r="G13" i="43"/>
  <c r="G26" i="2"/>
  <c r="H30" i="2"/>
  <c r="H27" i="15"/>
  <c r="H9" i="2"/>
  <c r="G24" i="2"/>
  <c r="I38" i="39"/>
  <c r="G17" i="14"/>
  <c r="F58" i="27"/>
  <c r="I100" i="1"/>
  <c r="J110" i="1"/>
  <c r="M5" i="39" l="1"/>
  <c r="H17" i="14"/>
  <c r="G15" i="14"/>
  <c r="J38" i="39"/>
  <c r="G40" i="2"/>
  <c r="H40" i="2" s="1"/>
  <c r="H24" i="2"/>
  <c r="G25" i="2"/>
  <c r="H25" i="2" s="1"/>
  <c r="H26" i="2"/>
  <c r="J100" i="1"/>
  <c r="I33" i="58"/>
  <c r="N5" i="39" l="1"/>
  <c r="K38" i="39"/>
  <c r="I29" i="58"/>
  <c r="J33" i="58"/>
  <c r="H15" i="14"/>
  <c r="G21" i="14"/>
  <c r="O5" i="39" l="1"/>
  <c r="F14" i="16"/>
  <c r="H21" i="14"/>
  <c r="F19" i="43"/>
  <c r="K14" i="15"/>
  <c r="G43" i="2"/>
  <c r="L38" i="39"/>
  <c r="J29" i="58"/>
  <c r="P5" i="39" l="1"/>
  <c r="G19" i="43"/>
  <c r="M38" i="39"/>
  <c r="K9" i="15"/>
  <c r="K27" i="15" s="1"/>
  <c r="G14" i="16"/>
  <c r="Q5" i="39" l="1"/>
  <c r="N38" i="39"/>
  <c r="R5" i="39" l="1"/>
  <c r="O38" i="39"/>
  <c r="S5" i="39" l="1"/>
  <c r="P38" i="39"/>
  <c r="T5" i="39" l="1"/>
  <c r="Q38" i="39"/>
  <c r="U5" i="39" l="1"/>
  <c r="R38" i="39"/>
  <c r="T38" i="39" l="1"/>
  <c r="S38" i="39"/>
  <c r="E64" i="27" l="1"/>
  <c r="F97" i="1" l="1"/>
  <c r="E17" i="12" s="1"/>
  <c r="F111" i="40"/>
  <c r="G23" i="39"/>
  <c r="J97" i="1" l="1"/>
  <c r="G97" i="1"/>
  <c r="H97" i="1"/>
  <c r="H68" i="1"/>
  <c r="J68" i="1"/>
  <c r="F67" i="1"/>
  <c r="G68" i="1"/>
  <c r="F16" i="13" l="1"/>
  <c r="H16" i="13"/>
  <c r="E28" i="13"/>
  <c r="J67" i="1"/>
  <c r="G67" i="1"/>
  <c r="E40" i="27"/>
  <c r="H67" i="1"/>
  <c r="D20" i="43" l="1"/>
  <c r="H28" i="13"/>
  <c r="F28" i="13"/>
  <c r="E43" i="2"/>
  <c r="D13" i="16"/>
  <c r="G13" i="16" l="1"/>
  <c r="E13" i="16"/>
  <c r="F43" i="2"/>
  <c r="H43" i="2"/>
  <c r="G20" i="43"/>
  <c r="E20" i="43"/>
  <c r="G136" i="1" l="1"/>
  <c r="H136" i="1"/>
  <c r="D26" i="43"/>
  <c r="D20" i="16"/>
  <c r="E26" i="43" l="1"/>
  <c r="E20" i="16"/>
  <c r="E55" i="2" l="1"/>
  <c r="E78" i="27"/>
  <c r="E75" i="27" s="1"/>
  <c r="F57" i="2"/>
  <c r="F55" i="2" l="1"/>
  <c r="X55" i="2"/>
  <c r="F17" i="1"/>
  <c r="F19" i="77" l="1"/>
  <c r="H17" i="1"/>
  <c r="G17" i="1"/>
  <c r="F19" i="65"/>
  <c r="G19" i="65" l="1"/>
  <c r="H19" i="65"/>
  <c r="H19" i="77"/>
  <c r="G19" i="77"/>
  <c r="F58" i="58"/>
  <c r="H59" i="58"/>
  <c r="G59" i="58"/>
  <c r="H58" i="58" l="1"/>
  <c r="G58" i="58"/>
  <c r="F76" i="1" l="1"/>
  <c r="G77" i="1"/>
  <c r="H77" i="1"/>
  <c r="J77" i="1"/>
  <c r="E20" i="12" l="1"/>
  <c r="K20" i="12" s="1"/>
  <c r="F59" i="1"/>
  <c r="F30" i="1" s="1"/>
  <c r="E43" i="27"/>
  <c r="E26" i="27" s="1"/>
  <c r="E25" i="27" s="1"/>
  <c r="E83" i="27" s="1"/>
  <c r="E85" i="27" s="1"/>
  <c r="G76" i="1"/>
  <c r="J76" i="1"/>
  <c r="H76" i="1"/>
  <c r="F17" i="12"/>
  <c r="F20" i="12" l="1"/>
  <c r="D14" i="43"/>
  <c r="E14" i="43" s="1"/>
  <c r="D9" i="16"/>
  <c r="E9" i="16" s="1"/>
  <c r="F84" i="27"/>
  <c r="E95" i="27"/>
  <c r="E42" i="2"/>
  <c r="F42" i="2" s="1"/>
  <c r="H59" i="1"/>
  <c r="G59" i="1"/>
  <c r="F34" i="58"/>
  <c r="E41" i="2" l="1"/>
  <c r="F41" i="2" s="1"/>
  <c r="D15" i="43"/>
  <c r="D21" i="43" s="1"/>
  <c r="D10" i="16"/>
  <c r="D16" i="16"/>
  <c r="G34" i="58"/>
  <c r="H34" i="58"/>
  <c r="F23" i="58"/>
  <c r="F14" i="1"/>
  <c r="G30" i="1"/>
  <c r="F122" i="1"/>
  <c r="F131" i="1" s="1"/>
  <c r="K21" i="12"/>
  <c r="H30" i="1"/>
  <c r="E15" i="43" l="1"/>
  <c r="D19" i="16"/>
  <c r="E16" i="16"/>
  <c r="E10" i="16"/>
  <c r="G122" i="1"/>
  <c r="H122" i="1"/>
  <c r="F39" i="58"/>
  <c r="E46" i="2"/>
  <c r="E21" i="43"/>
  <c r="D25" i="43"/>
  <c r="F9" i="70"/>
  <c r="H14" i="1"/>
  <c r="G14" i="1"/>
  <c r="Q11" i="1"/>
  <c r="F10" i="70"/>
  <c r="F17" i="65"/>
  <c r="F15" i="1"/>
  <c r="H23" i="58"/>
  <c r="G23" i="58"/>
  <c r="E19" i="16" l="1"/>
  <c r="F18" i="65"/>
  <c r="H17" i="65"/>
  <c r="G17" i="65"/>
  <c r="J17" i="65"/>
  <c r="H9" i="70"/>
  <c r="G9" i="70"/>
  <c r="F22" i="70"/>
  <c r="E25" i="43"/>
  <c r="E45" i="2"/>
  <c r="F46" i="2"/>
  <c r="E50" i="2"/>
  <c r="G10" i="70"/>
  <c r="F11" i="70"/>
  <c r="Q12" i="1"/>
  <c r="S11" i="1"/>
  <c r="H39" i="58"/>
  <c r="G39" i="58"/>
  <c r="F37" i="58"/>
  <c r="F134" i="1"/>
  <c r="H131" i="1"/>
  <c r="G131" i="1"/>
  <c r="Q14" i="1"/>
  <c r="F18" i="77"/>
  <c r="H15" i="1"/>
  <c r="G15" i="1"/>
  <c r="Q13" i="1" l="1"/>
  <c r="F17" i="77"/>
  <c r="F12" i="70"/>
  <c r="G11" i="70"/>
  <c r="H18" i="77"/>
  <c r="G18" i="77"/>
  <c r="G22" i="70"/>
  <c r="H22" i="70"/>
  <c r="G37" i="58"/>
  <c r="H37" i="58"/>
  <c r="F50" i="2"/>
  <c r="S14" i="1"/>
  <c r="U14" i="1"/>
  <c r="E44" i="2"/>
  <c r="F45" i="2"/>
  <c r="F135" i="1"/>
  <c r="G134" i="1"/>
  <c r="H134" i="1"/>
  <c r="D18" i="4"/>
  <c r="H10" i="70"/>
  <c r="J18" i="65"/>
  <c r="H18" i="65"/>
  <c r="G18" i="65"/>
  <c r="H11" i="70" l="1"/>
  <c r="D13" i="4"/>
  <c r="E18" i="4"/>
  <c r="H135" i="1"/>
  <c r="G135" i="1"/>
  <c r="F137" i="1"/>
  <c r="S13" i="1"/>
  <c r="Q15" i="1" s="1"/>
  <c r="F20" i="77"/>
  <c r="W14" i="1"/>
  <c r="F15" i="70"/>
  <c r="G12" i="70"/>
  <c r="G17" i="77"/>
  <c r="H17" i="77"/>
  <c r="F44" i="2"/>
  <c r="G20" i="77" l="1"/>
  <c r="H20" i="77"/>
  <c r="H12" i="70"/>
  <c r="G15" i="70"/>
  <c r="F16" i="70"/>
  <c r="G16" i="70" s="1"/>
  <c r="Q16" i="1"/>
  <c r="S15" i="1"/>
  <c r="D28" i="43"/>
  <c r="F139" i="1"/>
  <c r="G137" i="1"/>
  <c r="H137" i="1"/>
  <c r="F16" i="1"/>
  <c r="E84" i="2"/>
  <c r="E13" i="4"/>
  <c r="G139" i="1" l="1"/>
  <c r="H139" i="1"/>
  <c r="E28" i="43"/>
  <c r="D43" i="43"/>
  <c r="Q8" i="1"/>
  <c r="S16" i="1"/>
  <c r="I23" i="65" s="1"/>
  <c r="F84" i="2"/>
  <c r="F49" i="58"/>
  <c r="D21" i="16"/>
  <c r="G16" i="1"/>
  <c r="H16" i="1"/>
  <c r="D28" i="16" l="1"/>
  <c r="D47" i="16"/>
  <c r="E21" i="16"/>
  <c r="D45" i="16"/>
  <c r="I24" i="65"/>
  <c r="I35" i="65"/>
  <c r="G49" i="58"/>
  <c r="H49" i="58"/>
  <c r="F47" i="58"/>
  <c r="D27" i="16" l="1"/>
  <c r="F141" i="1"/>
  <c r="E28" i="16"/>
  <c r="D29" i="43"/>
  <c r="E47" i="16"/>
  <c r="F161" i="1"/>
  <c r="F159" i="1"/>
  <c r="E45" i="16"/>
  <c r="F109" i="58"/>
  <c r="G47" i="58"/>
  <c r="H47" i="58"/>
  <c r="F108" i="58"/>
  <c r="G161" i="1" l="1"/>
  <c r="H161" i="1"/>
  <c r="E29" i="43"/>
  <c r="F18" i="1"/>
  <c r="G159" i="1"/>
  <c r="H159" i="1"/>
  <c r="C16" i="20"/>
  <c r="H108" i="58"/>
  <c r="G108" i="58"/>
  <c r="H141" i="1"/>
  <c r="F72" i="58"/>
  <c r="G141" i="1"/>
  <c r="H109" i="58"/>
  <c r="G109" i="58"/>
  <c r="F140" i="1"/>
  <c r="E27" i="16"/>
  <c r="D33" i="16"/>
  <c r="D119" i="42" l="1"/>
  <c r="D35" i="16"/>
  <c r="E33" i="16"/>
  <c r="F146" i="1"/>
  <c r="H140" i="1"/>
  <c r="G140" i="1"/>
  <c r="G18" i="1"/>
  <c r="H18" i="1"/>
  <c r="F71" i="58"/>
  <c r="H72" i="58"/>
  <c r="G72" i="58"/>
  <c r="H71" i="58" l="1"/>
  <c r="G71" i="58"/>
  <c r="H146" i="1"/>
  <c r="G146" i="1"/>
  <c r="D34" i="16"/>
  <c r="E35" i="16"/>
  <c r="F148" i="1"/>
  <c r="C17" i="20"/>
  <c r="C9" i="20" s="1"/>
  <c r="D106" i="42"/>
  <c r="F83" i="58" l="1"/>
  <c r="E68" i="2"/>
  <c r="D105" i="42"/>
  <c r="C21" i="20" s="1"/>
  <c r="D46" i="16"/>
  <c r="H148" i="1"/>
  <c r="G148" i="1"/>
  <c r="E34" i="16"/>
  <c r="F147" i="1"/>
  <c r="D40" i="16"/>
  <c r="F68" i="2" l="1"/>
  <c r="E67" i="2"/>
  <c r="F67" i="2" s="1"/>
  <c r="F153" i="1"/>
  <c r="D39" i="16"/>
  <c r="E40" i="16"/>
  <c r="E37" i="16" s="1"/>
  <c r="D37" i="16"/>
  <c r="G147" i="1"/>
  <c r="H147" i="1"/>
  <c r="F160" i="1"/>
  <c r="E46" i="16"/>
  <c r="D126" i="42"/>
  <c r="F12" i="1"/>
  <c r="G83" i="58"/>
  <c r="H83" i="58"/>
  <c r="F111" i="58"/>
  <c r="F107" i="58"/>
  <c r="F112" i="58" l="1"/>
  <c r="G12" i="1"/>
  <c r="H12" i="1"/>
  <c r="D139" i="42"/>
  <c r="F81" i="58"/>
  <c r="G160" i="1"/>
  <c r="E51" i="2"/>
  <c r="F51" i="2" s="1"/>
  <c r="F19" i="1"/>
  <c r="H160" i="1"/>
  <c r="F150" i="1"/>
  <c r="D44" i="16"/>
  <c r="F158" i="1" s="1"/>
  <c r="E39" i="16"/>
  <c r="F152" i="1"/>
  <c r="H153" i="1"/>
  <c r="G153" i="1"/>
  <c r="G107" i="58"/>
  <c r="H107" i="58"/>
  <c r="G111" i="58"/>
  <c r="H111" i="58"/>
  <c r="G158" i="1" l="1"/>
  <c r="H158" i="1"/>
  <c r="J158" i="1"/>
  <c r="H150" i="1"/>
  <c r="F20" i="1"/>
  <c r="G150" i="1"/>
  <c r="G19" i="1"/>
  <c r="H19" i="1"/>
  <c r="H81" i="58"/>
  <c r="G81" i="58"/>
  <c r="H152" i="1"/>
  <c r="G152" i="1"/>
  <c r="G112" i="58"/>
  <c r="H112" i="58"/>
  <c r="H20" i="1" l="1"/>
  <c r="F67" i="27"/>
  <c r="F64" i="27" s="1"/>
  <c r="G20" i="1"/>
  <c r="I178" i="37" l="1"/>
  <c r="I174" i="37" s="1"/>
  <c r="I208" i="37" s="1"/>
  <c r="H181" i="37"/>
  <c r="H178" i="37" l="1"/>
  <c r="W10" i="37"/>
  <c r="W8" i="37" s="1"/>
  <c r="G178" i="37"/>
  <c r="G174" i="37" s="1"/>
  <c r="G208" i="37" s="1"/>
  <c r="H174" i="37" l="1"/>
  <c r="H208" i="37" s="1"/>
  <c r="I66" i="1"/>
  <c r="G17" i="12" l="1"/>
  <c r="I64" i="1"/>
  <c r="J66" i="1"/>
  <c r="F39" i="27" l="1"/>
  <c r="F26" i="27" s="1"/>
  <c r="J64" i="1"/>
  <c r="I59" i="1"/>
  <c r="G20" i="12"/>
  <c r="H17" i="12"/>
  <c r="L20" i="12" l="1"/>
  <c r="F14" i="43"/>
  <c r="I14" i="15"/>
  <c r="F9" i="16"/>
  <c r="G42" i="2"/>
  <c r="H20" i="12"/>
  <c r="I34" i="58"/>
  <c r="J59" i="1"/>
  <c r="I30" i="1"/>
  <c r="I9" i="15" l="1"/>
  <c r="I27" i="15" s="1"/>
  <c r="L14" i="15"/>
  <c r="G41" i="2"/>
  <c r="H41" i="2" s="1"/>
  <c r="H42" i="2"/>
  <c r="F16" i="16"/>
  <c r="F10" i="16"/>
  <c r="G10" i="16" s="1"/>
  <c r="G9" i="16"/>
  <c r="F15" i="43"/>
  <c r="G14" i="43"/>
  <c r="I14" i="1"/>
  <c r="J30" i="1"/>
  <c r="I122" i="1"/>
  <c r="L21" i="12"/>
  <c r="I23" i="58"/>
  <c r="J23" i="58" s="1"/>
  <c r="J34" i="58"/>
  <c r="R6" i="39" l="1"/>
  <c r="R4" i="39" s="1"/>
  <c r="J6" i="39"/>
  <c r="J4" i="39" s="1"/>
  <c r="S6" i="39"/>
  <c r="S4" i="39" s="1"/>
  <c r="N6" i="39"/>
  <c r="N4" i="39" s="1"/>
  <c r="U11" i="1"/>
  <c r="K6" i="39"/>
  <c r="K4" i="39" s="1"/>
  <c r="Q6" i="39"/>
  <c r="Q4" i="39" s="1"/>
  <c r="O6" i="39"/>
  <c r="O4" i="39" s="1"/>
  <c r="R11" i="1"/>
  <c r="P6" i="39"/>
  <c r="P4" i="39" s="1"/>
  <c r="T6" i="39"/>
  <c r="T4" i="39" s="1"/>
  <c r="M6" i="39"/>
  <c r="M4" i="39" s="1"/>
  <c r="L6" i="39"/>
  <c r="L4" i="39" s="1"/>
  <c r="J14" i="1"/>
  <c r="I9" i="70"/>
  <c r="I6" i="39"/>
  <c r="I131" i="1"/>
  <c r="G46" i="2"/>
  <c r="I39" i="58"/>
  <c r="J122" i="1"/>
  <c r="F19" i="16"/>
  <c r="G16" i="16"/>
  <c r="M14" i="15"/>
  <c r="L9" i="15"/>
  <c r="G15" i="43"/>
  <c r="F21" i="43"/>
  <c r="I10" i="70" l="1"/>
  <c r="I22" i="70"/>
  <c r="J22" i="70" s="1"/>
  <c r="J9" i="70"/>
  <c r="G21" i="43"/>
  <c r="F25" i="43"/>
  <c r="G25" i="43" s="1"/>
  <c r="I134" i="1"/>
  <c r="J131" i="1"/>
  <c r="I4" i="39"/>
  <c r="U4" i="39" s="1"/>
  <c r="U6" i="39"/>
  <c r="R12" i="1"/>
  <c r="T11" i="1"/>
  <c r="W11" i="1"/>
  <c r="V11" i="1"/>
  <c r="U12" i="1"/>
  <c r="M9" i="15"/>
  <c r="M27" i="15" s="1"/>
  <c r="M41" i="15" s="1"/>
  <c r="L27" i="15"/>
  <c r="H19" i="16"/>
  <c r="G19" i="16"/>
  <c r="J39" i="58"/>
  <c r="I37" i="58"/>
  <c r="J37" i="58" s="1"/>
  <c r="H46" i="2"/>
  <c r="G45" i="2"/>
  <c r="G50" i="2"/>
  <c r="H50" i="2" s="1"/>
  <c r="R13" i="1" l="1"/>
  <c r="F20" i="65"/>
  <c r="V12" i="1"/>
  <c r="I17" i="77"/>
  <c r="J17" i="77" s="1"/>
  <c r="U13" i="1"/>
  <c r="W12" i="1"/>
  <c r="J134" i="1"/>
  <c r="I15" i="1"/>
  <c r="I135" i="1"/>
  <c r="F18" i="4"/>
  <c r="H45" i="2"/>
  <c r="G44" i="2"/>
  <c r="H44" i="2" s="1"/>
  <c r="J10" i="70"/>
  <c r="I11" i="70"/>
  <c r="I12" i="70" l="1"/>
  <c r="J12" i="70" s="1"/>
  <c r="I15" i="70" s="1"/>
  <c r="I16" i="70" s="1"/>
  <c r="J11" i="70"/>
  <c r="J135" i="1"/>
  <c r="I136" i="1"/>
  <c r="I137" i="1" s="1"/>
  <c r="J15" i="1"/>
  <c r="R14" i="1"/>
  <c r="I18" i="77"/>
  <c r="J18" i="77" s="1"/>
  <c r="G20" i="65"/>
  <c r="H20" i="65"/>
  <c r="J20" i="65"/>
  <c r="G18" i="4"/>
  <c r="F13" i="4"/>
  <c r="V13" i="1"/>
  <c r="W13" i="1"/>
  <c r="T13" i="1"/>
  <c r="R15" i="1" s="1"/>
  <c r="I20" i="77"/>
  <c r="J20" i="77" s="1"/>
  <c r="U15" i="1" l="1"/>
  <c r="U16" i="1" s="1"/>
  <c r="F28" i="43"/>
  <c r="I16" i="1"/>
  <c r="I139" i="1"/>
  <c r="J137" i="1"/>
  <c r="T15" i="1"/>
  <c r="R16" i="1"/>
  <c r="T14" i="1"/>
  <c r="V14" i="1"/>
  <c r="F26" i="43"/>
  <c r="J136" i="1"/>
  <c r="F20" i="16"/>
  <c r="G84" i="2"/>
  <c r="H84" i="2" s="1"/>
  <c r="G13" i="4"/>
  <c r="V15" i="1" l="1"/>
  <c r="W15" i="1"/>
  <c r="G20" i="16"/>
  <c r="H20" i="16"/>
  <c r="G57" i="2"/>
  <c r="G26" i="43"/>
  <c r="W16" i="1"/>
  <c r="U19" i="1"/>
  <c r="V16" i="1"/>
  <c r="T16" i="1"/>
  <c r="F23" i="65"/>
  <c r="R8" i="1"/>
  <c r="J139" i="1"/>
  <c r="J16" i="1"/>
  <c r="I49" i="58"/>
  <c r="F21" i="16"/>
  <c r="G28" i="43"/>
  <c r="F43" i="43"/>
  <c r="I47" i="58" l="1"/>
  <c r="J49" i="58"/>
  <c r="W19" i="1"/>
  <c r="V19" i="1"/>
  <c r="F78" i="27"/>
  <c r="F75" i="27" s="1"/>
  <c r="F25" i="27" s="1"/>
  <c r="F83" i="27" s="1"/>
  <c r="F85" i="27" s="1"/>
  <c r="G55" i="2"/>
  <c r="H57" i="2"/>
  <c r="F45" i="16"/>
  <c r="G21" i="16"/>
  <c r="F47" i="16"/>
  <c r="H21" i="16"/>
  <c r="F28" i="16"/>
  <c r="F35" i="65"/>
  <c r="J23" i="65"/>
  <c r="G23" i="65"/>
  <c r="H23" i="65"/>
  <c r="F24" i="65"/>
  <c r="H28" i="16" l="1"/>
  <c r="F116" i="42"/>
  <c r="F27" i="16"/>
  <c r="D16" i="20"/>
  <c r="G28" i="16"/>
  <c r="I141" i="1"/>
  <c r="I159" i="1"/>
  <c r="G45" i="16"/>
  <c r="H55" i="2"/>
  <c r="I17" i="1"/>
  <c r="J35" i="65"/>
  <c r="G35" i="65"/>
  <c r="H35" i="65"/>
  <c r="I161" i="1"/>
  <c r="F29" i="43"/>
  <c r="G29" i="43" s="1"/>
  <c r="G47" i="16"/>
  <c r="F90" i="27"/>
  <c r="F95" i="27"/>
  <c r="H24" i="65"/>
  <c r="G24" i="65"/>
  <c r="J24" i="65"/>
  <c r="J47" i="58"/>
  <c r="I108" i="58"/>
  <c r="J108" i="58" s="1"/>
  <c r="I109" i="58"/>
  <c r="J109" i="58" s="1"/>
  <c r="J161" i="1" l="1"/>
  <c r="I140" i="1"/>
  <c r="G27" i="16"/>
  <c r="F33" i="16"/>
  <c r="I59" i="58"/>
  <c r="J17" i="1"/>
  <c r="I19" i="77"/>
  <c r="J19" i="77" s="1"/>
  <c r="I19" i="65"/>
  <c r="J159" i="1"/>
  <c r="I18" i="1"/>
  <c r="I72" i="58"/>
  <c r="J141" i="1"/>
  <c r="E16" i="20"/>
  <c r="J72" i="58" l="1"/>
  <c r="I71" i="58"/>
  <c r="J71" i="58" s="1"/>
  <c r="J18" i="1"/>
  <c r="J59" i="58"/>
  <c r="I58" i="58"/>
  <c r="J58" i="58" s="1"/>
  <c r="J140" i="1"/>
  <c r="I146" i="1"/>
  <c r="F35" i="16"/>
  <c r="H33" i="16"/>
  <c r="H41" i="16" s="1"/>
  <c r="G33" i="16"/>
  <c r="F34" i="16" l="1"/>
  <c r="G35" i="16"/>
  <c r="I148" i="1"/>
  <c r="H38" i="16"/>
  <c r="J146" i="1"/>
  <c r="J148" i="1" l="1"/>
  <c r="G34" i="16"/>
  <c r="I147" i="1"/>
  <c r="F40" i="16"/>
  <c r="F39" i="16" s="1"/>
  <c r="I152" i="1" s="1"/>
  <c r="F121" i="42"/>
  <c r="D17" i="20" l="1"/>
  <c r="D9" i="20" s="1"/>
  <c r="F119" i="42"/>
  <c r="F37" i="16"/>
  <c r="I153" i="1"/>
  <c r="G40" i="16"/>
  <c r="J147" i="1"/>
  <c r="G39" i="16" l="1"/>
  <c r="J153" i="1"/>
  <c r="I150" i="1"/>
  <c r="G37" i="16"/>
  <c r="F44" i="16"/>
  <c r="E17" i="20"/>
  <c r="E9" i="20" s="1"/>
  <c r="F106" i="42"/>
  <c r="F9" i="20" l="1"/>
  <c r="J150" i="1"/>
  <c r="I20" i="1"/>
  <c r="I83" i="58"/>
  <c r="F105" i="42"/>
  <c r="F126" i="42" s="1"/>
  <c r="G68" i="2"/>
  <c r="I12" i="1"/>
  <c r="F46" i="16"/>
  <c r="J152" i="1"/>
  <c r="F139" i="42" l="1"/>
  <c r="I81" i="58"/>
  <c r="J81" i="58" s="1"/>
  <c r="G46" i="16"/>
  <c r="I160" i="1"/>
  <c r="I112" i="58"/>
  <c r="J112" i="58" s="1"/>
  <c r="J12" i="1"/>
  <c r="H68" i="2"/>
  <c r="G67" i="2"/>
  <c r="H67" i="2" s="1"/>
  <c r="J20" i="1"/>
  <c r="E21" i="20"/>
  <c r="J83" i="58"/>
  <c r="I111" i="58"/>
  <c r="J111" i="58" s="1"/>
  <c r="I107" i="58"/>
  <c r="J107" i="58" s="1"/>
  <c r="E37" i="20"/>
  <c r="I19" i="1" l="1"/>
  <c r="J160" i="1"/>
  <c r="G51" i="2"/>
  <c r="H51" i="2" s="1"/>
  <c r="J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User</author>
    <author>tc={0E7B69E9-B323-44A6-AC5F-8C90548549E1}</author>
  </authors>
  <commentList>
    <comment ref="B14" authorId="0" shapeId="0" xr:uid="{00000000-0006-0000-0000-000001000000}">
      <text>
        <r>
          <rPr>
            <b/>
            <sz val="9"/>
            <color indexed="81"/>
            <rFont val="Tahoma"/>
            <family val="2"/>
          </rPr>
          <t>PC:</t>
        </r>
        <r>
          <rPr>
            <sz val="9"/>
            <color indexed="81"/>
            <rFont val="Tahoma"/>
            <family val="2"/>
          </rPr>
          <t xml:space="preserve">
P.TCHC dự trù</t>
        </r>
      </text>
    </comment>
    <comment ref="H14" authorId="0" shapeId="0" xr:uid="{00000000-0006-0000-0000-000002000000}">
      <text>
        <r>
          <rPr>
            <b/>
            <sz val="9"/>
            <color indexed="81"/>
            <rFont val="Tahoma"/>
            <family val="2"/>
          </rPr>
          <t>PC:</t>
        </r>
        <r>
          <rPr>
            <sz val="9"/>
            <color indexed="81"/>
            <rFont val="Tahoma"/>
            <family val="2"/>
          </rPr>
          <t xml:space="preserve">
P.TCHC</t>
        </r>
      </text>
    </comment>
    <comment ref="R14" authorId="1" shapeId="0" xr:uid="{45105F8D-BC34-4668-A7D0-B46265089303}">
      <text>
        <r>
          <rPr>
            <b/>
            <sz val="9"/>
            <color indexed="81"/>
            <rFont val="Tahoma"/>
            <family val="2"/>
          </rPr>
          <t>User:
Giao lưu thể thao tri ân KH, kỷ niệm 15 năm</t>
        </r>
      </text>
    </comment>
    <comment ref="H16" authorId="0" shapeId="0" xr:uid="{00000000-0006-0000-0000-000003000000}">
      <text>
        <r>
          <rPr>
            <b/>
            <sz val="9"/>
            <color indexed="81"/>
            <rFont val="Tahoma"/>
            <family val="2"/>
          </rPr>
          <t>PC:</t>
        </r>
        <r>
          <rPr>
            <sz val="9"/>
            <color indexed="81"/>
            <rFont val="Tahoma"/>
            <family val="2"/>
          </rPr>
          <t xml:space="preserve">
Tổ chức tại HT CL (&gt;100 cổ đông)</t>
        </r>
      </text>
    </comment>
    <comment ref="I20" authorId="1" shapeId="0" xr:uid="{AC76FE69-1D43-4829-8C15-0577B1445826}">
      <text>
        <r>
          <rPr>
            <b/>
            <sz val="9"/>
            <color indexed="81"/>
            <rFont val="Tahoma"/>
            <family val="2"/>
          </rPr>
          <t>User:</t>
        </r>
        <r>
          <rPr>
            <sz val="9"/>
            <color indexed="81"/>
            <rFont val="Tahoma"/>
            <family val="2"/>
          </rPr>
          <t xml:space="preserve">
Qùa Tết (hoa lan 300tr; hộp quà tặng KH... 400tr, voucher)</t>
        </r>
      </text>
    </comment>
    <comment ref="S20" authorId="2" shapeId="0" xr:uid="{0E7B69E9-B323-44A6-AC5F-8C90548549E1}">
      <text>
        <t>[Threaded comment]
Your version of Excel allows you to read this threaded comment; however, any edits to it will get removed if the file is opened in a newer version of Excel. Learn more: https://go.microsoft.com/fwlink/?linkid=870924
Comment:
    Quà tặng vàng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tc={376009E8-1096-47EF-BAE0-1AC91F227826}</author>
    <author>Admin</author>
    <author>DELL</author>
    <author>Microsoft Office User</author>
    <author>User</author>
    <author>Khanh Ta</author>
    <author>tc={C7F3E847-D359-4B3A-93D8-ED57BA3D9290}</author>
    <author>PC</author>
    <author>tc={1CFC03D1-582F-47AB-A503-F7D752F9C5D9}</author>
  </authors>
  <commentList>
    <comment ref="B15" authorId="0" shapeId="0" xr:uid="{376009E8-1096-47EF-BAE0-1AC91F227826}">
      <text>
        <t>[Threaded comment]
Your version of Excel allows you to read this threaded comment; however, any edits to it will get removed if the file is opened in a newer version of Excel. Learn more: https://go.microsoft.com/fwlink/?linkid=870924
Comment:
    Tách ra CP VPP VP và khối tàu</t>
      </text>
    </comment>
    <comment ref="K20" authorId="1" shapeId="0" xr:uid="{00000000-0006-0000-0100-000001000000}">
      <text>
        <r>
          <rPr>
            <b/>
            <sz val="9"/>
            <color rgb="FF000000"/>
            <rFont val="Tahoma"/>
            <family val="2"/>
          </rPr>
          <t>Admin:</t>
        </r>
        <r>
          <rPr>
            <sz val="9"/>
            <color rgb="FF000000"/>
            <rFont val="Tahoma"/>
            <family val="2"/>
          </rPr>
          <t xml:space="preserve">
</t>
        </r>
        <r>
          <rPr>
            <sz val="9"/>
            <color rgb="FF000000"/>
            <rFont val="Tahoma"/>
            <family val="2"/>
          </rPr>
          <t>dự phòng UPS và máy tính</t>
        </r>
      </text>
    </comment>
    <comment ref="N20" authorId="1" shapeId="0" xr:uid="{00000000-0006-0000-0100-000002000000}">
      <text>
        <r>
          <rPr>
            <b/>
            <sz val="9"/>
            <color indexed="81"/>
            <rFont val="Tahoma"/>
            <family val="2"/>
          </rPr>
          <t>Admin:</t>
        </r>
        <r>
          <rPr>
            <sz val="9"/>
            <color indexed="81"/>
            <rFont val="Tahoma"/>
            <family val="2"/>
          </rPr>
          <t xml:space="preserve">
UPS dự phòng</t>
        </r>
      </text>
    </comment>
    <comment ref="Q20" authorId="1" shapeId="0" xr:uid="{00000000-0006-0000-0100-000003000000}">
      <text>
        <r>
          <rPr>
            <b/>
            <sz val="9"/>
            <color indexed="81"/>
            <rFont val="Tahoma"/>
            <family val="2"/>
          </rPr>
          <t>Admin:</t>
        </r>
        <r>
          <rPr>
            <sz val="9"/>
            <color indexed="81"/>
            <rFont val="Tahoma"/>
            <family val="2"/>
          </rPr>
          <t xml:space="preserve">
UPS dự phòng</t>
        </r>
      </text>
    </comment>
    <comment ref="R20" authorId="1" shapeId="0" xr:uid="{00000000-0006-0000-0100-000004000000}">
      <text>
        <r>
          <rPr>
            <b/>
            <sz val="9"/>
            <color rgb="FF000000"/>
            <rFont val="Tahoma"/>
            <family val="2"/>
          </rPr>
          <t>Admin:</t>
        </r>
        <r>
          <rPr>
            <sz val="9"/>
            <color rgb="FF000000"/>
            <rFont val="Tahoma"/>
            <family val="2"/>
          </rPr>
          <t xml:space="preserve">
</t>
        </r>
        <r>
          <rPr>
            <sz val="9"/>
            <color rgb="FF000000"/>
            <rFont val="Tahoma"/>
            <family val="2"/>
          </rPr>
          <t>Máy tính, máy in, máy tính bảng tàu TC A11</t>
        </r>
      </text>
    </comment>
    <comment ref="T20" authorId="1" shapeId="0" xr:uid="{00000000-0006-0000-0100-000005000000}">
      <text>
        <r>
          <rPr>
            <b/>
            <sz val="9"/>
            <color rgb="FF000000"/>
            <rFont val="Tahoma"/>
            <family val="2"/>
          </rPr>
          <t>Admin:</t>
        </r>
        <r>
          <rPr>
            <sz val="9"/>
            <color rgb="FF000000"/>
            <rFont val="Tahoma"/>
            <family val="2"/>
          </rPr>
          <t xml:space="preserve">
</t>
        </r>
        <r>
          <rPr>
            <sz val="9"/>
            <color rgb="FF000000"/>
            <rFont val="Tahoma"/>
            <family val="2"/>
          </rPr>
          <t>UPS dự phòng</t>
        </r>
      </text>
    </comment>
    <comment ref="C21" authorId="2" shapeId="0" xr:uid="{00000000-0006-0000-0100-000006000000}">
      <text>
        <r>
          <rPr>
            <b/>
            <sz val="9"/>
            <color indexed="81"/>
            <rFont val="Tahoma"/>
            <family val="2"/>
          </rPr>
          <t>DELL:</t>
        </r>
        <r>
          <rPr>
            <sz val="9"/>
            <color indexed="81"/>
            <rFont val="Tahoma"/>
            <family val="2"/>
          </rPr>
          <t xml:space="preserve">
dự kiến 150trd nồi, chén cho khối tàu
- Điện thoại cho CB: 335trđ
- Laptop cho phòng: 125trđ
</t>
        </r>
      </text>
    </comment>
    <comment ref="E21" authorId="3" shapeId="0" xr:uid="{00000000-0006-0000-0100-000007000000}">
      <text>
        <r>
          <rPr>
            <b/>
            <sz val="10"/>
            <color rgb="FF000000"/>
            <rFont val="Tahoma"/>
            <family val="2"/>
          </rPr>
          <t xml:space="preserve">Khánh 199tr
</t>
        </r>
        <r>
          <rPr>
            <b/>
            <sz val="10"/>
            <color rgb="FF000000"/>
            <rFont val="Tahoma"/>
            <family val="2"/>
          </rPr>
          <t>Trang 188tr</t>
        </r>
      </text>
    </comment>
    <comment ref="K21" authorId="1" shapeId="0" xr:uid="{00000000-0006-0000-0100-000008000000}">
      <text>
        <r>
          <rPr>
            <b/>
            <sz val="9"/>
            <color rgb="FF000000"/>
            <rFont val="Tahoma"/>
            <family val="2"/>
          </rPr>
          <t>Admin:</t>
        </r>
        <r>
          <rPr>
            <sz val="9"/>
            <color rgb="FF000000"/>
            <rFont val="Tahoma"/>
            <family val="2"/>
          </rPr>
          <t xml:space="preserve">
</t>
        </r>
        <r>
          <rPr>
            <sz val="9"/>
            <color rgb="FF000000"/>
            <rFont val="Tahoma"/>
            <family val="2"/>
          </rPr>
          <t>Dự phòng mua trang thiết bị hậu cần tàu và VP</t>
        </r>
      </text>
    </comment>
    <comment ref="N21" authorId="1" shapeId="0" xr:uid="{00000000-0006-0000-0100-000009000000}">
      <text>
        <r>
          <rPr>
            <b/>
            <sz val="9"/>
            <color rgb="FF000000"/>
            <rFont val="Tahoma"/>
            <family val="2"/>
          </rPr>
          <t>Admin:</t>
        </r>
        <r>
          <rPr>
            <sz val="9"/>
            <color rgb="FF000000"/>
            <rFont val="Tahoma"/>
            <family val="2"/>
          </rPr>
          <t xml:space="preserve">
</t>
        </r>
        <r>
          <rPr>
            <sz val="9"/>
            <color rgb="FF000000"/>
            <rFont val="Tahoma"/>
            <family val="2"/>
          </rPr>
          <t>Dự phòng mua trang thiết bị hậu cần tàu và VP</t>
        </r>
      </text>
    </comment>
    <comment ref="Q21" authorId="1" shapeId="0" xr:uid="{00000000-0006-0000-0100-00000A000000}">
      <text>
        <r>
          <rPr>
            <b/>
            <sz val="9"/>
            <color rgb="FF000000"/>
            <rFont val="Tahoma"/>
            <family val="2"/>
          </rPr>
          <t>Admin:</t>
        </r>
        <r>
          <rPr>
            <sz val="9"/>
            <color rgb="FF000000"/>
            <rFont val="Tahoma"/>
            <family val="2"/>
          </rPr>
          <t xml:space="preserve">
</t>
        </r>
        <r>
          <rPr>
            <sz val="9"/>
            <color rgb="FF000000"/>
            <rFont val="Tahoma"/>
            <family val="2"/>
          </rPr>
          <t>Dự phòng trang thiết bị hậu cần</t>
        </r>
      </text>
    </comment>
    <comment ref="R21" authorId="1" shapeId="0" xr:uid="{00000000-0006-0000-0100-00000B000000}">
      <text>
        <r>
          <rPr>
            <b/>
            <sz val="9"/>
            <color rgb="FF000000"/>
            <rFont val="Tahoma"/>
            <family val="2"/>
          </rPr>
          <t>Admin:</t>
        </r>
        <r>
          <rPr>
            <sz val="9"/>
            <color rgb="FF000000"/>
            <rFont val="Tahoma"/>
            <family val="2"/>
          </rPr>
          <t xml:space="preserve">
</t>
        </r>
        <r>
          <rPr>
            <sz val="9"/>
            <color rgb="FF000000"/>
            <rFont val="Tahoma"/>
            <family val="2"/>
          </rPr>
          <t>Máy giặt, tivi, tủ lạnh, bếp TC A11</t>
        </r>
      </text>
    </comment>
    <comment ref="C28" authorId="2" shapeId="0" xr:uid="{00000000-0006-0000-0100-00000C000000}">
      <text>
        <r>
          <rPr>
            <b/>
            <sz val="9"/>
            <color indexed="81"/>
            <rFont val="Tahoma"/>
            <family val="2"/>
          </rPr>
          <t>DELL:</t>
        </r>
        <r>
          <rPr>
            <sz val="9"/>
            <color indexed="81"/>
            <rFont val="Tahoma"/>
            <family val="2"/>
          </rPr>
          <t xml:space="preserve">
sửa thêm xe mới, 31113 (120tr) + xe CT (30trđ)</t>
        </r>
      </text>
    </comment>
    <comment ref="L29" authorId="1" shapeId="0" xr:uid="{CF1D3973-8B86-49C4-AA86-EF483007D4C7}">
      <text>
        <r>
          <rPr>
            <b/>
            <sz val="9"/>
            <color indexed="81"/>
            <rFont val="Tahoma"/>
            <family val="2"/>
          </rPr>
          <t>Admin:</t>
        </r>
        <r>
          <rPr>
            <sz val="9"/>
            <color indexed="81"/>
            <rFont val="Tahoma"/>
            <family val="2"/>
          </rPr>
          <t xml:space="preserve">
31113</t>
        </r>
      </text>
    </comment>
    <comment ref="Q29" authorId="1" shapeId="0" xr:uid="{EF5D9099-D0B6-423A-8D89-AD03A68446F2}">
      <text>
        <r>
          <rPr>
            <b/>
            <sz val="9"/>
            <color rgb="FF000000"/>
            <rFont val="Tahoma"/>
            <family val="2"/>
          </rPr>
          <t>Admin:</t>
        </r>
        <r>
          <rPr>
            <sz val="9"/>
            <color rgb="FF000000"/>
            <rFont val="Tahoma"/>
            <family val="2"/>
          </rPr>
          <t xml:space="preserve">
</t>
        </r>
        <r>
          <rPr>
            <sz val="9"/>
            <color rgb="FF000000"/>
            <rFont val="Tahoma"/>
            <family val="2"/>
          </rPr>
          <t>34322</t>
        </r>
      </text>
    </comment>
    <comment ref="R29" authorId="1" shapeId="0" xr:uid="{8EA35FF5-237D-4C61-86EF-5C6D13C65D81}">
      <text>
        <r>
          <rPr>
            <b/>
            <sz val="9"/>
            <color rgb="FF000000"/>
            <rFont val="Tahoma"/>
            <family val="2"/>
          </rPr>
          <t>Admin:</t>
        </r>
        <r>
          <rPr>
            <sz val="9"/>
            <color rgb="FF000000"/>
            <rFont val="Tahoma"/>
            <family val="2"/>
          </rPr>
          <t xml:space="preserve">
</t>
        </r>
        <r>
          <rPr>
            <sz val="9"/>
            <color rgb="FF000000"/>
            <rFont val="Tahoma"/>
            <family val="2"/>
          </rPr>
          <t>00419</t>
        </r>
      </text>
    </comment>
    <comment ref="S29" authorId="1" shapeId="0" xr:uid="{D751A209-0861-4BFF-B977-41E02AE49E15}">
      <text>
        <r>
          <rPr>
            <b/>
            <sz val="9"/>
            <color rgb="FF000000"/>
            <rFont val="Tahoma"/>
            <family val="2"/>
          </rPr>
          <t>Admin:</t>
        </r>
        <r>
          <rPr>
            <sz val="9"/>
            <color rgb="FF000000"/>
            <rFont val="Tahoma"/>
            <family val="2"/>
          </rPr>
          <t xml:space="preserve">
bán tải và xe 5 chỗ
</t>
        </r>
      </text>
    </comment>
    <comment ref="S52" authorId="4" shapeId="0" xr:uid="{A578DDD4-F3AA-47A8-86F4-52617A2FF3B0}">
      <text>
        <r>
          <rPr>
            <b/>
            <sz val="9"/>
            <color indexed="81"/>
            <rFont val="Tahoma"/>
            <family val="2"/>
          </rPr>
          <t>User:</t>
        </r>
        <r>
          <rPr>
            <sz val="9"/>
            <color indexed="81"/>
            <rFont val="Tahoma"/>
            <family val="2"/>
          </rPr>
          <t xml:space="preserve">
Ăn uống 15 năm</t>
        </r>
      </text>
    </comment>
    <comment ref="J56" authorId="5" shapeId="0" xr:uid="{F97328D3-E18C-42B8-A0FF-8FAFDB24F123}">
      <text>
        <r>
          <rPr>
            <b/>
            <sz val="9"/>
            <color indexed="81"/>
            <rFont val="Tahoma"/>
            <family val="2"/>
          </rPr>
          <t>Khanh Ta:</t>
        </r>
        <r>
          <rPr>
            <sz val="9"/>
            <color indexed="81"/>
            <rFont val="Tahoma"/>
            <family val="2"/>
          </rPr>
          <t xml:space="preserve">
thuốc A12</t>
        </r>
      </text>
    </comment>
    <comment ref="L56" authorId="5" shapeId="0" xr:uid="{FBA83ABB-E509-41ED-824D-40F2876DC9C1}">
      <text>
        <r>
          <rPr>
            <b/>
            <sz val="9"/>
            <color indexed="81"/>
            <rFont val="Tahoma"/>
            <family val="2"/>
          </rPr>
          <t>Khanh Ta:</t>
        </r>
        <r>
          <rPr>
            <sz val="9"/>
            <color indexed="81"/>
            <rFont val="Tahoma"/>
            <family val="2"/>
          </rPr>
          <t xml:space="preserve">
thuốc khối tàu và VP
</t>
        </r>
      </text>
    </comment>
    <comment ref="T56" authorId="5" shapeId="0" xr:uid="{83F0BA15-3733-4263-BBFD-C45FAE44AB7D}">
      <text>
        <r>
          <rPr>
            <b/>
            <sz val="9"/>
            <color indexed="81"/>
            <rFont val="Tahoma"/>
            <family val="2"/>
          </rPr>
          <t>Khanh Ta:</t>
        </r>
        <r>
          <rPr>
            <sz val="9"/>
            <color indexed="81"/>
            <rFont val="Tahoma"/>
            <family val="2"/>
          </rPr>
          <t xml:space="preserve">
thuốc A13
</t>
        </r>
      </text>
    </comment>
    <comment ref="G187" authorId="1" shapeId="0" xr:uid="{00000000-0006-0000-0100-000010000000}">
      <text>
        <r>
          <rPr>
            <b/>
            <sz val="9"/>
            <color rgb="FF000000"/>
            <rFont val="Tahoma"/>
            <family val="2"/>
          </rPr>
          <t>Admin:</t>
        </r>
        <r>
          <rPr>
            <sz val="9"/>
            <color rgb="FF000000"/>
            <rFont val="Tahoma"/>
            <family val="2"/>
          </rPr>
          <t xml:space="preserve">
</t>
        </r>
        <r>
          <rPr>
            <sz val="9"/>
            <color rgb="FF000000"/>
            <rFont val="Tahoma"/>
            <family val="2"/>
          </rPr>
          <t xml:space="preserve">dự kiến phí KS 1tr, khám lần 2 500k
</t>
        </r>
        <r>
          <rPr>
            <sz val="9"/>
            <color rgb="FF000000"/>
            <rFont val="Tahoma"/>
            <family val="2"/>
          </rPr>
          <t xml:space="preserve">Ban lãnh đạo 15tr
</t>
        </r>
        <r>
          <rPr>
            <sz val="9"/>
            <color rgb="FF000000"/>
            <rFont val="Tahoma"/>
            <family val="2"/>
          </rPr>
          <t>thêm tàu A11 8 người</t>
        </r>
      </text>
    </comment>
    <comment ref="P190" authorId="6" shapeId="0" xr:uid="{C7F3E847-D359-4B3A-93D8-ED57BA3D9290}">
      <text>
        <t>[Threaded comment]
Your version of Excel allows you to read this threaded comment; however, any edits to it will get removed if the file is opened in a newer version of Excel. Learn more: https://go.microsoft.com/fwlink/?linkid=870924
Comment:
    Thành tích con em NLĐ</t>
      </text>
    </comment>
    <comment ref="G197" authorId="7" shapeId="0" xr:uid="{00000000-0006-0000-0100-000011000000}">
      <text>
        <r>
          <rPr>
            <b/>
            <sz val="9"/>
            <color indexed="81"/>
            <rFont val="Tahoma"/>
            <family val="2"/>
          </rPr>
          <t>PC:</t>
        </r>
        <r>
          <rPr>
            <sz val="9"/>
            <color indexed="81"/>
            <rFont val="Tahoma"/>
            <family val="2"/>
          </rPr>
          <t xml:space="preserve">
Năm 1 chưa tính phí bảo trì</t>
        </r>
      </text>
    </comment>
    <comment ref="G198" authorId="8" shapeId="0" xr:uid="{1CFC03D1-582F-47AB-A503-F7D752F9C5D9}">
      <text>
        <t>[Threaded comment]
Your version of Excel allows you to read this threaded comment; however, any edits to it will get removed if the file is opened in a newer version of Excel. Learn more: https://go.microsoft.com/fwlink/?linkid=870924
Comment:
    Zoom  Office 365</t>
      </text>
    </comment>
    <comment ref="S198" authorId="4" shapeId="0" xr:uid="{27A58F66-C711-49E7-A01A-C47E0A6A1D8E}">
      <text>
        <r>
          <rPr>
            <b/>
            <sz val="9"/>
            <color indexed="81"/>
            <rFont val="Tahoma"/>
            <family val="2"/>
          </rPr>
          <t>User:</t>
        </r>
        <r>
          <rPr>
            <sz val="9"/>
            <color indexed="81"/>
            <rFont val="Tahoma"/>
            <family val="2"/>
          </rPr>
          <t xml:space="preserve">
Copilot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127" authorId="0" shapeId="0" xr:uid="{833915CB-CA9E-4D98-989E-72AD8F88C1F3}">
      <text>
        <r>
          <rPr>
            <b/>
            <sz val="9"/>
            <color indexed="81"/>
            <rFont val="Tahoma"/>
            <family val="2"/>
          </rPr>
          <t>User:</t>
        </r>
        <r>
          <rPr>
            <sz val="9"/>
            <color indexed="81"/>
            <rFont val="Tahoma"/>
            <family val="2"/>
          </rPr>
          <t xml:space="preserve">
Cp thuê fpt tổ chức đhđcđ 50tr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DELL</author>
    <author/>
    <author>PC</author>
  </authors>
  <commentList>
    <comment ref="E46" authorId="0" shapeId="0" xr:uid="{00000000-0006-0000-0400-000001000000}">
      <text>
        <r>
          <rPr>
            <b/>
            <sz val="9"/>
            <color indexed="81"/>
            <rFont val="Tahoma"/>
            <family val="2"/>
          </rPr>
          <t>DELL:</t>
        </r>
        <r>
          <rPr>
            <sz val="9"/>
            <color indexed="81"/>
            <rFont val="Tahoma"/>
            <family val="2"/>
          </rPr>
          <t xml:space="preserve">
2023: bổ sung thêm 500trđ thay nhớt tàu TCA5.
TCA9: 600trđ
TCA10: 650 trđ</t>
        </r>
      </text>
    </comment>
    <comment ref="L64" authorId="1" shapeId="0" xr:uid="{00000000-0006-0000-0400-000002000000}">
      <text>
        <r>
          <rPr>
            <sz val="10"/>
            <rFont val="Arial"/>
            <family val="2"/>
          </rPr>
          <t>Dây buộc tàu theo định mức
======</t>
        </r>
      </text>
    </comment>
    <comment ref="R64" authorId="1" shapeId="0" xr:uid="{00000000-0006-0000-0400-000003000000}">
      <text>
        <r>
          <rPr>
            <sz val="10"/>
            <rFont val="Arial"/>
            <family val="2"/>
          </rPr>
          <t>Dự kiến mua dây kéo cho tàu TC 01+TC08 (dây Nhật)
======</t>
        </r>
      </text>
    </comment>
    <comment ref="L66" authorId="1" shapeId="0" xr:uid="{00000000-0006-0000-0400-000004000000}">
      <text>
        <r>
          <rPr>
            <sz val="10"/>
            <rFont val="Arial"/>
            <family val="2"/>
          </rPr>
          <t>Dây buộc tàu theo định mức
======</t>
        </r>
      </text>
    </comment>
    <comment ref="L67" authorId="1" shapeId="0" xr:uid="{00000000-0006-0000-0400-000005000000}">
      <text>
        <r>
          <rPr>
            <sz val="10"/>
            <rFont val="Arial"/>
            <family val="2"/>
          </rPr>
          <t>Dây buộc tàu theo định mức
======</t>
        </r>
      </text>
    </comment>
    <comment ref="R67" authorId="1" shapeId="0" xr:uid="{00000000-0006-0000-0400-000006000000}">
      <text>
        <r>
          <rPr>
            <sz val="10"/>
            <rFont val="Arial"/>
            <family val="2"/>
          </rPr>
          <t>- Thay dây kéo Nhật
======</t>
        </r>
      </text>
    </comment>
    <comment ref="R69" authorId="1" shapeId="0" xr:uid="{00000000-0006-0000-0400-000007000000}">
      <text>
        <r>
          <rPr>
            <sz val="10"/>
            <rFont val="Arial"/>
            <family val="2"/>
          </rPr>
          <t>- Thay dây kéo Nhật
======</t>
        </r>
      </text>
    </comment>
    <comment ref="R71" authorId="1" shapeId="0" xr:uid="{00000000-0006-0000-0400-000008000000}">
      <text>
        <r>
          <rPr>
            <sz val="10"/>
            <rFont val="Arial"/>
            <family val="2"/>
          </rPr>
          <t>- Thay dây kéo Nhật
======</t>
        </r>
      </text>
    </comment>
    <comment ref="R73" authorId="1" shapeId="0" xr:uid="{00000000-0006-0000-0400-000009000000}">
      <text>
        <r>
          <rPr>
            <sz val="10"/>
            <rFont val="Arial"/>
            <family val="2"/>
          </rPr>
          <t>-Dây buộc tàu
======</t>
        </r>
      </text>
    </comment>
    <comment ref="L97" authorId="2" shapeId="0" xr:uid="{00000000-0006-0000-0400-00000A000000}">
      <text>
        <r>
          <rPr>
            <b/>
            <sz val="9"/>
            <color indexed="81"/>
            <rFont val="Tahoma"/>
            <family val="2"/>
          </rPr>
          <t>PC:</t>
        </r>
        <r>
          <rPr>
            <sz val="9"/>
            <color indexed="81"/>
            <rFont val="Tahoma"/>
            <family val="2"/>
          </rPr>
          <t xml:space="preserve">
Vệ sinh khoang két</t>
        </r>
      </text>
    </comment>
    <comment ref="L153" authorId="1" shapeId="0" xr:uid="{00000000-0006-0000-0400-00000B000000}">
      <text>
        <r>
          <rPr>
            <sz val="10"/>
            <rFont val="Arial"/>
            <family val="2"/>
          </rPr>
          <t>VT phục vụ Docking
======</t>
        </r>
      </text>
    </comment>
    <comment ref="Q160" authorId="1" shapeId="0" xr:uid="{00000000-0006-0000-0400-00000C000000}">
      <text>
        <r>
          <rPr>
            <sz val="10"/>
            <rFont val="Arial"/>
            <family val="2"/>
          </rPr>
          <t>VT phục vụ Docking
======</t>
        </r>
      </text>
    </comment>
    <comment ref="M167" authorId="1" shapeId="0" xr:uid="{00000000-0006-0000-0400-00000D000000}">
      <text>
        <r>
          <rPr>
            <sz val="10"/>
            <rFont val="Arial"/>
            <family val="2"/>
          </rPr>
          <t>VT phục vụ Docking
======</t>
        </r>
      </text>
    </comment>
    <comment ref="G208" authorId="1" shapeId="0" xr:uid="{00000000-0006-0000-0400-00000E000000}">
      <text>
        <r>
          <rPr>
            <sz val="10"/>
            <rFont val="Arial"/>
            <family val="2"/>
          </rPr>
          <t>Dự kiến mua tiếp phụ tùng ly hợp bên trái 3ty, mua servo valve (500tr)
======</t>
        </r>
      </text>
    </comment>
    <comment ref="G209" authorId="1" shapeId="0" xr:uid="{00000000-0006-0000-0400-00000F000000}">
      <text>
        <r>
          <rPr>
            <sz val="10"/>
            <rFont val="Arial"/>
            <family val="2"/>
          </rPr>
          <t>Mua phụ tùng ly hợp và phụ tùng máy chính
======</t>
        </r>
      </text>
    </comment>
    <comment ref="G213" authorId="1" shapeId="0" xr:uid="{00000000-0006-0000-0400-000010000000}">
      <text>
        <r>
          <rPr>
            <sz val="10"/>
            <rFont val="Arial"/>
            <family val="2"/>
          </rPr>
          <t>Mua phụ tùng máy chính ( bạc trục, piston plunge)
======</t>
        </r>
      </text>
    </comment>
    <comment ref="P226" authorId="1" shapeId="0" xr:uid="{00000000-0006-0000-0400-000011000000}">
      <text>
        <r>
          <rPr>
            <sz val="10"/>
            <rFont val="Arial"/>
            <family val="2"/>
          </rPr>
          <t>Survey VTĐ
======</t>
        </r>
      </text>
    </comment>
    <comment ref="S227" authorId="1" shapeId="0" xr:uid="{00000000-0006-0000-0400-000012000000}">
      <text>
        <r>
          <rPr>
            <sz val="10"/>
            <rFont val="Arial"/>
            <family val="2"/>
          </rPr>
          <t>Survey VTĐ TC A11
======</t>
        </r>
      </text>
    </comment>
    <comment ref="J231" authorId="1" shapeId="0" xr:uid="{00000000-0006-0000-0400-000013000000}">
      <text>
        <r>
          <rPr>
            <sz val="10"/>
            <rFont val="Arial"/>
            <family val="2"/>
          </rPr>
          <t>Survey VTĐ TC A1
======</t>
        </r>
      </text>
    </comment>
    <comment ref="K231" authorId="1" shapeId="0" xr:uid="{00000000-0006-0000-0400-000014000000}">
      <text>
        <r>
          <rPr>
            <sz val="10"/>
            <rFont val="Arial"/>
            <family val="2"/>
          </rPr>
          <t>Survey VTĐ TC 08
======</t>
        </r>
      </text>
    </comment>
    <comment ref="L231" authorId="1" shapeId="0" xr:uid="{00000000-0006-0000-0400-000015000000}">
      <text>
        <r>
          <rPr>
            <sz val="10"/>
            <rFont val="Arial"/>
            <family val="2"/>
          </rPr>
          <t>Survey VTĐ TC 01
======</t>
        </r>
      </text>
    </comment>
    <comment ref="M231" authorId="1" shapeId="0" xr:uid="{00000000-0006-0000-0400-000016000000}">
      <text>
        <r>
          <rPr>
            <sz val="10"/>
            <rFont val="Arial"/>
            <family val="2"/>
          </rPr>
          <t>Survey VTĐ TC A9
======</t>
        </r>
      </text>
    </comment>
    <comment ref="N231" authorId="1" shapeId="0" xr:uid="{00000000-0006-0000-0400-000017000000}">
      <text>
        <r>
          <rPr>
            <sz val="10"/>
            <rFont val="Arial"/>
            <family val="2"/>
          </rPr>
          <t>Survey VTĐ TC A6
======</t>
        </r>
      </text>
    </comment>
    <comment ref="P231" authorId="1" shapeId="0" xr:uid="{00000000-0006-0000-0400-000018000000}">
      <text>
        <r>
          <rPr>
            <sz val="10"/>
            <rFont val="Arial"/>
            <family val="2"/>
          </rPr>
          <t>Survey VTĐ TC A5
======</t>
        </r>
      </text>
    </comment>
    <comment ref="R231" authorId="1" shapeId="0" xr:uid="{00000000-0006-0000-0400-000019000000}">
      <text>
        <r>
          <rPr>
            <sz val="10"/>
            <rFont val="Arial"/>
            <family val="2"/>
          </rPr>
          <t>Survey VTĐ TC A10
======</t>
        </r>
      </text>
    </comment>
    <comment ref="S231" authorId="1" shapeId="0" xr:uid="{00000000-0006-0000-0400-00001A000000}">
      <text>
        <r>
          <rPr>
            <sz val="10"/>
            <rFont val="Arial"/>
            <family val="2"/>
          </rPr>
          <t>Survey VTĐ A3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E95" authorId="0" shapeId="0" xr:uid="{00000000-0006-0000-0600-000001000000}">
      <text>
        <r>
          <rPr>
            <b/>
            <sz val="9"/>
            <color indexed="81"/>
            <rFont val="Tahoma"/>
            <family val="2"/>
          </rPr>
          <t>PC:</t>
        </r>
        <r>
          <rPr>
            <sz val="9"/>
            <color indexed="81"/>
            <rFont val="Tahoma"/>
            <family val="2"/>
          </rPr>
          <t xml:space="preserve">
Cắt 215 lượt từ 473 lượt để lại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public</author>
    <author>DELL</author>
  </authors>
  <commentList>
    <comment ref="B27" authorId="0" shapeId="0" xr:uid="{00000000-0006-0000-0700-000001000000}">
      <text>
        <r>
          <rPr>
            <b/>
            <sz val="9"/>
            <color indexed="81"/>
            <rFont val="Tahoma"/>
            <family val="2"/>
          </rPr>
          <t>public:</t>
        </r>
        <r>
          <rPr>
            <sz val="9"/>
            <color indexed="81"/>
            <rFont val="Tahoma"/>
            <family val="2"/>
          </rPr>
          <t xml:space="preserve">
2023: 11 tháng</t>
        </r>
      </text>
    </comment>
    <comment ref="E100" authorId="1" shapeId="0" xr:uid="{00000000-0006-0000-0700-000002000000}">
      <text>
        <r>
          <rPr>
            <b/>
            <sz val="9"/>
            <color indexed="81"/>
            <rFont val="Tahoma"/>
            <family val="2"/>
          </rPr>
          <t>DELL:</t>
        </r>
        <r>
          <rPr>
            <sz val="9"/>
            <color indexed="81"/>
            <rFont val="Tahoma"/>
            <family val="2"/>
          </rPr>
          <t xml:space="preserve">
Mua dự phòng, nhập kho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22" authorId="0" shapeId="0" xr:uid="{A3F58352-1573-4C72-9826-977490FB9E29}">
      <text>
        <r>
          <rPr>
            <b/>
            <sz val="9"/>
            <color indexed="81"/>
            <rFont val="Tahoma"/>
            <family val="2"/>
          </rPr>
          <t>User:</t>
        </r>
        <r>
          <rPr>
            <sz val="9"/>
            <color indexed="81"/>
            <rFont val="Tahoma"/>
            <family val="2"/>
          </rPr>
          <t xml:space="preserve">
Tháng cao nhất 4,3 chuyến/tuần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tc={0C65E83E-B4DC-482C-A504-4314FC4A9E8F}</author>
  </authors>
  <commentList>
    <comment ref="I119" authorId="0" shapeId="0" xr:uid="{CE8468E6-4D06-4E53-940B-31A0E3FFC0A9}">
      <text>
        <r>
          <rPr>
            <b/>
            <sz val="9"/>
            <color indexed="81"/>
            <rFont val="Tahoma"/>
            <family val="2"/>
          </rPr>
          <t>User:</t>
        </r>
        <r>
          <rPr>
            <sz val="9"/>
            <color indexed="81"/>
            <rFont val="Tahoma"/>
            <family val="2"/>
          </rPr>
          <t xml:space="preserve">
Không chi phúc lợi</t>
        </r>
      </text>
    </comment>
    <comment ref="I124" authorId="1" shapeId="0" xr:uid="{0C65E83E-B4DC-482C-A504-4314FC4A9E8F}">
      <text>
        <t>[Threaded comment]
Your version of Excel allows you to read this threaded comment; however, any edits to it will get removed if the file is opened in a newer version of Excel. Learn more: https://go.microsoft.com/fwlink/?linkid=870924
Comment:
    Hoàn 2 tỷ</t>
      </text>
    </comment>
  </commentList>
</comments>
</file>

<file path=xl/sharedStrings.xml><?xml version="1.0" encoding="utf-8"?>
<sst xmlns="http://schemas.openxmlformats.org/spreadsheetml/2006/main" count="4180" uniqueCount="2203">
  <si>
    <t>CHỈ TIÊU</t>
  </si>
  <si>
    <t>SẢN LƯỢNG</t>
  </si>
  <si>
    <t>TỔNG CHI PHÍ</t>
  </si>
  <si>
    <t>Tổng doanh thu</t>
  </si>
  <si>
    <t>trđ</t>
  </si>
  <si>
    <t>%</t>
  </si>
  <si>
    <t>NĂM TRƯỚC</t>
  </si>
  <si>
    <t>HỆ SỐ</t>
  </si>
  <si>
    <t>TT</t>
  </si>
  <si>
    <t>10.1.1</t>
  </si>
  <si>
    <t>10.1.2</t>
  </si>
  <si>
    <t>10.1.3</t>
  </si>
  <si>
    <t>KL</t>
  </si>
  <si>
    <t>I</t>
  </si>
  <si>
    <t>A</t>
  </si>
  <si>
    <t>B</t>
  </si>
  <si>
    <t>II</t>
  </si>
  <si>
    <t>III</t>
  </si>
  <si>
    <t>C</t>
  </si>
  <si>
    <t>(%)</t>
  </si>
  <si>
    <t>QLDN</t>
  </si>
  <si>
    <t>4.1.1</t>
  </si>
  <si>
    <t>4.1.2</t>
  </si>
  <si>
    <t>IV</t>
  </si>
  <si>
    <t>DOANH THU</t>
  </si>
  <si>
    <t>THỰC HIỆN</t>
  </si>
  <si>
    <t>V</t>
  </si>
  <si>
    <t>KH/TH (%)</t>
  </si>
  <si>
    <t>DOANH THU THUẦN</t>
  </si>
  <si>
    <t>D</t>
  </si>
  <si>
    <t>E</t>
  </si>
  <si>
    <t>F</t>
  </si>
  <si>
    <t>G</t>
  </si>
  <si>
    <t>H</t>
  </si>
  <si>
    <t>J</t>
  </si>
  <si>
    <t>K</t>
  </si>
  <si>
    <t>L</t>
  </si>
  <si>
    <t>M</t>
  </si>
  <si>
    <t>N</t>
  </si>
  <si>
    <t>O</t>
  </si>
  <si>
    <t>P</t>
  </si>
  <si>
    <t>12.5.1</t>
  </si>
  <si>
    <t>12.5.2</t>
  </si>
  <si>
    <t>14.2.1</t>
  </si>
  <si>
    <t>KH</t>
  </si>
  <si>
    <t>TH</t>
  </si>
  <si>
    <t>KLSP</t>
  </si>
  <si>
    <t>CHI PHÍ</t>
  </si>
  <si>
    <t>D. THU</t>
  </si>
  <si>
    <t>SXKD CHÍNH</t>
  </si>
  <si>
    <t xml:space="preserve">ĐƠN VỊ </t>
  </si>
  <si>
    <t>SO SÁNH</t>
  </si>
  <si>
    <t xml:space="preserve">GHI CHÚ </t>
  </si>
  <si>
    <t>SO SÁNH (%)</t>
  </si>
  <si>
    <t>Chênh lệch tỷ giá</t>
  </si>
  <si>
    <t>Đưa đón Hoa tiêu</t>
  </si>
  <si>
    <t xml:space="preserve">Lượt </t>
  </si>
  <si>
    <t>Dẹp luồng</t>
  </si>
  <si>
    <t>Cứu hộ cứu nạn</t>
  </si>
  <si>
    <t xml:space="preserve"> I</t>
  </si>
  <si>
    <t xml:space="preserve"> II</t>
  </si>
  <si>
    <t>CÔNG TY CP DV HÀNG HẢI TÂN CẢNG</t>
  </si>
  <si>
    <t>Doanh thu cung cấp dịch vụ</t>
  </si>
  <si>
    <t>CHI PHÍ KHẤU HAO TSCĐ</t>
  </si>
  <si>
    <t>CHI PHÍ LƯƠNG CB, CNV</t>
  </si>
  <si>
    <t>CHI PHÍ DỊCH VỤ MUA NGOÀI</t>
  </si>
  <si>
    <t>DOANH THU HOẠT ĐỘNG TÀI CHÍNH</t>
  </si>
  <si>
    <t>CHI PHÍ TÀI CHÍNH</t>
  </si>
  <si>
    <t>LỢI NHUẬN TỪ HOẠT ĐỘNG KINH DOANH</t>
  </si>
  <si>
    <t>THU NHẬP KHÁC</t>
  </si>
  <si>
    <t>CHI PHÍ KHÁC</t>
  </si>
  <si>
    <t xml:space="preserve">TỔNG LỢI NHUẬN KẾ TOÁN TRƯỚC THUẾ </t>
  </si>
  <si>
    <t>LỢI NHUẬN SAU THUẾ</t>
  </si>
  <si>
    <t>CÁC KHOẢN KHẤU TRỪ SAU THUẾ</t>
  </si>
  <si>
    <t>TỔNG LỢI NHUẬN PHÂN PHỐI CÁC QUỸ</t>
  </si>
  <si>
    <t xml:space="preserve"> KẾ HOẠCH </t>
  </si>
  <si>
    <t>- Lãi vay phải trả</t>
  </si>
  <si>
    <t>- Chênh lệch tỷ giá</t>
  </si>
  <si>
    <t>- Thu từ lãi tiền gửi ngân hàng</t>
  </si>
  <si>
    <t>- Khấu hao TSCĐ phục vụ quản lý</t>
  </si>
  <si>
    <t xml:space="preserve">GIÁM ĐỐC </t>
  </si>
  <si>
    <t>TỔNG GIÁ THÀNH</t>
  </si>
  <si>
    <t>DOANH THU KHÔNG THỰC HIỆN</t>
  </si>
  <si>
    <t>CỘNG HOÀ XÃ HỘI CHỦ NGHĨA VIỆT NAM</t>
  </si>
  <si>
    <t>CHI PHÍ BẰNG TIỀN KHÁC</t>
  </si>
  <si>
    <t>GIÁ TRỊ SẢN XUẤT: (tổng số)</t>
  </si>
  <si>
    <t>Chia theo ngành</t>
  </si>
  <si>
    <t>Sản xuất công nghiệp</t>
  </si>
  <si>
    <t>Sản xuất nông, lâm nghiệp, thủy sản</t>
  </si>
  <si>
    <t>Xây dựng cơ bản</t>
  </si>
  <si>
    <t>Vận tải</t>
  </si>
  <si>
    <t>Thương mại</t>
  </si>
  <si>
    <t>Dịch vụ</t>
  </si>
  <si>
    <t>Ngành nghề khác</t>
  </si>
  <si>
    <t>Chia theo đối tượng phục vụ</t>
  </si>
  <si>
    <t>Tính cho SP, dịch vụ phục vụ quốc phòng</t>
  </si>
  <si>
    <t xml:space="preserve">Tính cho SP, dịch vụ phục vụ kinh tế </t>
  </si>
  <si>
    <t>DOANH THU (tổng số)</t>
  </si>
  <si>
    <t xml:space="preserve">Tính cho SP, dịch vụ kinh tế </t>
  </si>
  <si>
    <t>Chi phí trực tiếp</t>
  </si>
  <si>
    <t>LỢI NHUẬN TRƯỚC THUẾ</t>
  </si>
  <si>
    <t>Lợi nhuận hoạt động SXKD</t>
  </si>
  <si>
    <t>Lợi nhuận hoạt động SXKD chính</t>
  </si>
  <si>
    <t>Lợi nhuận khác</t>
  </si>
  <si>
    <t>Từ SP, dịch vụ phục vụ quốc phòng</t>
  </si>
  <si>
    <t xml:space="preserve">Từ SP, dịch vụ phục vụ kinh tế </t>
  </si>
  <si>
    <t>Tỷ suất lợi nhuận trên vốn chủ sở hữu dùng SXKD</t>
  </si>
  <si>
    <t>NỘP HỆ THỐNG TÀI CHÍNH QUÂN ĐỘI</t>
  </si>
  <si>
    <t>Nộp khấu hao cơ bản</t>
  </si>
  <si>
    <t>Nộp khác</t>
  </si>
  <si>
    <t>NỘP NGÂN SÁCH NHÀ NƯỚC</t>
  </si>
  <si>
    <t>Thuế thu nhập doanh nghiệp</t>
  </si>
  <si>
    <t>TỔNG GIÁ TRỊ TÀI SẢN  TẠI  31/12</t>
  </si>
  <si>
    <t>Tài sản ngắn hạn</t>
  </si>
  <si>
    <t>Tài sản dài hạn</t>
  </si>
  <si>
    <t>Nợ phải trả ngắn hạn</t>
  </si>
  <si>
    <t>Nợ phải trả dài hạn</t>
  </si>
  <si>
    <t>VỐN CHỦ SỞ HỮU  TẠI  31/12</t>
  </si>
  <si>
    <t>Vốn chủ sở hữu</t>
  </si>
  <si>
    <t>Trong đó: Vốn CSH dùng cho hoạt động SXKD</t>
  </si>
  <si>
    <t>Nguồn kinh phí và quỹ khác.</t>
  </si>
  <si>
    <t>LAO ĐỘNG VÀ THU NHẬP</t>
  </si>
  <si>
    <t>Tổng số lao động tại thời điểm 31/12</t>
  </si>
  <si>
    <t>Quân nhân</t>
  </si>
  <si>
    <t>Công nhân viên quốc phòng</t>
  </si>
  <si>
    <t>Lao động hợp đồng</t>
  </si>
  <si>
    <t>Tổng số lao động bình quân</t>
  </si>
  <si>
    <t>Tổng số người tham gia bảo hiểm XH</t>
  </si>
  <si>
    <t>Thu nhập bình quân của người lao động</t>
  </si>
  <si>
    <t>GIÁ TRỊ TĂNG THÊM</t>
  </si>
  <si>
    <t>ĐẦU TƯ XÂY DỰNG CƠ BẢN VÀ THIẾT BỊ</t>
  </si>
  <si>
    <t>Phân theo tính chất đầu tư</t>
  </si>
  <si>
    <t>Đầu tư xây dựng cơ bản</t>
  </si>
  <si>
    <t>Đầu tư trang thiết bị</t>
  </si>
  <si>
    <t>Phân theo nguồn vốn đầu tư</t>
  </si>
  <si>
    <t>Đầu tư từ nguồn vốn tự có</t>
  </si>
  <si>
    <t>Đầu tư từ nguồn vốn vay</t>
  </si>
  <si>
    <t>Đầu tư từ nguồn vốn khác</t>
  </si>
  <si>
    <t>Đầu tư từ nguồn vốn ngân sách cấp</t>
  </si>
  <si>
    <t>ĐẦU TƯ RA NGOÀI DOANH NGHIỆP</t>
  </si>
  <si>
    <t>CÁC SẢN PHẨM CHỦ YẾU</t>
  </si>
  <si>
    <t>ĐVT</t>
  </si>
  <si>
    <t>người</t>
  </si>
  <si>
    <t>ng.đ/ng.th</t>
  </si>
  <si>
    <t>lượt</t>
  </si>
  <si>
    <t>KẾ HOẠCH</t>
  </si>
  <si>
    <t>GHI CHÚ</t>
  </si>
  <si>
    <t>+ SP, dịch vụ bao cấp (không có Doanh thu)</t>
  </si>
  <si>
    <t>+ SP, dịch vụ trên giao (có Doanh thu)</t>
  </si>
  <si>
    <t>+ SP, dịch vụ tự đấu thầu, khai thác (có Doanh thu)</t>
  </si>
  <si>
    <t>TỔNG CỘNG</t>
  </si>
  <si>
    <t xml:space="preserve">KẾ HOẠCH </t>
  </si>
  <si>
    <t>Chi góp vốn,hoạt động đầu tư tài chính</t>
  </si>
  <si>
    <t xml:space="preserve">Chi cho đầu tư xây dựng cơ bản </t>
  </si>
  <si>
    <t>Thừa thiếu tiền mặt</t>
  </si>
  <si>
    <t xml:space="preserve">  CHỈ TIÊU  </t>
  </si>
  <si>
    <t>CÁC SẢN PHẨM BAO CẤP CÓ DOANH THU</t>
  </si>
  <si>
    <t>CÁC SẢN PHẨM CÓ HẠCH TOÁN KINH DOANH</t>
  </si>
  <si>
    <t xml:space="preserve">               - Thuế các loại ( trừ VAT, XNK, TNDN)</t>
  </si>
  <si>
    <t xml:space="preserve">               - Khấu hao tài sản cố định</t>
  </si>
  <si>
    <t xml:space="preserve">               - Lợi nhuận </t>
  </si>
  <si>
    <t xml:space="preserve">               - Các khoản khác</t>
  </si>
  <si>
    <t>NỘI DUNG</t>
  </si>
  <si>
    <t>TỶ LỆ(%)</t>
  </si>
  <si>
    <t>Biểu: 03/ KHDN-GTGT</t>
  </si>
  <si>
    <t>SO SÁNH(%)</t>
  </si>
  <si>
    <t>Nguyên vật liệu</t>
  </si>
  <si>
    <t>NGƯỜI LẬP BIỂU</t>
  </si>
  <si>
    <t>Chiếc</t>
  </si>
  <si>
    <t>KHU VỰC, TÀI SẢN</t>
  </si>
  <si>
    <t>SỐ LƯỢNG</t>
  </si>
  <si>
    <t>CHI PHÍ TĂNG</t>
  </si>
  <si>
    <t>TRÊN CẤP</t>
  </si>
  <si>
    <t>ĐƠN VỊ</t>
  </si>
  <si>
    <t>TỔNG</t>
  </si>
  <si>
    <t>TÀI SẢN (trđ)</t>
  </si>
  <si>
    <t>Hạng mục công trình</t>
  </si>
  <si>
    <t>Trang thiết bị</t>
  </si>
  <si>
    <t>KHU VỰC B</t>
  </si>
  <si>
    <t>Sửa chữa công trình, vật kiến trúc</t>
  </si>
  <si>
    <t>Sửa chữa trang thiết bị</t>
  </si>
  <si>
    <t>GIÁM ĐỐC</t>
  </si>
  <si>
    <t>Chi phí nguyên, vật liệu</t>
  </si>
  <si>
    <t>Chi phí nhân công</t>
  </si>
  <si>
    <t>Tiền lương, phụ cấp, trợ cấp</t>
  </si>
  <si>
    <t>BHXH, BHYT, KPCĐ</t>
  </si>
  <si>
    <t>Chi phí khấu hao TSCĐ</t>
  </si>
  <si>
    <t>Chi phí dịch vụ mua ngoài</t>
  </si>
  <si>
    <t>Chi phí bằng tiền</t>
  </si>
  <si>
    <t>YẾU TỐ CHI PHÍ</t>
  </si>
  <si>
    <t>Khấu hao tài sản cố định</t>
  </si>
  <si>
    <t>Thuế, phí, lệ phí</t>
  </si>
  <si>
    <t>Chi phí nhân viên</t>
  </si>
  <si>
    <t>Trong đó: tiền lương</t>
  </si>
  <si>
    <t>Chi phí vật liệu, bao bì, nhiên liệu</t>
  </si>
  <si>
    <t>Chi phí dụng cụ, đồ dùng</t>
  </si>
  <si>
    <t>Chi phí khác bằng tiền</t>
  </si>
  <si>
    <t xml:space="preserve">Trong đó: </t>
  </si>
  <si>
    <t>Chi phí quảng cáo, hội nghị khách hàng</t>
  </si>
  <si>
    <t>Chi hoa hồng, khuyến mãi</t>
  </si>
  <si>
    <t>DOANH THU VÀ CÁC KHOẢN THU NHẬP</t>
  </si>
  <si>
    <t>GIÁ THÀNH TIÊU THỤ</t>
  </si>
  <si>
    <t>LÃI (-)</t>
  </si>
  <si>
    <t>LOẠI SẢN PHẨM</t>
  </si>
  <si>
    <t xml:space="preserve">KHỐI </t>
  </si>
  <si>
    <t xml:space="preserve">TỔNG </t>
  </si>
  <si>
    <t>THUẾ</t>
  </si>
  <si>
    <t>CHIẾT KHẤU</t>
  </si>
  <si>
    <t>GIÁ VỐN</t>
  </si>
  <si>
    <t>TỔNG GIÁ</t>
  </si>
  <si>
    <t>LỖ (-)</t>
  </si>
  <si>
    <t>LƯỢNG</t>
  </si>
  <si>
    <t>TIÊU THỤ</t>
  </si>
  <si>
    <t>X.KHẨU</t>
  </si>
  <si>
    <t>BÁN HÀNG</t>
  </si>
  <si>
    <t>THUẦN</t>
  </si>
  <si>
    <t>HÀNG BÁN</t>
  </si>
  <si>
    <t>THÀNH TT</t>
  </si>
  <si>
    <t>Hoạt động công ích</t>
  </si>
  <si>
    <t>SPQP trên giao</t>
  </si>
  <si>
    <t>SPQP tự đấu thầu, khai thác</t>
  </si>
  <si>
    <t>SP công ích khác</t>
  </si>
  <si>
    <t>Hoạt động SXKD</t>
  </si>
  <si>
    <t>HOẠT ĐỘNG TÀI CHÍNH</t>
  </si>
  <si>
    <t>Lãi tiền gửi NH</t>
  </si>
  <si>
    <t>Lãi từ đầu tư tài chính</t>
  </si>
  <si>
    <t>HOẠT ĐỘNG BẤT THƯỜNG</t>
  </si>
  <si>
    <t>Thành lý, nhượng bán TS</t>
  </si>
  <si>
    <t>Hoạt động khác</t>
  </si>
  <si>
    <t>Giá vốn hàng bán</t>
  </si>
  <si>
    <t>Lợi nhuận gộp</t>
  </si>
  <si>
    <t>Doanh thu hoạt động tài chính</t>
  </si>
  <si>
    <t>Chi phí quản lý doanh nghiệp</t>
  </si>
  <si>
    <t>Chi phí bán hàng</t>
  </si>
  <si>
    <t>Chi phí tài chính</t>
  </si>
  <si>
    <t>Thu nhập khác</t>
  </si>
  <si>
    <t>Chi phí khác</t>
  </si>
  <si>
    <t>Các khoản khấu trừ vào lợi nhuận</t>
  </si>
  <si>
    <t>Chia lãi đối tác</t>
  </si>
  <si>
    <t>Trích quỹ thưởng Ban QLĐH công ty</t>
  </si>
  <si>
    <t>Lợi nhuận chia cổ tức</t>
  </si>
  <si>
    <t>Cổ tức dự kiến chia trong năm</t>
  </si>
  <si>
    <t>Tỷ lệ lợi tức/ vốn điều lệ</t>
  </si>
  <si>
    <t>Lãi cơ bản trên cổ phiếu(đồng/cổ phiếu) - EPS</t>
  </si>
  <si>
    <t>Lợi nhuận chưa phân phối chuyển sang năm sau</t>
  </si>
  <si>
    <t>Tổng giá trị TSCĐ có đầu năm</t>
  </si>
  <si>
    <t>Giá trị tài sản cố định tăng trong năm</t>
  </si>
  <si>
    <t>Giá trị tài sản cố định giảm trong năm</t>
  </si>
  <si>
    <t>Tổng giá trị TSCĐ có đến 31/12</t>
  </si>
  <si>
    <t>Tổng giá trị TSCĐ b/q cần tính khấu hao trong năm</t>
  </si>
  <si>
    <t>Tổng số tiền khấu hao cơ bản</t>
  </si>
  <si>
    <t>CÓ ĐẾN 31/12</t>
  </si>
  <si>
    <t>TĂNG TRONG NĂM</t>
  </si>
  <si>
    <t>LŨY KẾ</t>
  </si>
  <si>
    <t>NGUỒN VỐN CHỦ SỞ HỮU</t>
  </si>
  <si>
    <t>Vốn đầu tư của chủ sở hữu</t>
  </si>
  <si>
    <t>Thặng dư vốn cổ phần</t>
  </si>
  <si>
    <t>Vốn khác của chủ sở hữu</t>
  </si>
  <si>
    <t>Cổ phiếu quỹ</t>
  </si>
  <si>
    <t>Chênh lệch đánh giá lại tài sản cố định</t>
  </si>
  <si>
    <t>Chênh lệch tỷ giá hối đoái</t>
  </si>
  <si>
    <t>Quỹ đầu tư phát triển</t>
  </si>
  <si>
    <t>Lợi nhuận sau thuế chưa phân phối</t>
  </si>
  <si>
    <t>Nguồn vốn đầu tư xây dựng cơ bản</t>
  </si>
  <si>
    <t>Biểu: 18/ KHDN-TC</t>
  </si>
  <si>
    <t xml:space="preserve">    c. Thuế GTGT phải nộp (c = a-b) </t>
  </si>
  <si>
    <t>Cổ tức hoặc lợi nhuận được chia</t>
  </si>
  <si>
    <t>Đầu tư vào các công ty con</t>
  </si>
  <si>
    <t>Đầu tư vào công ty liên kết</t>
  </si>
  <si>
    <t>NỘI DUNG, HÌNH THỨC</t>
  </si>
  <si>
    <t>SỐ NGƯỜI</t>
  </si>
  <si>
    <t>THỜI GIAN</t>
  </si>
  <si>
    <t>KINH PHÍ (trđ)</t>
  </si>
  <si>
    <t>HUẤN LUYỆN , ĐÀO TẠO</t>
  </si>
  <si>
    <t>ĐT - HL</t>
  </si>
  <si>
    <t>ĐẦU TƯ CN</t>
  </si>
  <si>
    <t>TỰ CÓ</t>
  </si>
  <si>
    <t>Biểu: 01/ KHDN-SXKD</t>
  </si>
  <si>
    <t>Lượt</t>
  </si>
  <si>
    <t>CƠ QUAN</t>
  </si>
  <si>
    <t>QUẢN LÝ</t>
  </si>
  <si>
    <t>CHỦ TRÌ</t>
  </si>
  <si>
    <t>PHỐI HỢP</t>
  </si>
  <si>
    <t>BẮT ĐẦU</t>
  </si>
  <si>
    <t>KẾT THÚC</t>
  </si>
  <si>
    <t>CHẾ THỬ SẢN PHẨM</t>
  </si>
  <si>
    <t>NGHIÊN CỨU ĐỀ TÀI</t>
  </si>
  <si>
    <t>SÁNG KIẾN CẢI TIẾN KỸ THUẬT</t>
  </si>
  <si>
    <t>- Sửa chữa thiết bị khác</t>
  </si>
  <si>
    <t>KẾ TOÁN TRƯỞNG</t>
  </si>
  <si>
    <t>- Tàu đưa đón hoa tiêu (TC01, TCP2)</t>
  </si>
  <si>
    <t>Trong đó: Số cần tính khấu hao</t>
  </si>
  <si>
    <t>Tỷ lệ khấu hao cơ bản b/q (tính trên tổng giá trị TSCĐ b/q cần tính KH)</t>
  </si>
  <si>
    <t>Tổng cộng</t>
  </si>
  <si>
    <t xml:space="preserve"> </t>
  </si>
  <si>
    <t>Ban KT - VT</t>
  </si>
  <si>
    <t>BGĐ</t>
  </si>
  <si>
    <t>Các đơn vị trong công ty</t>
  </si>
  <si>
    <t>Nghiên cứu lắp đặt hệ thống GPS giám sát tàu lai và Ca nô</t>
  </si>
  <si>
    <t>Trong đó:</t>
  </si>
  <si>
    <t>CHI PHÍ NGUYÊN, NHIÊN, VẬT LIỆU</t>
  </si>
  <si>
    <t>KHU VỰC A</t>
  </si>
  <si>
    <t xml:space="preserve"> + Khoản lãi vay vượt quá quy định</t>
  </si>
  <si>
    <t xml:space="preserve"> + Các khoản tiền nộp phạt, chi phí khác</t>
  </si>
  <si>
    <t xml:space="preserve"> + Thù lao của HĐQT và Ban kiểm soát</t>
  </si>
  <si>
    <t>Trích bổ sung vốn kinh doanh 414 (10%)</t>
  </si>
  <si>
    <t>Trích quỹ dự phòng tài chính 415 (5%)</t>
  </si>
  <si>
    <t>Trích quỹ khen thưởng (5%)</t>
  </si>
  <si>
    <t>Trích quỹ phúc lợi (5%)</t>
  </si>
  <si>
    <t>a</t>
  </si>
  <si>
    <t>b</t>
  </si>
  <si>
    <t>GVHB</t>
  </si>
  <si>
    <t>c</t>
  </si>
  <si>
    <t>CPBH</t>
  </si>
  <si>
    <t>KINH PHÍ trđ)</t>
  </si>
  <si>
    <t>Đơn vị: trđ</t>
  </si>
  <si>
    <t>Số tiền nộp BHXH, BHYT, BHTN, KPCĐ</t>
  </si>
  <si>
    <t>Sản lượng tàu Ca nô</t>
  </si>
  <si>
    <t>Sản lượng lai dắt tàu</t>
  </si>
  <si>
    <t xml:space="preserve">                  - Quân nhân chuyên nghiệp</t>
  </si>
  <si>
    <t xml:space="preserve">                  - Hạ sĩ quan, chiến sĩ</t>
  </si>
  <si>
    <t>LÊ TUẤN DŨNG</t>
  </si>
  <si>
    <t xml:space="preserve">               - BHXH, BHYT, BHTN, Kinh phí công đoàn</t>
  </si>
  <si>
    <t>Chia ra :  - Tiền lương, tiền ăn, phụ cấp, bồi dưỡng</t>
  </si>
  <si>
    <t xml:space="preserve">               -  BHXH, BHYT</t>
  </si>
  <si>
    <t xml:space="preserve">TỔNG SỐ </t>
  </si>
  <si>
    <t>STT</t>
  </si>
  <si>
    <t>- Huấn luyện theo qui định của C.ty TCSG</t>
  </si>
  <si>
    <t>Lao động bình quân hạch toán vào giá thành</t>
  </si>
  <si>
    <t>Shifting (Cảng Cát lái)</t>
  </si>
  <si>
    <t>Tàu Quân Sự</t>
  </si>
  <si>
    <t>- Tàu Azimuth</t>
  </si>
  <si>
    <t>Tàu đưa đón hoa tiêu</t>
  </si>
  <si>
    <t>Tàu lai lai dắt, cứu hộ</t>
  </si>
  <si>
    <t>Thu khác:</t>
  </si>
  <si>
    <t>3=2/1</t>
  </si>
  <si>
    <t>5=4/2</t>
  </si>
  <si>
    <t>d</t>
  </si>
  <si>
    <t>- Khấu hao TSCĐ phục vụ sản xuất KD</t>
  </si>
  <si>
    <t>LỢI NHUẬN TÍNH THUẾ</t>
  </si>
  <si>
    <t>14.2.2</t>
  </si>
  <si>
    <t>14.2.3</t>
  </si>
  <si>
    <t>% HOÀN THÀNH</t>
  </si>
  <si>
    <t>TỶ LỆ (%) SO SÁNH</t>
  </si>
  <si>
    <t>khau hao TT thap KH thap do thoi gian trich khau hao theo thang ke tu luc mua</t>
  </si>
  <si>
    <t>Buộc cởi dây (tàu dầu).</t>
  </si>
  <si>
    <t>TRẢ GỐC</t>
  </si>
  <si>
    <t>NỢ PHẢI TRẢ TẠI 31/12</t>
  </si>
  <si>
    <t>Chi phí khác bằng tiền .</t>
  </si>
  <si>
    <t>Chi phí dịch vụ mua ngoài.</t>
  </si>
  <si>
    <t>Chi phí dự phòng.</t>
  </si>
  <si>
    <t>Thuế, phí, lệ phí.</t>
  </si>
  <si>
    <t>Khấu hao tài sản cố định.</t>
  </si>
  <si>
    <t>Chi phí đồ dùng văn phòng.</t>
  </si>
  <si>
    <t>Chi phí vật liệu quản lý.</t>
  </si>
  <si>
    <t>Chi phí nhân viên quản lý.</t>
  </si>
  <si>
    <t>Trong đó: Tiền lương.</t>
  </si>
  <si>
    <t xml:space="preserve">                 BHXH, BHYT, BHTN, KPCĐ.</t>
  </si>
  <si>
    <t>14.3.1</t>
  </si>
  <si>
    <t>14.3.2</t>
  </si>
  <si>
    <t xml:space="preserve">THỰC HIỆN </t>
  </si>
  <si>
    <t>- Doanh thu từ dịch vụ Khác</t>
  </si>
  <si>
    <t>14.3.3</t>
  </si>
  <si>
    <t>1.6.1</t>
  </si>
  <si>
    <t>1.6.2</t>
  </si>
  <si>
    <t>2.6.1</t>
  </si>
  <si>
    <t>2.6.2</t>
  </si>
  <si>
    <t>Dịch vụ trên biển (dầu khí, cứu hộ, trục vớt...)</t>
  </si>
  <si>
    <t>Kinh doanh nhà khách, nhà hàng, du lịch</t>
  </si>
  <si>
    <t>+ SP, dịch vụ trên giao</t>
  </si>
  <si>
    <t xml:space="preserve">+ SP, dịch vụ tự đấu thầu, khai thác </t>
  </si>
  <si>
    <t>Số TT</t>
  </si>
  <si>
    <t>Nội dung</t>
  </si>
  <si>
    <t>Chi phí xăng xe 51A-311-13</t>
  </si>
  <si>
    <t>Chi phí cước điện thoại, thuê bao đường truyền</t>
  </si>
  <si>
    <t>Công tác phí</t>
  </si>
  <si>
    <t>Chi giao dịch tiếp khách</t>
  </si>
  <si>
    <t>Chăm sóc cây xanh</t>
  </si>
  <si>
    <t>Chi phí sửa chữa cải tạo nhà, văn phòng</t>
  </si>
  <si>
    <t>Chi phí lương</t>
  </si>
  <si>
    <t>Bao gồm</t>
  </si>
  <si>
    <t>Lương khối văn phòng</t>
  </si>
  <si>
    <t xml:space="preserve">Lượng khối sản xuất </t>
  </si>
  <si>
    <t>Chi phí BHXH</t>
  </si>
  <si>
    <t>Chi phí BHYT</t>
  </si>
  <si>
    <t>Chi phí BHTN</t>
  </si>
  <si>
    <t>Chi phí KPCĐ</t>
  </si>
  <si>
    <t>Kinh phí đào tạo huấn luyện tuyển dụng</t>
  </si>
  <si>
    <t>Trợ cấp - thôi việc - phép đặc biệt</t>
  </si>
  <si>
    <t>Chi quân trang, bảo hộ lao động</t>
  </si>
  <si>
    <t>Chi nghiên cứu sáng kiến khoa học</t>
  </si>
  <si>
    <t>P. KẾ HOẠCH KINH DOANH</t>
  </si>
  <si>
    <t>P. TỔ CHỨC HÀNH CHÍNH</t>
  </si>
  <si>
    <t>Phạm Quốc Tuân</t>
  </si>
  <si>
    <t>- Khối tàu lai</t>
  </si>
  <si>
    <t>- Khối cano</t>
  </si>
  <si>
    <t>- Khối văn phòng</t>
  </si>
  <si>
    <t>Bao gồm</t>
  </si>
  <si>
    <t>Chi phí tiêu thụ điện nước</t>
  </si>
  <si>
    <t>Chi phí thuê tàu lai</t>
  </si>
  <si>
    <t>Chi phí cởi buộc dây</t>
  </si>
  <si>
    <t>Chi phí thuê nhân sự</t>
  </si>
  <si>
    <t>+ Văn phòng cát lái</t>
  </si>
  <si>
    <t>+ Văn phòng trạm vũng tàu</t>
  </si>
  <si>
    <t>Chi phí thuê văn phòng</t>
  </si>
  <si>
    <t>Chi phí bảo hiểm nhà nước</t>
  </si>
  <si>
    <t>Chi phí hoa hồng dịch vụ</t>
  </si>
  <si>
    <t>Chi phí thuế, phí và lệ phí</t>
  </si>
  <si>
    <t>Chi phí tư vấn pháp lý</t>
  </si>
  <si>
    <t>Chi phí ngân hàng</t>
  </si>
  <si>
    <t>Độc lập - Tự do - Hạnh phúc</t>
  </si>
  <si>
    <t>CỘNG HÒA XÃ HỘI CHỦ NGHĨA VIỆT NAM</t>
  </si>
  <si>
    <t>_______________________________</t>
  </si>
  <si>
    <t>P. TÀI CHÍNH KẾ TOÁN</t>
  </si>
  <si>
    <t xml:space="preserve">P. TÀI CHÍNH KẾ TOÁN </t>
  </si>
  <si>
    <t xml:space="preserve">       + Tàu đưa đón Hoa tiêu</t>
  </si>
  <si>
    <t>Dịch vụ cho thuê tàu trần</t>
  </si>
  <si>
    <t>1.1</t>
  </si>
  <si>
    <t>1.2</t>
  </si>
  <si>
    <t>1.3</t>
  </si>
  <si>
    <t>2.1</t>
  </si>
  <si>
    <t>- Doanh thu từ dịch vụ cho thuê Tàu trần</t>
  </si>
  <si>
    <t xml:space="preserve">TT </t>
  </si>
  <si>
    <t>VI</t>
  </si>
  <si>
    <t xml:space="preserve">       + Tàu Lai chân vịt Azimuth.</t>
  </si>
  <si>
    <t>Máy Photocopy Recoh Aficio MB2550P.</t>
  </si>
  <si>
    <t>VII</t>
  </si>
  <si>
    <t xml:space="preserve"> - Chi phí sửa chữa thường xuyên (sửa chữa nhỏ):</t>
  </si>
  <si>
    <t>Chi phí đăng kiểm</t>
  </si>
  <si>
    <t xml:space="preserve"> - Tân Cảng A1</t>
  </si>
  <si>
    <t xml:space="preserve"> - Tân Cảng A2</t>
  </si>
  <si>
    <t>Sản Lượng khác</t>
  </si>
  <si>
    <t>Doanh thu bán hàng và cung cấp dịch vụ:</t>
  </si>
  <si>
    <t>Lợi nhuận SXKD:</t>
  </si>
  <si>
    <t>Tổng lợi nhuận trước thuế:</t>
  </si>
  <si>
    <t>CÁC CHỈ TIÊU TỔNG HỢP</t>
  </si>
  <si>
    <t>Vốn điều lệ</t>
  </si>
  <si>
    <t>Tổng chi phí</t>
  </si>
  <si>
    <t>Tổng LN trước thuế</t>
  </si>
  <si>
    <t>Tổng LN sau thuế</t>
  </si>
  <si>
    <t>Nộp ngân sách</t>
  </si>
  <si>
    <t>Tỷ suất LN/ Vốn điều lệ</t>
  </si>
  <si>
    <t>Tỷ suất LN/ Vốn chủ sở hữu</t>
  </si>
  <si>
    <t>CHI TIẾT DOANH THU &amp; CHI PHÍ</t>
  </si>
  <si>
    <t>Sản lượng thông qua (lượt)</t>
  </si>
  <si>
    <t xml:space="preserve">  </t>
  </si>
  <si>
    <t>TỔNG CTY TÂN CẢNG SÀI GÒN</t>
  </si>
  <si>
    <t>Tàu lai dắt Tân Cảng 01.</t>
  </si>
  <si>
    <t>Tàu lai dắt Tân Cảng 08</t>
  </si>
  <si>
    <t>Tiền Vay nhận được</t>
  </si>
  <si>
    <t>Thu khác</t>
  </si>
  <si>
    <t>PHẦN THU:</t>
  </si>
  <si>
    <t>PHẦN CHI:</t>
  </si>
  <si>
    <t>LỢI NHUẬN VỀ BÁN HÀNG &amp; C.CẤP DỊCH VỤ</t>
  </si>
  <si>
    <t>chiếc</t>
  </si>
  <si>
    <t>+ Chi trả lãi vay</t>
  </si>
  <si>
    <t>+ Chi tiền trả nợ gốc</t>
  </si>
  <si>
    <t>+ Lỗ CLTG</t>
  </si>
  <si>
    <t>- Diễn tập hội thao theo kế hoạch.</t>
  </si>
  <si>
    <t>Huấn luyện công tác an toàn:</t>
  </si>
  <si>
    <t>Công tác huấn luyện nghiệp vụ:</t>
  </si>
  <si>
    <t>CÔNG TÁC HUẤN LUYỆN:</t>
  </si>
  <si>
    <t>Chi mua sắm TSCĐ</t>
  </si>
  <si>
    <t>Chi sửa chữa cải tạo văn phòng</t>
  </si>
  <si>
    <t>Chi khác</t>
  </si>
  <si>
    <t>Tiền tồn đầu kỳ</t>
  </si>
  <si>
    <t>Tiền mặt cuối kỳ</t>
  </si>
  <si>
    <t xml:space="preserve"> + Khác (chia lãi cho đối tác).</t>
  </si>
  <si>
    <t>kh</t>
  </si>
  <si>
    <t>th</t>
  </si>
  <si>
    <t>Trong đó:  - Sĩ quan</t>
  </si>
  <si>
    <t>Chi phí quản lý (chi QL + chi BH + chi T.Chính)</t>
  </si>
  <si>
    <t>DOANH THU CUNG CẤP DỊCH VỤ</t>
  </si>
  <si>
    <t>Dịch vụ khác</t>
  </si>
  <si>
    <t>TỔNG GIÁ THÀNH:</t>
  </si>
  <si>
    <t>Thuế GTGT đầu ra</t>
  </si>
  <si>
    <t>Thuế GTGT hàng nhập khẩu</t>
  </si>
  <si>
    <t>Thuế thu nhập cá nhân</t>
  </si>
  <si>
    <t>Thuế môn bài</t>
  </si>
  <si>
    <t>Thuế Nhập khẩu</t>
  </si>
  <si>
    <t>1/2014</t>
  </si>
  <si>
    <t>12/2014</t>
  </si>
  <si>
    <t>Chi phí xăng xe cho CB CNV</t>
  </si>
  <si>
    <t>TCT TÂN CẢNG SÀI GÒN</t>
  </si>
  <si>
    <t>Chi phí nhiên liệu-dầu mỡ nhớt</t>
  </si>
  <si>
    <t>Chi phí dầu mỡ bảo quản bảo dưỡng theo giờ máy</t>
  </si>
  <si>
    <t>Chi phí vật tư, phụ tùng thay thế, bảo dưỡng - bảo quản</t>
  </si>
  <si>
    <t>Chi phí cứu sinh cứu hỏa</t>
  </si>
  <si>
    <r>
      <t>Chi phí sửa chữa phương tiện thủy</t>
    </r>
    <r>
      <rPr>
        <b/>
        <i/>
        <sz val="12"/>
        <rFont val="Times New Roman"/>
        <family val="1"/>
      </rPr>
      <t xml:space="preserve"> </t>
    </r>
  </si>
  <si>
    <t>Chi phí thuê Cano</t>
  </si>
  <si>
    <t>Cảng Tân Cảng Hiệp Phước</t>
  </si>
  <si>
    <t>TC A2</t>
  </si>
  <si>
    <t>TC A3</t>
  </si>
  <si>
    <t>TC 01</t>
  </si>
  <si>
    <t>TC 08</t>
  </si>
  <si>
    <t>VIII</t>
  </si>
  <si>
    <t>Shifting cầu</t>
  </si>
  <si>
    <t>* Chi phí nhiên liệu xuất dùng:</t>
  </si>
  <si>
    <t>* Chi phí dầu mỡ nhớt theo nhiên liệu</t>
  </si>
  <si>
    <t xml:space="preserve"> - Tân Cảng A3</t>
  </si>
  <si>
    <t xml:space="preserve"> - Tân Cảng A5</t>
  </si>
  <si>
    <t>Bến neo đậu tàu Azimuth.</t>
  </si>
  <si>
    <t>Độc hại bằng hiện vật</t>
  </si>
  <si>
    <t>Chi phí dàu mỡ bổ sung, hao hụt</t>
  </si>
  <si>
    <t>+ Lương GĐ, PGĐ, KTT</t>
  </si>
  <si>
    <t>+ Thù lao HĐQT, BKS</t>
  </si>
  <si>
    <t>________________________________________________</t>
  </si>
  <si>
    <t>Thuế khác</t>
  </si>
  <si>
    <t xml:space="preserve">Vận tải </t>
  </si>
  <si>
    <t>BẢO TOÀN VỐN</t>
  </si>
  <si>
    <t>Cảng Tân Cảng Cái Mép</t>
  </si>
  <si>
    <t>%TH/KH</t>
  </si>
  <si>
    <t>TC A5</t>
  </si>
  <si>
    <t>TC A6</t>
  </si>
  <si>
    <t>Cảng Tân Cảng Cát Lái</t>
  </si>
  <si>
    <t>2.2</t>
  </si>
  <si>
    <t>2.3</t>
  </si>
  <si>
    <t xml:space="preserve"> - Tân Cảng A6</t>
  </si>
  <si>
    <t>Giá trị</t>
  </si>
  <si>
    <t>% tăng/giảm so với cùng kỳ</t>
  </si>
  <si>
    <t>Chi phí tham quan du lịch</t>
  </si>
  <si>
    <t>Phần mềm VPĐT Eoffice</t>
  </si>
  <si>
    <t>Phần mềm kế toán Lemon 3</t>
  </si>
  <si>
    <t>Theo KH của TCT</t>
  </si>
  <si>
    <t xml:space="preserve"> - Tàu Quân Sự</t>
  </si>
  <si>
    <t xml:space="preserve">BẢNG CÂN ĐỐI KẾ TOÁN </t>
  </si>
  <si>
    <t>TÀI SẢN</t>
  </si>
  <si>
    <t>Mã số</t>
  </si>
  <si>
    <t>Thuyết Minh</t>
  </si>
  <si>
    <t>I. Tiền và các khoản tương đương tiền</t>
  </si>
  <si>
    <t xml:space="preserve">    1. Tiền</t>
  </si>
  <si>
    <t xml:space="preserve">    2. Các khoản tương đương tiền</t>
  </si>
  <si>
    <t>II. Đầu tư tài chính ngắn hạn</t>
  </si>
  <si>
    <t xml:space="preserve">    1. Chứng khoán kinh doanh</t>
  </si>
  <si>
    <t xml:space="preserve">    2. Dự phòng giảm giá kinh doanh (*)</t>
  </si>
  <si>
    <t xml:space="preserve">    2. Đầu tư nắm giữ đến ngày đáo hạn</t>
  </si>
  <si>
    <t>III. Các khoản phải thu ngắn hạn</t>
  </si>
  <si>
    <t xml:space="preserve">     1. Phải thu ngắn hạn của khách hàng</t>
  </si>
  <si>
    <t xml:space="preserve">     2. Trả trước cho ngưới bán ngắn hạn</t>
  </si>
  <si>
    <t xml:space="preserve">     3. Phải thu nội bộ ngắn hạn</t>
  </si>
  <si>
    <t xml:space="preserve">     4. Phải thu theo tiến độ kế hoạch hợp đồng xây dựng</t>
  </si>
  <si>
    <t xml:space="preserve">     5. Phải thu về cho vay ngắn hạn</t>
  </si>
  <si>
    <t xml:space="preserve">     6. Phải thu ngắn hạn khác</t>
  </si>
  <si>
    <t xml:space="preserve">     7. Dự phòng phải thu ngắn hạn khó đòi (*)</t>
  </si>
  <si>
    <t xml:space="preserve">     8. Tài sản thiếu chờ xử lý</t>
  </si>
  <si>
    <t>IV. Hàng tồn kho</t>
  </si>
  <si>
    <t xml:space="preserve">     1. Hàng tồn kho</t>
  </si>
  <si>
    <t xml:space="preserve">    2. Dự phòng giảm giá hàng tồn kho (*)</t>
  </si>
  <si>
    <t>V. Tài sản ngắn hạn khác</t>
  </si>
  <si>
    <t xml:space="preserve">     1. Chi phí trả trước ngắn hạn</t>
  </si>
  <si>
    <t xml:space="preserve">     2. Thuế giá trị gia tăng được khấu trừ</t>
  </si>
  <si>
    <t xml:space="preserve">     3. Thuế và các khoản khác phải thu của nhà nước</t>
  </si>
  <si>
    <t xml:space="preserve">     4. Giao dịch mua lại trái phiếu Chính phủ</t>
  </si>
  <si>
    <t xml:space="preserve">     5. Tài sản ngắn hạn khác</t>
  </si>
  <si>
    <t>I- Các khoản phải thu dài hạn</t>
  </si>
  <si>
    <t xml:space="preserve">   1. Phải thu dài hạn của khách hàng</t>
  </si>
  <si>
    <t xml:space="preserve">   2. Trả trước cho người bán dài hạn</t>
  </si>
  <si>
    <t xml:space="preserve">   3. Vốn kinh doanh ở đơn vị trực thuộc</t>
  </si>
  <si>
    <t xml:space="preserve">   4. Phải thu nội bộ dài hạn</t>
  </si>
  <si>
    <t xml:space="preserve">   5. Phải thu cho vay dài hạn</t>
  </si>
  <si>
    <t xml:space="preserve">   6. Phải thu dài hạn khác</t>
  </si>
  <si>
    <t xml:space="preserve">   5. Dự phòng phải thu dài hạn khó đòi (*)</t>
  </si>
  <si>
    <t>II. Tài sản cố định</t>
  </si>
  <si>
    <t xml:space="preserve">  1. Tài sản cố định hữu hình</t>
  </si>
  <si>
    <t xml:space="preserve">               - Nguyên giá</t>
  </si>
  <si>
    <t xml:space="preserve">               - Giá trị hao mòn lũy kế (*)</t>
  </si>
  <si>
    <t>III-Bất động sản đầu tư</t>
  </si>
  <si>
    <t>IV- Tài sản dở dang dài hạn</t>
  </si>
  <si>
    <t xml:space="preserve">   1. Chi phí sản xuất, kinh doanh dở dang dài hạn</t>
  </si>
  <si>
    <t xml:space="preserve">   2. Chi phí xây dựng cơ bản dở dang</t>
  </si>
  <si>
    <t>V- Các khoản đầu tư tài chính dài hạn</t>
  </si>
  <si>
    <t xml:space="preserve">   1. Đầu tư vào công ty con</t>
  </si>
  <si>
    <t xml:space="preserve">   2. Đầu tư vào công ty liên doanh, liên kết</t>
  </si>
  <si>
    <t xml:space="preserve">   3. Đầu tư góp vốn vào đơn vị khác</t>
  </si>
  <si>
    <t xml:space="preserve">   4. Dự phòng đầu tư tài chính dài hạn (*)</t>
  </si>
  <si>
    <t xml:space="preserve">   5. Đầu tư nắm giữ đến ngày đáo hạn</t>
  </si>
  <si>
    <t>VI- Tài sản dài hạn khác</t>
  </si>
  <si>
    <t xml:space="preserve">   1. Chi phí trả trước dài hạn</t>
  </si>
  <si>
    <t xml:space="preserve">   2. Tài sản thuế thu nhập hoãn lại</t>
  </si>
  <si>
    <t xml:space="preserve">   3. Thiết bị, vật tư, phụ tùng thay thế dài hạn</t>
  </si>
  <si>
    <t xml:space="preserve">   4. Tài sản dài hạn khác</t>
  </si>
  <si>
    <t>TỔNG CỘNG TÀI SẢN (270 = 100 + 200)</t>
  </si>
  <si>
    <t>NGUỒN VỐN</t>
  </si>
  <si>
    <t xml:space="preserve">A. NỢ PHẢI TRẢ  (300=310+320)             </t>
  </si>
  <si>
    <t>I. Nợ ngắn hạn</t>
  </si>
  <si>
    <t xml:space="preserve">  1. Phải trả ngưới bán ngắn hạn</t>
  </si>
  <si>
    <t xml:space="preserve">  2. Người mua trả tiền trước ngắn hạn</t>
  </si>
  <si>
    <t xml:space="preserve">  3. Thuế và các khoản phải nộp Nhà nước</t>
  </si>
  <si>
    <t xml:space="preserve">  4. Phải trả người lao động</t>
  </si>
  <si>
    <t xml:space="preserve">  5. Chi phí phải trả ngắn hạn</t>
  </si>
  <si>
    <t xml:space="preserve">  6. Phải trả nội bộ ngắn hạn</t>
  </si>
  <si>
    <t xml:space="preserve">  7. Phải trả theo tiến độ kế hoạch hợp đồng xây dựng</t>
  </si>
  <si>
    <t xml:space="preserve">  8. Doanh thu chưa thực hiện ngắn hạn</t>
  </si>
  <si>
    <t xml:space="preserve">  9. Phải trả ngắn hạn khác</t>
  </si>
  <si>
    <t>10. Vay và nợ thuê tài chính ngắn hạn</t>
  </si>
  <si>
    <t>11. Dự phòng phải trả ngắn hạn (*)</t>
  </si>
  <si>
    <t>12. Quỹ khen thưởng, phúc lợi</t>
  </si>
  <si>
    <t>13. Quỹ bình ổn giá</t>
  </si>
  <si>
    <t>14. Giao dịch mua bán trái phiếu chính phủ</t>
  </si>
  <si>
    <t>II. Nợ dài hạn</t>
  </si>
  <si>
    <t xml:space="preserve">  1. Phải trả người bán dài hạn</t>
  </si>
  <si>
    <t xml:space="preserve">  2. Người mua trả tiền trước dài hạn</t>
  </si>
  <si>
    <t xml:space="preserve">  3. Chi phí phải trả dài hạn</t>
  </si>
  <si>
    <t xml:space="preserve">  4. Phải trả nội bộ về vốn kinh doanh</t>
  </si>
  <si>
    <t xml:space="preserve">  5. Phải trả nội bộ dài hạn</t>
  </si>
  <si>
    <t xml:space="preserve">  6. Doanh thu chưa thực hiện dài hạn</t>
  </si>
  <si>
    <t xml:space="preserve">  7. Phải trả dài hạn khác</t>
  </si>
  <si>
    <t xml:space="preserve">  8. Vay và nợ thuê tài chính dài hạn</t>
  </si>
  <si>
    <t xml:space="preserve">  9. Trái phiếu chuyển đổi</t>
  </si>
  <si>
    <t xml:space="preserve">  10. Cổ phiếu ưu đãi</t>
  </si>
  <si>
    <t xml:space="preserve">  11. Thuế thu nhập hoãn lại phải trả</t>
  </si>
  <si>
    <t xml:space="preserve">  12. Dự phòng phải trả dài hạn</t>
  </si>
  <si>
    <t xml:space="preserve">  13. Quỹ phát triển khoa học và công nghệ</t>
  </si>
  <si>
    <t xml:space="preserve">  1. Vốn đầu tư của chủ sở hữu</t>
  </si>
  <si>
    <t xml:space="preserve">       - Cổ phiếu phổ thông có quyền biểu quyết</t>
  </si>
  <si>
    <t>411a</t>
  </si>
  <si>
    <t xml:space="preserve">       - Cổ phiếu ưu đãi</t>
  </si>
  <si>
    <t>411b</t>
  </si>
  <si>
    <t xml:space="preserve">  2. Thặng dư vốn cổ phần</t>
  </si>
  <si>
    <t xml:space="preserve">  3. Quyền chọn chuyển đổi trái phiếu</t>
  </si>
  <si>
    <t xml:space="preserve">  4. Vốn khác của chủ sở hữu</t>
  </si>
  <si>
    <t xml:space="preserve">  5. Cổ phiếu quỹ (*)</t>
  </si>
  <si>
    <t xml:space="preserve">  6. Chênh lệch đánh giá lại tài sản</t>
  </si>
  <si>
    <t xml:space="preserve">  6. Chênh lệch tỷ giá hối đoái</t>
  </si>
  <si>
    <t xml:space="preserve">  8. Qũy đầu tư phát triển</t>
  </si>
  <si>
    <t xml:space="preserve">  9. Qũy hỗ trợ sắp xếp doanh nghiệp</t>
  </si>
  <si>
    <t xml:space="preserve">  10. Quỹ khác thuộc vốn chủ sở hữu</t>
  </si>
  <si>
    <t xml:space="preserve">  11. Lợi nhuận sau thuế chưa phân phối</t>
  </si>
  <si>
    <t xml:space="preserve">       - LNST chưa phân phối lũy kế đến cuối kỳ trước</t>
  </si>
  <si>
    <t>421a</t>
  </si>
  <si>
    <t>421b</t>
  </si>
  <si>
    <t xml:space="preserve">  12. Nguồn vốn đầu tư XDCB</t>
  </si>
  <si>
    <t>II. Nguồn kinh phí và quỹ khác</t>
  </si>
  <si>
    <t xml:space="preserve">  1. Nguốn kinh phí</t>
  </si>
  <si>
    <t xml:space="preserve">  2. Nguốn kinh phí đã hình thành TSCĐ</t>
  </si>
  <si>
    <t>TỔNG CỘNG NGUỒN VỐN (440=300+400)</t>
  </si>
  <si>
    <t>Thuyết minh</t>
  </si>
  <si>
    <t xml:space="preserve"> CUỐI KỲ </t>
  </si>
  <si>
    <t xml:space="preserve"> ĐẦU KỲ </t>
  </si>
  <si>
    <t xml:space="preserve">   1. Tài sản thuê ngoài</t>
  </si>
  <si>
    <t xml:space="preserve">   2. Vật tư, hàng hóa nhận giữ hộ, nhận gia công</t>
  </si>
  <si>
    <t xml:space="preserve">   3. Hàng hóa nhận bán hộ, nhận ký gửi, ký cược</t>
  </si>
  <si>
    <t xml:space="preserve">   4. Nợ khó đòi đã xử lý</t>
  </si>
  <si>
    <t xml:space="preserve">   5. Ngoại tệ các oại</t>
  </si>
  <si>
    <t xml:space="preserve">        -Dollar Mỹ (USD)</t>
  </si>
  <si>
    <t>-Euro (EUR)</t>
  </si>
  <si>
    <t xml:space="preserve">   6. Dự toán chi sự nghiệp, dự án</t>
  </si>
  <si>
    <t>1. Doanh thu bán hàng và cung cấp dịch vụ</t>
  </si>
  <si>
    <t>2. Các khoản giảm trừ doanh thu</t>
  </si>
  <si>
    <t>3. Doanh thu về bán hàng và cung cấp dịch vụ (10=01-02)</t>
  </si>
  <si>
    <t>4. Giá vốn hàng bán</t>
  </si>
  <si>
    <t>5. Lợi nhuận gộp về bán hàng và cung cấp dịch vụ (20=10-11)</t>
  </si>
  <si>
    <t>6. Doanh thu hoạt động tài chính</t>
  </si>
  <si>
    <t>7. Chi phí tài chính</t>
  </si>
  <si>
    <t xml:space="preserve">    Trong đó lãi vay phải trả</t>
  </si>
  <si>
    <t>8. Chi phí bán hàng</t>
  </si>
  <si>
    <t>9. Chi phí quản lý doanh nghiệp</t>
  </si>
  <si>
    <t>10. Lợi nhuận thuần từ hoạt động kinh doanh [30=20+(21-22)-(24+25)]</t>
  </si>
  <si>
    <t>11. Thu nhập khác</t>
  </si>
  <si>
    <t>12. Chi phí khác</t>
  </si>
  <si>
    <t>13. Lợi nhuận khác (40=31-32)</t>
  </si>
  <si>
    <t>14. Tổng lợi nhuận trước thuế (50=30+40)</t>
  </si>
  <si>
    <t>15.Chi phí thuế TNDN hiện hành</t>
  </si>
  <si>
    <t xml:space="preserve">16.Chi phí thuế TNDN hoãn lại </t>
  </si>
  <si>
    <t>17. Lợi nhuận sau thuế  TNDN (60=50-51-52)</t>
  </si>
  <si>
    <t>18. Lãi cơ bản trên cổ phiếu</t>
  </si>
  <si>
    <t>19. Lãi suy giảm trên cổ phiếu</t>
  </si>
  <si>
    <t xml:space="preserve">TRẢ LÃI </t>
  </si>
  <si>
    <t>SỐ NỢ VAY TÍN DỤNG ĐẾN KỲ NÀY</t>
  </si>
  <si>
    <t>GIẢI NGÂN</t>
  </si>
  <si>
    <t>KẾ ƯỚC VAY</t>
  </si>
  <si>
    <t>BIỂU 03/PT</t>
  </si>
  <si>
    <t>BÁO CÁO KẾT QUẢ HOẠT ĐỘNG SẢN XUẤT KINH DOANH</t>
  </si>
  <si>
    <t xml:space="preserve">B. NGUỒN VỐN CHỦ SỞ HỮU (400=410+420)             </t>
  </si>
  <si>
    <t xml:space="preserve">A. TÀI SẢN NGẮN HẠN (100)=110+120+130+140+150   </t>
  </si>
  <si>
    <t xml:space="preserve">B. TÀI SẢN DÀI HẠN (200=210+220+240+250+260)     </t>
  </si>
  <si>
    <t>- Chi phí thuê nhân công</t>
  </si>
  <si>
    <t>- Chi phí tiền ăn nhân công</t>
  </si>
  <si>
    <t>SO SÁNH
(%)</t>
  </si>
  <si>
    <t>Chia ra :  - Quỹ lương người lao động</t>
  </si>
  <si>
    <t>Đầu tư vóp vốn</t>
  </si>
  <si>
    <t xml:space="preserve">     + Tàu lai TC A2</t>
  </si>
  <si>
    <t xml:space="preserve">     + Tàu lai còn lại</t>
  </si>
  <si>
    <t xml:space="preserve">     + Tàu TC A2</t>
  </si>
  <si>
    <t xml:space="preserve">     + Khác</t>
  </si>
  <si>
    <t>Doanh thu HĐTC</t>
  </si>
  <si>
    <t>Chi phí sửa chữa tàu lai</t>
  </si>
  <si>
    <t>Chi phí ngân hàng</t>
  </si>
  <si>
    <t>Chi phí khác</t>
  </si>
  <si>
    <t xml:space="preserve">   + Tàu TC A2</t>
  </si>
  <si>
    <t xml:space="preserve">   + Còn lại</t>
  </si>
  <si>
    <t>Khối quản lý (GĐ, P.GĐ, KT trưởng)</t>
  </si>
  <si>
    <t>Khối văn phòng</t>
  </si>
  <si>
    <t xml:space="preserve">Khối sản xuất </t>
  </si>
  <si>
    <t>PHÒNG KỸ THUẬT VẬT TƯ</t>
  </si>
  <si>
    <t>1.2.1</t>
  </si>
  <si>
    <t>1.2.2</t>
  </si>
  <si>
    <t xml:space="preserve"> - Tân Cảng A9</t>
  </si>
  <si>
    <t>TC A9</t>
  </si>
  <si>
    <t>Cả năm</t>
  </si>
  <si>
    <t>- Huấn luyện thuyền viên, tiếp cận tàu thế hệ mới, kíp tàu</t>
  </si>
  <si>
    <t xml:space="preserve"> - Tân Cảng A10</t>
  </si>
  <si>
    <t>- Chi phí trả lãi vay tàu TC A10</t>
  </si>
  <si>
    <t>Chi phí xăng xe 51G 343-22</t>
  </si>
  <si>
    <t>Chi phí bảo hiểm nhà nước xe con</t>
  </si>
  <si>
    <t>Chi dịch vụ đại lý, phí trọng tải tàu lai</t>
  </si>
  <si>
    <t>Tàu lai thuê thứ 3</t>
  </si>
  <si>
    <t>Tàu lai thuê thứ 2</t>
  </si>
  <si>
    <t>Tàu lai A10</t>
  </si>
  <si>
    <t>Tàu lai Công ty</t>
  </si>
  <si>
    <t>PHÒNG TÀI CHÍNH KẾ TOÁN</t>
  </si>
  <si>
    <t>PHÒNG KẾ HOẠCH KINH DOANH</t>
  </si>
  <si>
    <t>DT</t>
  </si>
  <si>
    <t>CP</t>
  </si>
  <si>
    <t>NSLĐ</t>
  </si>
  <si>
    <t>NGƯỚI LẬP BIỂU</t>
  </si>
  <si>
    <t>NGƯỜI LẬP BIỂU                               KẾ TOÁN TRƯỞNG</t>
  </si>
  <si>
    <t>GiẢI NGÂN</t>
  </si>
  <si>
    <t>Tàu TC-A5</t>
  </si>
  <si>
    <t>Tàu TC-A6</t>
  </si>
  <si>
    <t>TÊN DỰ ÁN</t>
  </si>
  <si>
    <t>Thuế TNDN nộp hộ Hợp tác LD</t>
  </si>
  <si>
    <t xml:space="preserve">   + Tàu TC A11</t>
  </si>
  <si>
    <t xml:space="preserve">       + Tàu Lai thuê ngoài </t>
  </si>
  <si>
    <t xml:space="preserve">     + Tàu lai TC A11</t>
  </si>
  <si>
    <t xml:space="preserve">     + Tàu TC A11</t>
  </si>
  <si>
    <t>- Chi phí trả lãi vay tàu TC A11</t>
  </si>
  <si>
    <t>Lai dắt tại Cảng CL - Phú Hữu</t>
  </si>
  <si>
    <t>Góp vốn</t>
  </si>
  <si>
    <t xml:space="preserve"> - Lai dắt tại Cảng CL - PH</t>
  </si>
  <si>
    <t xml:space="preserve"> - Shifting</t>
  </si>
  <si>
    <t xml:space="preserve"> - Tân Cảng A11</t>
  </si>
  <si>
    <t>(4=3/1)</t>
  </si>
  <si>
    <t>(5=3/2)</t>
  </si>
  <si>
    <t>(7=6/3)</t>
  </si>
  <si>
    <t>Sản lượng khác</t>
  </si>
  <si>
    <t xml:space="preserve">       - LNST chưa phân phối kỳ này</t>
  </si>
  <si>
    <t>+ Thuê tại Cái Mép</t>
  </si>
  <si>
    <t xml:space="preserve"> - Chi công tác phí </t>
  </si>
  <si>
    <t xml:space="preserve"> - Kinh phí đào tạo - Huấn luyện - tuyển dụng </t>
  </si>
  <si>
    <t xml:space="preserve"> - Chi phí giao dịch - tiếp khách </t>
  </si>
  <si>
    <t xml:space="preserve"> - Chi trợ cấp - thôi việc - phép đặc biệt </t>
  </si>
  <si>
    <t xml:space="preserve"> - Chi quân trang - bảo hộ lao động </t>
  </si>
  <si>
    <t xml:space="preserve"> - Chi nghiên cứu, sáng kiến, khoa học </t>
  </si>
  <si>
    <t xml:space="preserve"> - Chi tham quan du lịch </t>
  </si>
  <si>
    <t>- Thu từ vốn góp</t>
  </si>
  <si>
    <t>- Thu từ tỷ giá</t>
  </si>
  <si>
    <t>- Thu từ lãi vay</t>
  </si>
  <si>
    <t>Dịch vụ thuê tàu trần</t>
  </si>
  <si>
    <t>Tàu dầu</t>
  </si>
  <si>
    <t>Phần mềm quản lý hàng hải</t>
  </si>
  <si>
    <t>Phần mềm quản lý nhân sự Histaff</t>
  </si>
  <si>
    <t>Máy phát điện Denyo (tàu Tân Cảng A1)</t>
  </si>
  <si>
    <t>Máy phát điện Denyo (tàu Tân Cảng A2)</t>
  </si>
  <si>
    <t>Máy phát điện Denyo (tàu Tân Cảng A3)</t>
  </si>
  <si>
    <t>Máy phát điện Denyo (tàu Tân Cảng A5)</t>
  </si>
  <si>
    <t>Máy phát điện Denyo (tàu Tân Cảng A6)</t>
  </si>
  <si>
    <t>Máy phát điện Denyo (tàu Tân Cảng A9)</t>
  </si>
  <si>
    <t>Tàu hoa tiêu cano TC -01.</t>
  </si>
  <si>
    <t>Tàu hoa tiêu cano TC -P2.</t>
  </si>
  <si>
    <t>Tàu lai Azimuth TC-A1</t>
  </si>
  <si>
    <t>Tàu lai Azimuth TC-A2</t>
  </si>
  <si>
    <t>Tàu lai Azimuth TC-A3</t>
  </si>
  <si>
    <t>Tàu lai Azimuth TC-A5</t>
  </si>
  <si>
    <t>Tàu lai Azimuth TC-A6</t>
  </si>
  <si>
    <t>Tàu lai Azimuth TC-A9</t>
  </si>
  <si>
    <t>Tàu lai Azimuth TC-A10</t>
  </si>
  <si>
    <t>Tàu lai Azimuth TC-A11</t>
  </si>
  <si>
    <t>Xe ô tô 7 chỗ  Fotuner 51A 311-13</t>
  </si>
  <si>
    <t>Xe ô tô 7 chỗ  Fotuner 51G 343-22</t>
  </si>
  <si>
    <t>Máy tính Dell Alienware R15</t>
  </si>
  <si>
    <t xml:space="preserve"> Đơn vị: Triệu đồng</t>
  </si>
  <si>
    <t>Chi phí dầu mỡ bổ sung, hao hụt</t>
  </si>
  <si>
    <t>- Chi phí khác</t>
  </si>
  <si>
    <t>DT3</t>
  </si>
  <si>
    <t>DT4</t>
  </si>
  <si>
    <t>DT5</t>
  </si>
  <si>
    <t>CP1</t>
  </si>
  <si>
    <t>CP2</t>
  </si>
  <si>
    <t>CP3</t>
  </si>
  <si>
    <t>CP4</t>
  </si>
  <si>
    <t>CP5</t>
  </si>
  <si>
    <t>CP6</t>
  </si>
  <si>
    <t>CP7</t>
  </si>
  <si>
    <t>CP8</t>
  </si>
  <si>
    <t>CP10</t>
  </si>
  <si>
    <t>CP11</t>
  </si>
  <si>
    <t>CP12</t>
  </si>
  <si>
    <t>CP13</t>
  </si>
  <si>
    <t>CP14</t>
  </si>
  <si>
    <t>CP15</t>
  </si>
  <si>
    <t>CP16</t>
  </si>
  <si>
    <t>CP17</t>
  </si>
  <si>
    <t>CP18</t>
  </si>
  <si>
    <t>CP19</t>
  </si>
  <si>
    <t>CP20</t>
  </si>
  <si>
    <t>CP21</t>
  </si>
  <si>
    <t>CP22</t>
  </si>
  <si>
    <t>CP23</t>
  </si>
  <si>
    <t>CP24</t>
  </si>
  <si>
    <t>CP25</t>
  </si>
  <si>
    <t>CP26</t>
  </si>
  <si>
    <t>CP27</t>
  </si>
  <si>
    <t>CP28</t>
  </si>
  <si>
    <t>CP29</t>
  </si>
  <si>
    <t>CP30</t>
  </si>
  <si>
    <t>CP31</t>
  </si>
  <si>
    <t>DTC1</t>
  </si>
  <si>
    <t>DTC2</t>
  </si>
  <si>
    <t>DTC3</t>
  </si>
  <si>
    <t>DTC4</t>
  </si>
  <si>
    <t>Mã lưu chuyển</t>
  </si>
  <si>
    <t>CPTC1</t>
  </si>
  <si>
    <t>TNK</t>
  </si>
  <si>
    <t>- Thu từ lợi nhuận vốn góp</t>
  </si>
  <si>
    <t>CPTC2</t>
  </si>
  <si>
    <t>CP32</t>
  </si>
  <si>
    <t>CP33</t>
  </si>
  <si>
    <t>CP34</t>
  </si>
  <si>
    <t xml:space="preserve">  2. Tài sản cố thuê tài chính</t>
  </si>
  <si>
    <t xml:space="preserve">  3. Tài sản cố định vô hình</t>
  </si>
  <si>
    <t>Lương khối quản lý (BGĐ, KTT, HĐQT, BKS)</t>
  </si>
  <si>
    <t>- Chi phí nhiên liệu (xuất dùng)</t>
  </si>
  <si>
    <t>- Chi phí dầu mỡ nhớt theo nhiên liệu</t>
  </si>
  <si>
    <t>Ghi chú</t>
  </si>
  <si>
    <t>Tổng sản lượng</t>
  </si>
  <si>
    <t>Tàu đưa đón Hoa tiêu</t>
  </si>
  <si>
    <t>Sản lượng tại Cát Lái - Phú Hữu</t>
  </si>
  <si>
    <t xml:space="preserve">                 Tan Cang A11</t>
  </si>
  <si>
    <t>Sản lượng tại Hiệp Phước</t>
  </si>
  <si>
    <t>Sản lượng tại Cái Mép</t>
  </si>
  <si>
    <t>Các tháng</t>
  </si>
  <si>
    <t>Sản lượng dịch vụ ngoài</t>
  </si>
  <si>
    <t>TÀU LAI</t>
  </si>
  <si>
    <t>TC A1</t>
  </si>
  <si>
    <t>TC A10</t>
  </si>
  <si>
    <t>TC A11</t>
  </si>
  <si>
    <t>Chi Phí Nhiên Liệu</t>
  </si>
  <si>
    <t>Tổng Sản lượng</t>
  </si>
  <si>
    <t xml:space="preserve"> - Số lượt maner (Cái Mép) (Lượt/năm)</t>
  </si>
  <si>
    <t xml:space="preserve"> - Số lít TB/lượt maner (CL-HP-PH)</t>
  </si>
  <si>
    <t xml:space="preserve"> - Số lít TB/lượt maner (CM)</t>
  </si>
  <si>
    <t xml:space="preserve"> - Tổng số lít nhiên liệu</t>
  </si>
  <si>
    <t xml:space="preserve"> - Chi phí nhiên liệu (thành tiền)</t>
  </si>
  <si>
    <t>Chi Phí Nhớt</t>
  </si>
  <si>
    <t>Nhớt D3-40 theo nhiên liệu (Lít)</t>
  </si>
  <si>
    <t>Nhot D-3-40 Bao duong-bảo quản theo giờ (vnđ)</t>
  </si>
  <si>
    <t>Chi phí dầu mỡ khác (Sửa chữa, sự cố) (vnđ)</t>
  </si>
  <si>
    <t>Phạm Hoàng Giang</t>
  </si>
  <si>
    <t>CÔNG TY CỔ PHẦN DỊCH VỤ HÀNG HẢI TÂN CẢNG</t>
  </si>
  <si>
    <t>CÔNG TY CP DỊCH VỤ HÀNG HẢI TÂN CẢNG</t>
  </si>
  <si>
    <t xml:space="preserve"> + Vốn của đối tác đầu tư liên doanh khai thác tài TC-A5</t>
  </si>
  <si>
    <t>Đào Thế Anh</t>
  </si>
  <si>
    <t>Phan Văn Tĩnh</t>
  </si>
  <si>
    <t>CHI  PHÍ (trđ)</t>
  </si>
  <si>
    <t>CHI PHÍ ĐẢM BẢO (trđ)</t>
  </si>
  <si>
    <t>Công cụ dụng cụ sản xuất</t>
  </si>
  <si>
    <t>- Lương nhân công thuê ngoài</t>
  </si>
  <si>
    <t>Lương nhân công thuê ngoài</t>
  </si>
  <si>
    <t>+ Thuê tại cảng Hiệp Phước</t>
  </si>
  <si>
    <t>+ Thuê tại cảng Cát Lái - PH</t>
  </si>
  <si>
    <t>Chi bồi dưỡng độc hại, đi biển</t>
  </si>
  <si>
    <t>1. Chi phí nhiên liệu-dầu mỡ nhớt trực tiếp</t>
  </si>
  <si>
    <t>2. Chi phí dầu mỡ, vật tư phụ tùng thay thế</t>
  </si>
  <si>
    <t>3. Chi phí dầu mỡ bổ sung, hao hụt</t>
  </si>
  <si>
    <t>4. Chi phí công cụ dụng cụ sản xuất</t>
  </si>
  <si>
    <t>1. Chi phí sửa chữa lớn, và sửa chữa thường xuyên</t>
  </si>
  <si>
    <t>- Chi phí cải tạo, s/c nhà văn phòng</t>
  </si>
  <si>
    <t>- Chi phí sửa chữa phương tiện tàu lai</t>
  </si>
  <si>
    <t xml:space="preserve">- Tàu lai dắt </t>
  </si>
  <si>
    <t>- Trụ sở văn phòng Cát lái</t>
  </si>
  <si>
    <t>3. Chi phí thuê văn phòng</t>
  </si>
  <si>
    <t>- Trụ sở văn phòng công ty</t>
  </si>
  <si>
    <t>4. Chi văn phòng phẩm, vật liệu quản lý</t>
  </si>
  <si>
    <t xml:space="preserve">- Chi phí văn phòng phẩm, in ấn tài liệu </t>
  </si>
  <si>
    <t xml:space="preserve">- Chi phí xăng dầu </t>
  </si>
  <si>
    <t xml:space="preserve">- Chi phí dụng cụ văn phòng </t>
  </si>
  <si>
    <t>- Chi phí thuốc men, y tế</t>
  </si>
  <si>
    <t xml:space="preserve">5. Chi phí cước điện thoại </t>
  </si>
  <si>
    <t>6. Chi bảo hiểm nhà nước, phòng cháy nổ, đăng kiểm</t>
  </si>
  <si>
    <t xml:space="preserve">- Chi phí bảo hiểm nhà nước </t>
  </si>
  <si>
    <t>- Chi phí bảo hiểm nhà nước xe oto</t>
  </si>
  <si>
    <t>- Chi đăng kiểm</t>
  </si>
  <si>
    <t>7. Chi phí thuê nhân sự</t>
  </si>
  <si>
    <t>8. Chi phí thuê cởi buộc dây, đóng nắp hầm hàng</t>
  </si>
  <si>
    <t>9. Chi phí thuê tàu lai dắt (thuê ngoài).</t>
  </si>
  <si>
    <t xml:space="preserve">- Chi phí tiền ăn ca, trực làm đêm </t>
  </si>
  <si>
    <t xml:space="preserve">- Chi quân trang - bảo hộ lao động </t>
  </si>
  <si>
    <t xml:space="preserve">- Kinh phí đào tạo - Huấn luyện - tuyển dụng </t>
  </si>
  <si>
    <t>- Chi phí phụ cấp độc hại, đi biển</t>
  </si>
  <si>
    <t xml:space="preserve">1. Chi công tác phí </t>
  </si>
  <si>
    <t xml:space="preserve">2. Chi phí giao dịch - tiếp khách </t>
  </si>
  <si>
    <t xml:space="preserve">   - Chi phí bảo vệ an ninh </t>
  </si>
  <si>
    <t xml:space="preserve">   - Chi nghiên cứu, sáng kiến, khoa học </t>
  </si>
  <si>
    <t xml:space="preserve">   - Chi phí ngân hàng </t>
  </si>
  <si>
    <t xml:space="preserve">   - Chi phí dịch vụ khác </t>
  </si>
  <si>
    <t xml:space="preserve">   - Chi phí dự phòng </t>
  </si>
  <si>
    <t xml:space="preserve">                 Tan Cang A1</t>
  </si>
  <si>
    <t xml:space="preserve">                 Tan Cang A2</t>
  </si>
  <si>
    <t xml:space="preserve">                 Tan Cang A3</t>
  </si>
  <si>
    <t xml:space="preserve">                 Tan Cang A5</t>
  </si>
  <si>
    <t xml:space="preserve">                 Tan Cang A6</t>
  </si>
  <si>
    <t xml:space="preserve">                 Tan Cang A9</t>
  </si>
  <si>
    <t xml:space="preserve">                 Tan Cang A10</t>
  </si>
  <si>
    <t xml:space="preserve">                 Tân Cảng 01</t>
  </si>
  <si>
    <t xml:space="preserve">                 Tân Cảng 08</t>
  </si>
  <si>
    <t xml:space="preserve"> Trong đó: </t>
  </si>
  <si>
    <t xml:space="preserve">       + Cung cho khoi tau (Flowmeter)</t>
  </si>
  <si>
    <t>Lai dắt DVN khu vực TP.HCM</t>
  </si>
  <si>
    <t>Lai dắt DVN khu vực Vũng Tàu</t>
  </si>
  <si>
    <t>Chi phí sửa chữa xe con</t>
  </si>
  <si>
    <t>Thời gian hoạt động</t>
  </si>
  <si>
    <t>- Tàu Lai thường</t>
  </si>
  <si>
    <t xml:space="preserve">  + Tân Cảng 01</t>
  </si>
  <si>
    <t xml:space="preserve">  + Tân Cảng 08</t>
  </si>
  <si>
    <t>- Tàu Lai chân vịt Azimuth.</t>
  </si>
  <si>
    <t xml:space="preserve">  + Tân Cảng A1</t>
  </si>
  <si>
    <t xml:space="preserve">  + Tân Cảng A2</t>
  </si>
  <si>
    <t xml:space="preserve">  + Tân Cảng A3</t>
  </si>
  <si>
    <t xml:space="preserve">  + Tân Cảng A5</t>
  </si>
  <si>
    <t xml:space="preserve">  + Tân Cảng A6</t>
  </si>
  <si>
    <t xml:space="preserve">  + Tân Cảng A9</t>
  </si>
  <si>
    <t xml:space="preserve">  + Tân Cảng A10</t>
  </si>
  <si>
    <t xml:space="preserve">  + Tân Cảng A11</t>
  </si>
  <si>
    <t>-  Tàu Lai thuê ngoài.</t>
  </si>
  <si>
    <t xml:space="preserve">  + Tân Cảng 06</t>
  </si>
  <si>
    <t xml:space="preserve">  + Tân Cảng 12</t>
  </si>
  <si>
    <t xml:space="preserve">  + Tàu lai CSG</t>
  </si>
  <si>
    <t>Chỉ tiêu</t>
  </si>
  <si>
    <t>Sản lượng</t>
  </si>
  <si>
    <t>1. Tàu lai của Công ty</t>
  </si>
  <si>
    <t>2. Tàu Lai thuê ngoài.</t>
  </si>
  <si>
    <t>Nội dung</t>
  </si>
  <si>
    <t>Số năm SD</t>
  </si>
  <si>
    <t>Giá trị hình thành</t>
  </si>
  <si>
    <t>T1</t>
  </si>
  <si>
    <t>T2</t>
  </si>
  <si>
    <t>T3</t>
  </si>
  <si>
    <t>T4</t>
  </si>
  <si>
    <t>T5</t>
  </si>
  <si>
    <t>T6</t>
  </si>
  <si>
    <t>T7</t>
  </si>
  <si>
    <t>T8</t>
  </si>
  <si>
    <t>T9</t>
  </si>
  <si>
    <t>T10</t>
  </si>
  <si>
    <t>T11</t>
  </si>
  <si>
    <t>T12</t>
  </si>
  <si>
    <t>Về Tài sản cố định</t>
  </si>
  <si>
    <t>TSCĐ Phục vụ sản xuất</t>
  </si>
  <si>
    <t>Tủ điện biến áp cho tàu lai tại Cái Mép</t>
  </si>
  <si>
    <t>TSCĐ Phục vụ quản lý</t>
  </si>
  <si>
    <t>Máy tính bảng Microsoft Surface X Pro X13''</t>
  </si>
  <si>
    <t>Về phân bổ chi phí</t>
  </si>
  <si>
    <t>Chi phí BHTT-TNDS</t>
  </si>
  <si>
    <t>Chi phí BHNT- NLĐ</t>
  </si>
  <si>
    <t>Chi phí sửa chữa cải tạo văn phòng</t>
  </si>
  <si>
    <t>Chi phí sửa chữa cầu bến</t>
  </si>
  <si>
    <t>Chi phí tài chính</t>
  </si>
  <si>
    <t>Trả lãi vay Tàu lai TC-A10</t>
  </si>
  <si>
    <t>Trả lãi vay Tàu lai TC-A11</t>
  </si>
  <si>
    <t>Chênh lệch tỷ giá</t>
  </si>
  <si>
    <t>Trả nợ gốc</t>
  </si>
  <si>
    <t>Tàu lai TC-A10</t>
  </si>
  <si>
    <t>Tàu lai TC-A11</t>
  </si>
  <si>
    <t>Phí chuyển tiền trong nước</t>
  </si>
  <si>
    <t>Phí chuyển tiền nước ngoài</t>
  </si>
  <si>
    <t>Doanh thu từ TGNH</t>
  </si>
  <si>
    <t>Doanh thu đầu tư vốn</t>
  </si>
  <si>
    <t xml:space="preserve">Chênh lệch tỷ giá </t>
  </si>
  <si>
    <t>Các khoản chi phí khác</t>
  </si>
  <si>
    <t>Thuế phí, lệ phí</t>
  </si>
  <si>
    <t>Tiền phạt, tiền lãi chậm nộp rủi do về thuế</t>
  </si>
  <si>
    <t>Kiểm toán báo cáo tài chính</t>
  </si>
  <si>
    <t>Thẩm định</t>
  </si>
  <si>
    <t xml:space="preserve"> Tư vấn pháp lý</t>
  </si>
  <si>
    <t>Ngân sách</t>
  </si>
  <si>
    <t>Chi phí</t>
  </si>
  <si>
    <t>+ Brochure, quà tặng phục vụ PR, quảng cáo</t>
  </si>
  <si>
    <t>Chi phí hội nghị, hội thảo, quảng cáo, quà tặng</t>
  </si>
  <si>
    <t xml:space="preserve">   + Chi phí bảo trì quản trị Hệ thống</t>
  </si>
  <si>
    <t xml:space="preserve">   + Chi phí mua sắm nhỏ lẻ</t>
  </si>
  <si>
    <t xml:space="preserve">                 Tan Cang 01</t>
  </si>
  <si>
    <t xml:space="preserve">                 Tan Cang 08</t>
  </si>
  <si>
    <t xml:space="preserve">                 Tan Cang P2</t>
  </si>
  <si>
    <t xml:space="preserve">       + Tàu Lai thường</t>
  </si>
  <si>
    <t>Chi phí công tác trong nước</t>
  </si>
  <si>
    <t>Chi phí công tác nước ngoài</t>
  </si>
  <si>
    <t>- Thay thế và nâng cấp máy tính văn phòng</t>
  </si>
  <si>
    <t>- Dụng cụ VP khác</t>
  </si>
  <si>
    <t>Chi phí thuê xe tại KV Cái Mép</t>
  </si>
  <si>
    <t>Chi phí thuê xe BGĐ</t>
  </si>
  <si>
    <t>Phí trọng tài</t>
  </si>
  <si>
    <t>Phí đại lý</t>
  </si>
  <si>
    <t>Chi phí tư vấn và quản lý thương hiệu</t>
  </si>
  <si>
    <t>Chi phí phân bổ</t>
  </si>
  <si>
    <t>- Chi phí sửa chữa phương tiện quản lý</t>
  </si>
  <si>
    <t>Lbq theo CT</t>
  </si>
  <si>
    <t>- Sản lượng để lại</t>
  </si>
  <si>
    <t>12.1</t>
  </si>
  <si>
    <t>12.2</t>
  </si>
  <si>
    <t>12.1.1</t>
  </si>
  <si>
    <t>12.1.2</t>
  </si>
  <si>
    <t>12.1.3</t>
  </si>
  <si>
    <t>12.2.3</t>
  </si>
  <si>
    <t>12.2.2</t>
  </si>
  <si>
    <t>12.2.1</t>
  </si>
  <si>
    <t>Lợi nhuật hoạt động tài chính</t>
  </si>
  <si>
    <t>Trích lập các quỹ từ lợi nhuận sau thuế</t>
  </si>
  <si>
    <t>Trích thưởng hoàn thành KHSXKD năm (5%/LNVKH)</t>
  </si>
  <si>
    <t>Thuế TNDN hiện hành</t>
  </si>
  <si>
    <t>Tổng lợi nhuận sau thuế</t>
  </si>
  <si>
    <t>Lợi nhuận sau thuế còn lại (18=15-16-17)</t>
  </si>
  <si>
    <t>Chi trả bằng tiền mặt</t>
  </si>
  <si>
    <t>- Thành tiền</t>
  </si>
  <si>
    <t>Chi trả cổ tức/VGCSH</t>
  </si>
  <si>
    <t>Lợi nhuận còn lại của kỳ trước chuyển qua</t>
  </si>
  <si>
    <t>- Tỷ lệ %</t>
  </si>
  <si>
    <t>Lợi nhuận sau thuế còn lại  kỳ này</t>
  </si>
  <si>
    <t>Mã LCTT</t>
  </si>
  <si>
    <t>CP35</t>
  </si>
  <si>
    <t>CP36</t>
  </si>
  <si>
    <t>Chi phí nhiên liệu-dầu mỡ nhớt trực tiếp</t>
  </si>
  <si>
    <t>Chi phí dầu mỡ, vật tư phụ tùng thay thế</t>
  </si>
  <si>
    <t>Chi phí công cụ dụng cụ sản xuất</t>
  </si>
  <si>
    <t>Lương công nhân sản xuất.</t>
  </si>
  <si>
    <t>Lương nhân viên gián tiếp (khối văn phòng).</t>
  </si>
  <si>
    <t>Lương viên chức quản lý DN (HĐQT, HĐTV...KTT, KSV).</t>
  </si>
  <si>
    <t>Chi phí BHXH, BHYT, KINH PHÍ CÔNG ĐOÀN:</t>
  </si>
  <si>
    <t>Chi phí sửa chữa lớn, và sửa chữa thường xuyên</t>
  </si>
  <si>
    <t>Chi phí tiêu thu điện, nước (bao gồm VP, tàu lai, ca nô)</t>
  </si>
  <si>
    <t>Chi văn phòng phẩm, vật liệu quản lý</t>
  </si>
  <si>
    <t xml:space="preserve">Chi phí cước điện thoại </t>
  </si>
  <si>
    <t>Chi bảo hiểm nhà nước, phòng cháy nổ, đăng kiểm</t>
  </si>
  <si>
    <t>Chi phí thuê cởi buộc dây, đóng nắp hầm hàng</t>
  </si>
  <si>
    <t>Chi phí thuê tàu lai dắt (thuê ngoài).</t>
  </si>
  <si>
    <t>Chi dịch vụ mua ngoài khác</t>
  </si>
  <si>
    <t xml:space="preserve">Chi công tác phí </t>
  </si>
  <si>
    <t xml:space="preserve">Chi phí giao dịch - tiếp khách </t>
  </si>
  <si>
    <t>Chi phí quản lý cổ đông</t>
  </si>
  <si>
    <t xml:space="preserve">Chi phí chăm sóc cây xanh </t>
  </si>
  <si>
    <t xml:space="preserve">Chi tiêu chuẩn tham quan du lịch </t>
  </si>
  <si>
    <t xml:space="preserve">Chi dịch vụ pháp lý, tư vấn </t>
  </si>
  <si>
    <t>Chi phí dịch vụ quản lý thương hiệu</t>
  </si>
  <si>
    <t xml:space="preserve">Chi trợ cấp - thôi việc - phép đặc biệt </t>
  </si>
  <si>
    <t>Chi phí lương, thưởng Ban QLĐH dự án TC-A2</t>
  </si>
  <si>
    <t>Chi phí lương, thưởng Ban QLĐH dự án TC-A5</t>
  </si>
  <si>
    <t>Chi hoa hồng môi giới</t>
  </si>
  <si>
    <t xml:space="preserve">Chi hội nghị khách hàng, hội thảo, quảng cáo </t>
  </si>
  <si>
    <t xml:space="preserve">Thuế - Phí - Lệ phí </t>
  </si>
  <si>
    <t>Chi bằng tiền khác</t>
  </si>
  <si>
    <t xml:space="preserve">Thuế GTGT, chi phí đưa vào giá thành </t>
  </si>
  <si>
    <t>CTVP</t>
  </si>
  <si>
    <t>Lợi nhuận sau thuế còn lại sau khi trích lập</t>
  </si>
  <si>
    <t>- Tỷ lệ % /VGCSH</t>
  </si>
  <si>
    <t>Chi mua phần giá trị tài sản vốn góp BCC</t>
  </si>
  <si>
    <t>+ Chi trả Cổ tức các cổ đông</t>
  </si>
  <si>
    <t>Thu hoàn thuế GTGT</t>
  </si>
  <si>
    <t>Lợi nhuận sau thuế/vốn điều lệ</t>
  </si>
  <si>
    <t>Lợi nhuận sau thuế/vốn chủ sở hữu</t>
  </si>
  <si>
    <t>Lợi nhuận lũy kế còn lại chuyển sang năm sau</t>
  </si>
  <si>
    <t>THUẾ THU NHẬP DOANH NGHIỆP PHẢI NỘP</t>
  </si>
  <si>
    <t>Nợ phải trả/vốn chủ sở hữu cuối kỳ</t>
  </si>
  <si>
    <t>Nợ phải trả/vốn chủ sở hữu bình quân</t>
  </si>
  <si>
    <t>Lần</t>
  </si>
  <si>
    <t>Nợ phải trả/vốn chủ sở hữu</t>
  </si>
  <si>
    <t>XVI</t>
  </si>
  <si>
    <t>Lợi nhuận sau thuế/tổng tài sản</t>
  </si>
  <si>
    <t>Lợi nhuận sau thuế/doanh thu</t>
  </si>
  <si>
    <t>Lợi nhuận sau thuế/vốn chủ sở hữu bình quân</t>
  </si>
  <si>
    <t>Hiệu quả kinh doanh</t>
  </si>
  <si>
    <t>XV</t>
  </si>
  <si>
    <t>Số lũy kế đầu tư ra ngoài DN đến 31/12/2020</t>
  </si>
  <si>
    <t>Đầu tư khác</t>
  </si>
  <si>
    <t>Đầu tư vào công ty LDLK</t>
  </si>
  <si>
    <t>Đầu tư vào công ty con</t>
  </si>
  <si>
    <t>tr.đồng</t>
  </si>
  <si>
    <t>Đầu tư vào Công ty con, Công ty liên kết và Đầu tư tài chính</t>
  </si>
  <si>
    <t>XIV</t>
  </si>
  <si>
    <t>Đầu tư XDCB</t>
  </si>
  <si>
    <t>Đầu tư XDCB và trang thiết bị</t>
  </si>
  <si>
    <t>XIII</t>
  </si>
  <si>
    <t>- Nợ quá hạn</t>
  </si>
  <si>
    <t>- Nợ trong hạn</t>
  </si>
  <si>
    <t>Nợ phải trả</t>
  </si>
  <si>
    <r>
      <rPr>
        <i/>
        <sz val="12"/>
        <rFont val="Times New Roman"/>
        <family val="1"/>
      </rPr>
      <t>Trong đó:</t>
    </r>
    <r>
      <rPr>
        <sz val="12"/>
        <rFont val="Times New Roman"/>
        <family val="1"/>
      </rPr>
      <t xml:space="preserve"> Nợ khó đòi</t>
    </r>
  </si>
  <si>
    <t>(Theo tuổi nợ)</t>
  </si>
  <si>
    <t>Nợ phải thu</t>
  </si>
  <si>
    <t>Tình hình thanh toán công nợ</t>
  </si>
  <si>
    <t>XII</t>
  </si>
  <si>
    <r>
      <rPr>
        <i/>
        <sz val="12"/>
        <rFont val="Times New Roman"/>
        <family val="1"/>
      </rPr>
      <t xml:space="preserve">Trong đó: </t>
    </r>
    <r>
      <rPr>
        <sz val="12"/>
        <rFont val="Times New Roman"/>
        <family val="1"/>
      </rPr>
      <t>Vay ngân hàng</t>
    </r>
  </si>
  <si>
    <t>Vốn huy động</t>
  </si>
  <si>
    <t>Vốn chủ sở hữu bình quân</t>
  </si>
  <si>
    <t>Nguồn vốn</t>
  </si>
  <si>
    <t>XI</t>
  </si>
  <si>
    <t>- Khấu hao</t>
  </si>
  <si>
    <t>- Nguyên giá</t>
  </si>
  <si>
    <t>Giá trị tài sản cố định</t>
  </si>
  <si>
    <t>Tổng giá trị tài sản</t>
  </si>
  <si>
    <t>X</t>
  </si>
  <si>
    <t>Trích lập quỹ khen thưởng, phúc lợi</t>
  </si>
  <si>
    <t>Trích lập quỹ thưởng ban điều hành</t>
  </si>
  <si>
    <t>Trích quỹ đầu tư phát triển</t>
  </si>
  <si>
    <t>Trích lập và sử dụng các quỹ</t>
  </si>
  <si>
    <t>IX</t>
  </si>
  <si>
    <t>Trong đó: Đã nộp trong năm</t>
  </si>
  <si>
    <t>Bảo hiểm thất nghiệp</t>
  </si>
  <si>
    <t>Thu nộp BHXH, BHYT, BHTN</t>
  </si>
  <si>
    <t>Nộp tiền rà phá bom mìn</t>
  </si>
  <si>
    <t>Nộp tiền sử dụng đất</t>
  </si>
  <si>
    <t>Nộp điều tiết (nếu có)</t>
  </si>
  <si>
    <t>Nộp NSNN</t>
  </si>
  <si>
    <t>Nộp Ngân sách Nhà nước và Bộ Quốc phòng</t>
  </si>
  <si>
    <t>Bù lỗ năm trước (nếu có)</t>
  </si>
  <si>
    <t>- Hoạt động đầu tư</t>
  </si>
  <si>
    <t>- Liên doanh nước ngoài</t>
  </si>
  <si>
    <t>Lợi nhuận hoạt động tài chính</t>
  </si>
  <si>
    <t>Lợi nhuận sản phẩm kinh tế</t>
  </si>
  <si>
    <t>Lợi nhuận sản phẩm quốc phòng</t>
  </si>
  <si>
    <t>Lợi nhuận sau thuế</t>
  </si>
  <si>
    <t>Lợi nhuận trước thuế</t>
  </si>
  <si>
    <t>- Chi phí BHXH, BHYT, TN, CĐ</t>
  </si>
  <si>
    <t>- Chi phí tiền lương, phụ cấp</t>
  </si>
  <si>
    <t>Chi phí sản xuất kinh doanh</t>
  </si>
  <si>
    <t>Doanh thu khác</t>
  </si>
  <si>
    <t>Doanh thu sản phẩm kinh tế</t>
  </si>
  <si>
    <t>Doanh thu sản phẩm quốc phòng</t>
  </si>
  <si>
    <t>Doanh thu</t>
  </si>
  <si>
    <t>Giá trị sản phẩm dở dang cuối kỳ</t>
  </si>
  <si>
    <t>Giá trị sản phẩm dở dang đầu kỳ</t>
  </si>
  <si>
    <t>Giá trị sản lượng sản phẩm kinh tế</t>
  </si>
  <si>
    <t>Giá trị sản lượng sản phẩm quốc phòng</t>
  </si>
  <si>
    <t>Giá trị sản lượng</t>
  </si>
  <si>
    <t>Kế hoạch</t>
  </si>
  <si>
    <t>So với
KH (%)</t>
  </si>
  <si>
    <t>Ước thực 
hiện</t>
  </si>
  <si>
    <t>(Biểu  này lập cho Tổ hợp công ty mẹ -  công ty con; Công ty mẹ, Công ty độc lập)</t>
  </si>
  <si>
    <t>Biểu 01/KH. CÁC CHỈ TIÊU KINH TẾ CHỦ YẾU</t>
  </si>
  <si>
    <t>(Biểu này lập cho Tổ hợp công ty mẹ - công ty con; Công ty mẹ, Công ty độc lập)</t>
  </si>
  <si>
    <t>Tổng giá trị 
hợp đồng</t>
  </si>
  <si>
    <t>Thực hiện</t>
  </si>
  <si>
    <t>(Biểu này lập cho Công ty mẹ, Công ty độc lập)</t>
  </si>
  <si>
    <t>Tên NNKD đã được cấp giấy
CNĐKKD (ghi theo mã vạch</t>
  </si>
  <si>
    <t>Theo QĐ của
Bộ hoặc Đề án</t>
  </si>
  <si>
    <t>HIỆN TẠI</t>
  </si>
  <si>
    <t>Hiệu quả (cao, thấp, hoặc lỗ)</t>
  </si>
  <si>
    <t>Đánh dấu nhân
(X)</t>
  </si>
  <si>
    <t>Lý do chưa cắt giảm (nếu có, nêu vắn tắt)</t>
  </si>
  <si>
    <t>Đơn vị tính: Triệu đồng</t>
  </si>
  <si>
    <t>ĐVT
KL</t>
  </si>
  <si>
    <t>LUỸ KẾ ĐÃ
THỰC HIỆN</t>
  </si>
  <si>
    <t>GHI CHÚ
(Nguồn vốn)</t>
  </si>
  <si>
    <t>KP</t>
  </si>
  <si>
    <t>PHÂN THEO TÍNH CHẤT ĐẦU TƯ</t>
  </si>
  <si>
    <t>Đầu tư xây dựng cơ bản (Theo tên công trình)</t>
  </si>
  <si>
    <t>Đầu tư thiết bị, công nghệ (Theo tên t/bị, c/nghệ)</t>
  </si>
  <si>
    <t>PHÂN THEO NGUỒN VỐN</t>
  </si>
  <si>
    <t>- Ngân sách cấp</t>
  </si>
  <si>
    <t>- Nguồn vốn khác (chi tiết theo từng nguồn vốn)</t>
  </si>
  <si>
    <t>Tên dự án/ công trình</t>
  </si>
  <si>
    <t>Nhóm dự án</t>
  </si>
  <si>
    <t>Địa điểm thực hiện dự án/ công trình</t>
  </si>
  <si>
    <t>Thời gian KC-HT</t>
  </si>
  <si>
    <t>Lĩnh vực đầu tư (VSIC 2018)</t>
  </si>
  <si>
    <t>Quyết định đầu tư</t>
  </si>
  <si>
    <t>Số QĐ ngày, tháng, năm</t>
  </si>
  <si>
    <t>Cấp quyết định</t>
  </si>
  <si>
    <t>Thời gian đầu tư</t>
  </si>
  <si>
    <t>Tổng mức đầu tư</t>
  </si>
  <si>
    <t>Tổng số</t>
  </si>
  <si>
    <t>Trong đó</t>
  </si>
  <si>
    <t>Tổng số (tât các các nguồn vốn)</t>
  </si>
  <si>
    <t>Vốn CSH</t>
  </si>
  <si>
    <t>Vốn vay</t>
  </si>
  <si>
    <t>10=11+12</t>
  </si>
  <si>
    <t>13=14+15</t>
  </si>
  <si>
    <t>16=17+18</t>
  </si>
  <si>
    <t>Cột 7: Ghi mã ngành kinh tế cấp 4 thuộc Hệ thống ngành kinh tế Việt Nam ban hành tại Quyết định số 27/2018/QĐ-TTg ngày 06/7/2018 của Thủ tướng Chính phủ</t>
  </si>
  <si>
    <t>SS (%)</t>
  </si>
  <si>
    <t>Người</t>
  </si>
  <si>
    <t xml:space="preserve"> Sĩ quan</t>
  </si>
  <si>
    <t>"</t>
  </si>
  <si>
    <t xml:space="preserve"> Quân nhân chuyên nghiệp</t>
  </si>
  <si>
    <t xml:space="preserve"> Công nhân viên quốc phòng</t>
  </si>
  <si>
    <t xml:space="preserve"> Lao động hợp đồng </t>
  </si>
  <si>
    <t>Hạ sĩ quan chiến sĩ</t>
  </si>
  <si>
    <t xml:space="preserve"> Lao động nữ</t>
  </si>
  <si>
    <t>- Trong đó: Số đang làm việc ở nghề độc hại nguy hiểm</t>
  </si>
  <si>
    <t>Số lao động cần tuyển mới trong năm</t>
  </si>
  <si>
    <t>TỔNG SỐ LĐ BÌNH QUÂN TRONG DANH SÁCH</t>
  </si>
  <si>
    <t>Số LĐ hưởng lương từ nguồn NS (Quân số quyết toán ngân sách QP)</t>
  </si>
  <si>
    <t>Số LĐ hưởng lương từ nguồn lương tính vào giá thành SP, dịch vụ</t>
  </si>
  <si>
    <t>Số LĐ của công ty làm việc tại các c.ty liên doanh, liên kết</t>
  </si>
  <si>
    <t>Số LĐ khác</t>
  </si>
  <si>
    <t>Hệ số lương cấp bậc bình quân</t>
  </si>
  <si>
    <t>HS</t>
  </si>
  <si>
    <t>Bảo hiểm lao động</t>
  </si>
  <si>
    <t xml:space="preserve"> Tổng số lao động tham gia BHXH</t>
  </si>
  <si>
    <t>Tổng số lao động tham gia bảo hiểm thất nghiệp</t>
  </si>
  <si>
    <t xml:space="preserve"> Mức trang bị bảo hộ lao động (quy ra tiền) bình quân người/năm </t>
  </si>
  <si>
    <t>(Biểu này lập riêng cho Công ty mẹ, từng Công ty con, Công ty độc lập)</t>
  </si>
  <si>
    <t>So với KH</t>
  </si>
  <si>
    <t>Tổng số lao động hiện có của DN</t>
  </si>
  <si>
    <t>- Quân nhân</t>
  </si>
  <si>
    <t>- Công nhân viên QP</t>
  </si>
  <si>
    <t>- Lao động hợp đồng</t>
  </si>
  <si>
    <t>Tổng số người tham gia đóng BHXH</t>
  </si>
  <si>
    <t>Tổng số lao động sử dụng bình quân</t>
  </si>
  <si>
    <t>Tr.đ</t>
  </si>
  <si>
    <t>Tổng chi phí (chưa có lương)</t>
  </si>
  <si>
    <t>Lợi nhuận</t>
  </si>
  <si>
    <t>Tổng các khoản nộp ngân sách</t>
  </si>
  <si>
    <t>Năng suất lao động bình quân</t>
  </si>
  <si>
    <t>Tr.đ/năm</t>
  </si>
  <si>
    <t>Tiền lương của người lao động (không tính người quản lý)</t>
  </si>
  <si>
    <t>Lao động sử dụng bình quân</t>
  </si>
  <si>
    <t>Tổng quỹ lương của người lao động</t>
  </si>
  <si>
    <t>Mức lương bình quân người lao động</t>
  </si>
  <si>
    <t>Tiền lương của người quản lý chuyên trách</t>
  </si>
  <si>
    <t>Số người quản lý chuyên trách bình quân</t>
  </si>
  <si>
    <t>Tổng quỹ lương của người quản lý chuyên trách</t>
  </si>
  <si>
    <t>Mức lương bình quân của người quản lý chuyên trách</t>
  </si>
  <si>
    <t>Thù lao của người quản lý không chuyên trách</t>
  </si>
  <si>
    <t>Số người quản lý không chuyên trách (bình quân)</t>
  </si>
  <si>
    <t>Quỹ thù lao</t>
  </si>
  <si>
    <t>Mức thù lao bình quân</t>
  </si>
  <si>
    <t>Thu nhập bình quân chung (bao gồm cả người lao động và người quản lý)</t>
  </si>
  <si>
    <t>Trong đó: Tiền lương bình quân chung</t>
  </si>
  <si>
    <t>Ghi chú:</t>
  </si>
  <si>
    <t>- Đối với Tổng công ty Tân cảng Sài Gòn, biểu này được lập riêng cho công ty mẹ và công ty con 100% vốn nhà nước</t>
  </si>
  <si>
    <t>- Người quản lý bao gồm: Hội đồng thành viên hoặc Chủ tịch công ty, Kiểm soát viên, Tổng giám đốc hoặc Giám đốc, Phó tổng giám đốc hoặc Phó giám đốc và Kế toán trưởng</t>
  </si>
  <si>
    <t>THỰC TRẠNG VỀ CƠ CẤU TỔ CHỨC CỦA DOANH NGHIỆP</t>
  </si>
  <si>
    <t xml:space="preserve">Tiêu thức báo cáo </t>
  </si>
  <si>
    <t>Hiện tại</t>
  </si>
  <si>
    <t>Số lao động</t>
  </si>
  <si>
    <t>Vốn điều lệ
(tỷ đồng)</t>
  </si>
  <si>
    <t>Vốn CSH
(tỷ đồng)</t>
  </si>
  <si>
    <t>Các chức danh quản lý</t>
  </si>
  <si>
    <t>Hội đồng thành viên/Chủ tịch công ty</t>
  </si>
  <si>
    <t>Số lượng Phó giám đốc</t>
  </si>
  <si>
    <t>Số lượng Kiểm soát viên</t>
  </si>
  <si>
    <t>n</t>
  </si>
  <si>
    <t>..............</t>
  </si>
  <si>
    <t>Công ty TNHH MTV...</t>
  </si>
  <si>
    <t>Chi nhánh, công ty (phụ thuộc)...</t>
  </si>
  <si>
    <t>Xí nghiệp</t>
  </si>
  <si>
    <t>TRƯỞNG PHÒNG TCHC</t>
  </si>
  <si>
    <t>Đơn vị : triệu đồng</t>
  </si>
  <si>
    <t>Công ty con, công ty liên kết</t>
  </si>
  <si>
    <t>Vốn góp của DN, giá trị đầu tư</t>
  </si>
  <si>
    <t>Vốn CSH của Công ty con, công ty liên kết</t>
  </si>
  <si>
    <t>Tỷ lệ lợi nhuận được chia trên vốn đầu tư (%)</t>
  </si>
  <si>
    <t>Giá trị vốn góp</t>
  </si>
  <si>
    <t>Tỷ lệ vốn góp</t>
  </si>
  <si>
    <t>II-</t>
  </si>
  <si>
    <t>III-</t>
  </si>
  <si>
    <t>Đầu tư tài chính</t>
  </si>
  <si>
    <t>Hoạt động hỗ trợ trực tiếp cho vận tải ven biển và viễn dương</t>
  </si>
  <si>
    <t>Hoạt động lai dắt, đưa tàu thuyền cập bến</t>
  </si>
  <si>
    <t>Hoạt động cứu hộ, cứu nạn, chữa cháy</t>
  </si>
  <si>
    <t xml:space="preserve">Cao </t>
  </si>
  <si>
    <t>Cao</t>
  </si>
  <si>
    <t>Doanh thu hoạt động tài chính, đầu tư</t>
  </si>
  <si>
    <t>-  Lương cán bộ quản lý</t>
  </si>
  <si>
    <t>-  Chi phí BHXH, BHYT, TN, CĐ</t>
  </si>
  <si>
    <t>- Chi phí khác bằng tiền</t>
  </si>
  <si>
    <t>- Tiền lãi ngân hàng</t>
  </si>
  <si>
    <t>(Không)</t>
  </si>
  <si>
    <t>- Thanh lý TSCĐ</t>
  </si>
  <si>
    <t>- Hoàn nhập quỹ lương năm trước</t>
  </si>
  <si>
    <t>- Thu nhập khác</t>
  </si>
  <si>
    <r>
      <t xml:space="preserve">Cơ cấu bộ máy gián tiếp </t>
    </r>
    <r>
      <rPr>
        <i/>
        <sz val="13"/>
        <rFont val="Times New Roman"/>
        <family val="1"/>
      </rPr>
      <t>(Ghi tên từng phòng ban, số người)</t>
    </r>
  </si>
  <si>
    <r>
      <t xml:space="preserve">Cơ cấu tổ chức SXKD </t>
    </r>
    <r>
      <rPr>
        <i/>
        <sz val="13"/>
        <rFont val="Times New Roman"/>
        <family val="1"/>
      </rPr>
      <t>(Ghi tên từng Công ty con TNHH, từng đơn vị phụ thuộc là cấp chi nhánh và tương đương)</t>
    </r>
  </si>
  <si>
    <t>Máy Photocopy Recoh IM C2000 PCL6</t>
  </si>
  <si>
    <t>Nộp BQP (không)</t>
  </si>
  <si>
    <t>Số lao động nghỉ chế độ trong năm (nghỉ hưu, nghỉ mất sức)</t>
  </si>
  <si>
    <t>Số lao động chuyển đi trong năm (điều động, thôi việc)</t>
  </si>
  <si>
    <t>Không kiêm nhiệm CT</t>
  </si>
  <si>
    <t>Giám đốc</t>
  </si>
  <si>
    <t>Phòng Kế hoạch Kinh doanh</t>
  </si>
  <si>
    <t>Phòng Tổ chức Hành chính</t>
  </si>
  <si>
    <t>Phòng Tài chính Kế toán</t>
  </si>
  <si>
    <t>Phòng Điều độ</t>
  </si>
  <si>
    <t>Phòng Kỹ thuật Vật tư</t>
  </si>
  <si>
    <t>Tr đ</t>
  </si>
  <si>
    <t>Tr.đ/tháng</t>
  </si>
  <si>
    <t>e</t>
  </si>
  <si>
    <t>x</t>
  </si>
  <si>
    <t>Tổng lợi nhuận lũy kế còn lại</t>
  </si>
  <si>
    <t>BẢNG TỔNG HỢP DOANH THU- CHI PHÍ</t>
  </si>
  <si>
    <t>PHÁT SINH VỚI CÔNG CTY MẸ</t>
  </si>
  <si>
    <t>HỢP ĐỒNG</t>
  </si>
  <si>
    <t>NỘI DUNG(DANH MỤC DT-CP, NỘI DUNG HỢP ĐỒNG)</t>
  </si>
  <si>
    <t>TĂNG/GIẢM</t>
  </si>
  <si>
    <t>SỐ TIỀN SO KH</t>
  </si>
  <si>
    <t>% KH</t>
  </si>
  <si>
    <t>DOANH THU CỦA CON(LIẾN KẾT) , CHI PHÍ CỦA CTY MẸ</t>
  </si>
  <si>
    <t>CHI PHÍ CỦA CON(LIẾN KẾT) , DOANH THU CỦA CTY MẸ</t>
  </si>
  <si>
    <t>CỘNG</t>
  </si>
  <si>
    <t>Cho thuê Văn phòng</t>
  </si>
  <si>
    <t>Cung cấp dịch vụ Shifting, tàu quân sự, cứu hộ, tăng cường</t>
  </si>
  <si>
    <t>Hợp đồng thuê văn phòng số 22/TCT-KHKD</t>
  </si>
  <si>
    <t>Công ty TNHH Dịch vụ lai dắt Tân Cảng - Cái Mép</t>
  </si>
  <si>
    <t>Chi trả cổ tức bằng cổ phiếu từ lợi nhuận để lại</t>
  </si>
  <si>
    <t>Trích lập quỹ lương dự phòng cho năm sau</t>
  </si>
  <si>
    <t>CP99</t>
  </si>
  <si>
    <t>Phan Văn Tĩnh                                  Phạm Hoàng Giang</t>
  </si>
  <si>
    <t>P.TCKT</t>
  </si>
  <si>
    <t>PHÂN KỲ KẾ HOẠCH</t>
  </si>
  <si>
    <t>% KH/TH</t>
  </si>
  <si>
    <t>Sản lượng trực tàu</t>
  </si>
  <si>
    <t>Trực chờ tàu</t>
  </si>
  <si>
    <t>Shifting phao</t>
  </si>
  <si>
    <t>Doanh thu SXKD (5=1+4):</t>
  </si>
  <si>
    <t>Chi phí BHNT năm 2022</t>
  </si>
  <si>
    <t>Chi phí mua phần vốn góp liên doanh</t>
  </si>
  <si>
    <t>SCL4-TCA3 - Phân bổ chi phí sửa chữa trả trước dài hạn tàu TC-A3 (T12-2021)</t>
  </si>
  <si>
    <t>SCL2-TCA10 - Phân bổ chi phí sửa chữa trả trước dài hạn tàu TC-A10 (T11-2021)</t>
  </si>
  <si>
    <t>SCL4-TC-08 - Phân bổ chi phí sửa chữa trả trước dài hạn tàu TC-08 (T5-2021)</t>
  </si>
  <si>
    <t>LĐBQ</t>
  </si>
  <si>
    <t>- Khối quản lý</t>
  </si>
  <si>
    <t>- Khối sản xuất</t>
  </si>
  <si>
    <t xml:space="preserve">    + Thù lao HĐQT, BKS không chuyên trách</t>
  </si>
  <si>
    <t xml:space="preserve">    + Ban quản lý chuyên trách</t>
  </si>
  <si>
    <t>- Lương viên chức quản lý DN (HĐQT, BGĐ, BKS, KTT).</t>
  </si>
  <si>
    <t>- Lương nhân viên gián tiếp</t>
  </si>
  <si>
    <t>- Lương công nhân sản xuất</t>
  </si>
  <si>
    <t>Chi hiệu quả sản xuất an toàn</t>
  </si>
  <si>
    <t xml:space="preserve">4. Chi phí tham quan du lịch </t>
  </si>
  <si>
    <t xml:space="preserve">5. Chi dịch vụ pháp lý, tư vấn </t>
  </si>
  <si>
    <t>6. Chi phí dịch vụ quản lý thương hiệu</t>
  </si>
  <si>
    <t xml:space="preserve">7. Chi trợ cấp - thôi việc - phép đặc biệt </t>
  </si>
  <si>
    <t>Chi phí thuê bến neo đậu tàu lai</t>
  </si>
  <si>
    <t>Chi phí cải tạo, s/c cầu bến neo đậu tàu lai</t>
  </si>
  <si>
    <t>- Chi phí thuê bến neo đậu tàu lai</t>
  </si>
  <si>
    <t>- Chi phí cải tạo, s/c cầu bến neo đậu tàu lai</t>
  </si>
  <si>
    <t xml:space="preserve">       + Tàu lai thường</t>
  </si>
  <si>
    <t xml:space="preserve">       + Tàu lai chân vịt Azimuth.</t>
  </si>
  <si>
    <t>Trích thưởng vượt KHSXKD năm</t>
  </si>
  <si>
    <t>Trích lập quỹ vượt KHSXKD năm</t>
  </si>
  <si>
    <t>Đơn vị: Triệu đồng</t>
  </si>
  <si>
    <t>Mức lương bình quân của Chủ tịch HĐQT (Chủ tịch công ty)</t>
  </si>
  <si>
    <t>+ Chi trả lợi nhuận cho bên liện doanh</t>
  </si>
  <si>
    <t>TỔNG CÔNG TY TÂN CẢNG SÀI GÒN</t>
  </si>
  <si>
    <t>Trích quỹ khen thưởng</t>
  </si>
  <si>
    <t>Trích quỹ phúc lợi</t>
  </si>
  <si>
    <t>I. Vốn chủ sở hữu</t>
  </si>
  <si>
    <t>- Tàu lai dắt (TC01, TC08)</t>
  </si>
  <si>
    <t>SCL4-TC-A1(L2.2022) - Phân bổ chi phí sửa chữa trả trước dài hạn tàu TC-A1 (Phần máy-T4/2022)</t>
  </si>
  <si>
    <t>SCL4-TC-A1(L1.2022) - Phân bổ chi phí sửa chữa trả trước dài hạn tàu TC-A1 (Phần đi dock-T9/2022)</t>
  </si>
  <si>
    <t>SCL2-TCA5 - Phân bổ chi phí sửa chữa trả trước dài hạn tàu TC-A5 (T8-2022)</t>
  </si>
  <si>
    <t>SCL2-TCA9 - Phân bổ chi phí sửa chữa trả trước dài hạn tàu TC-A9 (T8-2022)</t>
  </si>
  <si>
    <t>SCL2-TC01 - Phân bổ chi phí sửa chữa trả trước dài hạn tàu TC-01 (T8-2022)</t>
  </si>
  <si>
    <t>SCL2-TCA2 - Phân bổ chi phí sửa chữa trả trước dài hạn tàu TC-A2 (T12-2021)</t>
  </si>
  <si>
    <t>BHTTA1-2023</t>
  </si>
  <si>
    <t>BHTTA3-2023</t>
  </si>
  <si>
    <t>BHTTA5-2023</t>
  </si>
  <si>
    <t>BHTTA6-2023</t>
  </si>
  <si>
    <t>BHTTA10-2023</t>
  </si>
  <si>
    <t>BHTTA9-2023</t>
  </si>
  <si>
    <t>Số tiền gửi</t>
  </si>
  <si>
    <t>Lãi suất</t>
  </si>
  <si>
    <t>Lãi tiền gửi ngân hàng</t>
  </si>
  <si>
    <t>Tiền gửi kỳ hạn trên 3 tháng</t>
  </si>
  <si>
    <t>Tiền gửi kỳ hạn trên 12 tháng</t>
  </si>
  <si>
    <t>Dự kiến lợi tức nhận đc 10%</t>
  </si>
  <si>
    <t>SCL-CNTC-01-2023 - Phân bổ chi phí sửa chữa lớn trả trước ngắn hạn Cano TC-01-(T6-2023)</t>
  </si>
  <si>
    <t>- Cử cán bộ đi học bổ sung chuyên môn nghiệp vụ (CB, Thuyền trưởng, máy trưởng, Đại phó, Máy II)</t>
  </si>
  <si>
    <t>- Học chuyên môn, nghiệp vụ</t>
  </si>
  <si>
    <t>- Tham gia NGB</t>
  </si>
  <si>
    <t>…</t>
  </si>
  <si>
    <t>- Thuê chuyên gia đào tạo</t>
  </si>
  <si>
    <t>+ Lễ kỷ niệm năm Công ty</t>
  </si>
  <si>
    <t>%KH/TH</t>
  </si>
  <si>
    <t>- Chi phí cứu sinh cứu hỏa</t>
  </si>
  <si>
    <t>Trích thêm quỹ đầu tư phát triển</t>
  </si>
  <si>
    <t>Phần mềm Website https:dvhhtc.vn</t>
  </si>
  <si>
    <t>Máy ảnh canon EOS R10 Kit 18-150mm STM</t>
  </si>
  <si>
    <t>KH từ tháng 8/2023</t>
  </si>
  <si>
    <t>Năm 2023</t>
  </si>
  <si>
    <t>Thực hiện năm 2022</t>
  </si>
  <si>
    <t>Cổ tức của năm</t>
  </si>
  <si>
    <t>TH 2023</t>
  </si>
  <si>
    <t xml:space="preserve">   + Tàu BCC</t>
  </si>
  <si>
    <t>THỰC HIỆN 2023</t>
  </si>
  <si>
    <t>BẢNG KẾ HOẠCH XÂY DỰNG DỰ TOÁN NGÂN SÁCH 2024</t>
  </si>
  <si>
    <t xml:space="preserve"> CHI PHÍ BHXH, BHYT, BHTN, KPCĐ:</t>
  </si>
  <si>
    <t xml:space="preserve">  + Tàu lai HVS, LongBeach</t>
  </si>
  <si>
    <t xml:space="preserve">  + Tàu BCC</t>
  </si>
  <si>
    <t xml:space="preserve"> + Tàu HVS, LongBeach</t>
  </si>
  <si>
    <t>Tàu BCC</t>
  </si>
  <si>
    <t xml:space="preserve">     + Tàu BCC</t>
  </si>
  <si>
    <t>- Chi phí trả lãi vay tàu BCC</t>
  </si>
  <si>
    <t xml:space="preserve">     + Dự án Tàu TC A2</t>
  </si>
  <si>
    <t xml:space="preserve">     + Dự án Tàu TC A11</t>
  </si>
  <si>
    <t xml:space="preserve">     + Công ty</t>
  </si>
  <si>
    <t>Chi phí dự phòng (phải thu khó đòi)</t>
  </si>
  <si>
    <t>Phân bổ trong năm 2024</t>
  </si>
  <si>
    <t>Tàu lai Azimuth BCC</t>
  </si>
  <si>
    <t>Dự án xe ôtô 5 chỗ Ford Terrioty</t>
  </si>
  <si>
    <t>KH từ tháng 10/2023</t>
  </si>
  <si>
    <t>Giá trị phân bổ trong kỳ 2024</t>
  </si>
  <si>
    <t>Giá trị còn lại cuối kỳ 2024</t>
  </si>
  <si>
    <t>SCL-CN-P2-2023 - Phân bổ chi phí sửa chữa trả trước ngắn hạn tàu TC-P2 (T2-2023)</t>
  </si>
  <si>
    <t>SCL2-TCA6- Phân bổ chi phí sửa chữa trả trước dài hạn tàu TC-A6 (T11-2023)</t>
  </si>
  <si>
    <t>SCL2-TCA6- Phân bổ chi phí sửa chữa trả trước dài hạn tàu TC-A6 (T10-2022) (phần điện gió)</t>
  </si>
  <si>
    <t>SCL2-TCA10- Phân bổ chi phí sửa chữa trả trước dài hạn tàu TC-A10 (T10-2023)</t>
  </si>
  <si>
    <t>SCL2-TC01 - Phân bổ chi phí sửa chữa trả trước dài hạn phần đầu bến tàu TC-01 (T7-2023)</t>
  </si>
  <si>
    <t>Phân bổ chi phí mua phần vốn góp liên doanh tàu lai TC-A5 -2020</t>
  </si>
  <si>
    <t>SCVP-2023 - Phân bổ chi phí sửa chữa trả trước dài hạn tàu chi phí cải tạo sửa chữa văn phòng năm 2023</t>
  </si>
  <si>
    <t>Tiền gửi kỳ hạn 1 tháng</t>
  </si>
  <si>
    <t>Tiền gửi kỳ hạn 6 tháng</t>
  </si>
  <si>
    <t>1.4</t>
  </si>
  <si>
    <t>Dự án hoàn thành trong năm 2024</t>
  </si>
  <si>
    <t>Dự án chuyển tiếp sang năm sau 2024</t>
  </si>
  <si>
    <t xml:space="preserve">                 Tàu BCC</t>
  </si>
  <si>
    <t xml:space="preserve">       + Tàu Lai (TC01; TC08).</t>
  </si>
  <si>
    <t>SCL-CNTC-01-2022 - Phân bổ chi phí sửa chữa lớn trả trước ngắn hạn Cano TC-01-(T9-2022)</t>
  </si>
  <si>
    <t>SCL-CN-P2-2022 - Phân bổ chi phí sửa chữa trả trước ngắn hạn tàu TC-P2 (T2-2022)</t>
  </si>
  <si>
    <t>BHTTA1-T5-2024</t>
  </si>
  <si>
    <t>BHTTA2-T1-2024</t>
  </si>
  <si>
    <t>BHTTA2-2023</t>
  </si>
  <si>
    <t>BHTTA3-T10-2024</t>
  </si>
  <si>
    <t>BHTTA5-T5-2024</t>
  </si>
  <si>
    <t>BHTTA6-T2-2024</t>
  </si>
  <si>
    <t>BHTTA9-T10-2024</t>
  </si>
  <si>
    <t>BHTTA10-T6-2024</t>
  </si>
  <si>
    <t>BHTT01-T12-2024</t>
  </si>
  <si>
    <t>BHTT08-T12-2024</t>
  </si>
  <si>
    <t>BHTTA11-T9-2024</t>
  </si>
  <si>
    <t>BHTTBCC-T1-2024</t>
  </si>
  <si>
    <t>BHTTCN01-2023</t>
  </si>
  <si>
    <t>BHTTCNP2-2023</t>
  </si>
  <si>
    <t>BHTTA1-2022</t>
  </si>
  <si>
    <t>BHTTA3-2022</t>
  </si>
  <si>
    <t>BHTTA5-2022</t>
  </si>
  <si>
    <t>BHTTA6-2022</t>
  </si>
  <si>
    <t>BHTTA9-2022</t>
  </si>
  <si>
    <t>BHTTA10-2022</t>
  </si>
  <si>
    <t>BHTTCN TC01&amp;TC-P2-2022</t>
  </si>
  <si>
    <t>BHTT TC01-08-2023</t>
  </si>
  <si>
    <t>Chi phí BHNT năm 2021</t>
  </si>
  <si>
    <t>Chi phí BHSK năm 2023</t>
  </si>
  <si>
    <t>Chi phí BHSK năm 2024</t>
  </si>
  <si>
    <t xml:space="preserve">   + Dự án A2</t>
  </si>
  <si>
    <t>Chi phí xăng xe 51G 682-23 (51L 004-19)</t>
  </si>
  <si>
    <t>Chi phí ăn ca, trực ca, trực làm đêm, độc hại bằng tiền</t>
  </si>
  <si>
    <t xml:space="preserve">   + Chi phí gửi xe</t>
  </si>
  <si>
    <t>Mua vật tư máy chính tàu TCA1 2024</t>
  </si>
  <si>
    <t>Mua vật tư máy chính tàu TCA2 2024</t>
  </si>
  <si>
    <t>Mua vật tư máy chính tàu TCA3 2024</t>
  </si>
  <si>
    <t>Mua vật tư máy chính tàu TCA5 2024</t>
  </si>
  <si>
    <t>Mua vật tư máy chính tàu TCA10 2024</t>
  </si>
  <si>
    <t>Mua vật tư máy chính tàu TCA6 2024</t>
  </si>
  <si>
    <t>Mua vật tư máy chính tàu TC01 2024</t>
  </si>
  <si>
    <t>Mua vật tư máy chính tàu TC08 2024</t>
  </si>
  <si>
    <t>Mua vật tư máy chính tàu TCA9 2024</t>
  </si>
  <si>
    <t>Chi phí thuê nhân sự BCC</t>
  </si>
  <si>
    <t>KH 2024</t>
  </si>
  <si>
    <t>SCL2-TC08 - Phân bổ chi phí sửa chữa trả trước dài hạn tàu TC-08 (T7-2023)</t>
  </si>
  <si>
    <t>2. Chi phí tiêu thụ điện, nước (bao gồm VP, tàu lai)</t>
  </si>
  <si>
    <t>Trích lập dự phòng quỹ lương</t>
  </si>
  <si>
    <t>Sửa chữa sự cố tàu TCA5</t>
  </si>
  <si>
    <t>Lương, phụ cấp</t>
  </si>
  <si>
    <t>Điện, nước</t>
  </si>
  <si>
    <t>Khấu hao</t>
  </si>
  <si>
    <t>Nhiên liệu</t>
  </si>
  <si>
    <t>Sửa chữa</t>
  </si>
  <si>
    <t>Bảo hiểm</t>
  </si>
  <si>
    <t>Cảng Tân Cảng Cái Mép - Thị Vải</t>
  </si>
  <si>
    <t>Tàu lai lai dắt</t>
  </si>
  <si>
    <t>QL theo Nghị định</t>
  </si>
  <si>
    <t>Chi trả cổ tức từ nguồn lợi nhuận lũy kế</t>
  </si>
  <si>
    <t>Năm 2024</t>
  </si>
  <si>
    <t>Thu từ huy động vốn góp vốn liên doanh BCC</t>
  </si>
  <si>
    <t xml:space="preserve"> - Tàu BCC</t>
  </si>
  <si>
    <t>- Xe ô tô</t>
  </si>
  <si>
    <t>Số liệu thực tế</t>
  </si>
  <si>
    <t>Đơn vị tính</t>
  </si>
  <si>
    <t>SS TH/KH</t>
  </si>
  <si>
    <t xml:space="preserve"> (5/4)</t>
  </si>
  <si>
    <t>CHỈ TIÊU SẢN XUẤT KINH DOANH</t>
  </si>
  <si>
    <t>Tr.đồng</t>
  </si>
  <si>
    <t>Lợi nhuận tính lương cho NLĐ</t>
  </si>
  <si>
    <t>Năng suất lao động</t>
  </si>
  <si>
    <t>Tr.đồng/năm</t>
  </si>
  <si>
    <t>TIỀN LƯƠNG NLĐ</t>
  </si>
  <si>
    <t>Lao động bình quân</t>
  </si>
  <si>
    <t>Tr.đồng/tháng</t>
  </si>
  <si>
    <r>
      <t>Quỹ tiền lương (</t>
    </r>
    <r>
      <rPr>
        <i/>
        <sz val="12"/>
        <rFont val="Times New Roman"/>
        <family val="1"/>
      </rPr>
      <t>không bao gồm 40% dự án BCC tàu lai TC A2)</t>
    </r>
  </si>
  <si>
    <t>(9/8)</t>
  </si>
  <si>
    <t xml:space="preserve">SS KH/TH </t>
  </si>
  <si>
    <t>THU NHẬP NLĐ</t>
  </si>
  <si>
    <t>TIỀN LƯƠNG BQL</t>
  </si>
  <si>
    <t>Lợi nhuận tính lương cho BQL</t>
  </si>
  <si>
    <t>Quỹ tiền lương BQL</t>
  </si>
  <si>
    <t>Mức tiền lương bình quân tối đa</t>
  </si>
  <si>
    <r>
      <t xml:space="preserve">Quỹ tiền lương tối đa được trích </t>
    </r>
    <r>
      <rPr>
        <i/>
        <sz val="12"/>
        <rFont val="Times New Roman"/>
        <family val="1"/>
      </rPr>
      <t>(đã bao gồm 40% dự án BCC tàu lai TC A2)</t>
    </r>
  </si>
  <si>
    <t>Quỹ tiền lương xin phê duyệt (đã bao gồm 40% dự án BCC tàu lai TC A2)</t>
  </si>
  <si>
    <t>Mức tiền lương bình quân xin phê duyệt</t>
  </si>
  <si>
    <t>QL đề nghị</t>
  </si>
  <si>
    <t>9. Chi phí quản lý dự án BCC</t>
  </si>
  <si>
    <t>8. Chi phí quản lý dự án BCC TC-A2</t>
  </si>
  <si>
    <t>Chi phí quản lý dự án BCC tàu TC A2</t>
  </si>
  <si>
    <t xml:space="preserve">Chi phí quản lý dự án BCC </t>
  </si>
  <si>
    <t>10. Chi hoa hồng môi giới</t>
  </si>
  <si>
    <t xml:space="preserve">11. Chi hội nghị khách hàng, hội thảo, quảng cáo </t>
  </si>
  <si>
    <t xml:space="preserve">12. Thuế - Phí - Lệ phí </t>
  </si>
  <si>
    <t>13. Chi hiệu quả sản xuất an toàn</t>
  </si>
  <si>
    <t>14. Chi bằng tiền khác</t>
  </si>
  <si>
    <t>Bảo hiểm xã hội</t>
  </si>
  <si>
    <t>Bảo hiểm y tế</t>
  </si>
  <si>
    <t xml:space="preserve">Chi phí bằng tiền khác </t>
  </si>
  <si>
    <t>- Doanh thu từ dịch vụ cho thuê tàu trần</t>
  </si>
  <si>
    <t>Cước điện thoại</t>
  </si>
  <si>
    <t>VPP, VLQL</t>
  </si>
  <si>
    <t>Độc hại</t>
  </si>
  <si>
    <t>Quân trang, BHLĐ</t>
  </si>
  <si>
    <t>HLĐT</t>
  </si>
  <si>
    <t>Tham quan DL</t>
  </si>
  <si>
    <t>Công cụ, dụng cụ</t>
  </si>
  <si>
    <t>Cứu sinh, cứu hỏa</t>
  </si>
  <si>
    <t>Đăng kiểm</t>
  </si>
  <si>
    <t>Lãi vay</t>
  </si>
  <si>
    <t>Ngân hàng, lệ phí</t>
  </si>
  <si>
    <t>SCL2-TC-A1 - Phân bổ chi phí sửa chữa trả trước dài hạn tàu TC-A1 (T4/2024)</t>
  </si>
  <si>
    <t>SCL2-TC-A2 - Phân bổ chi phí sửa chữa trả trước dài hạn tàu TC-A2 (T9/2024)</t>
  </si>
  <si>
    <t>SCL2-TC-A3 - Phân bổ chi phí sửa chữa trả trước dài hạn tàu TC-A3 (T10/2024)</t>
  </si>
  <si>
    <t>Tàu CSG</t>
  </si>
  <si>
    <t>TC12</t>
  </si>
  <si>
    <t>HVS</t>
  </si>
  <si>
    <t>Tàu Cty</t>
  </si>
  <si>
    <t>Lệch</t>
  </si>
  <si>
    <t xml:space="preserve"> - Số lượt maner (CL-HP-PH)  (Lượt/năm)</t>
  </si>
  <si>
    <t>Trần Văn Nghĩa</t>
  </si>
  <si>
    <t>KH NĂM 2025</t>
  </si>
  <si>
    <t>-</t>
  </si>
  <si>
    <t>TH 2024</t>
  </si>
  <si>
    <t>THỰC HIỆN 2024</t>
  </si>
  <si>
    <t>KẾ HOẠCH 2025</t>
  </si>
  <si>
    <t>NĂM 2025</t>
  </si>
  <si>
    <t>Chi phí mua trang thiết bị, công cụ dụng cụ</t>
  </si>
  <si>
    <t>Chi phí VPP</t>
  </si>
  <si>
    <t>P.KHKD</t>
  </si>
  <si>
    <t>Thuốc men y tế, khám chữa bệnh</t>
  </si>
  <si>
    <t>Link với biểu số 12</t>
  </si>
  <si>
    <t>- Chi mua sắm vật dụng hậu cần phục vụ lễ, tết</t>
  </si>
  <si>
    <t>- Chi phí thuê hoa cây cảnh</t>
  </si>
  <si>
    <t>- Chi phí mua hoa tươi, trái cây</t>
  </si>
  <si>
    <t>- Chi phí mua trà, cá phê</t>
  </si>
  <si>
    <t>Chi phí vật tư, phụ tùng thay thế, bảo quản bảo dưỡng theo thời gian định mức</t>
  </si>
  <si>
    <t xml:space="preserve"> - Chi phí sửa chữa lớn, định kỳ</t>
  </si>
  <si>
    <t>Chi phí thu gom, xử lý rác thải, chất thải khối tàu lai</t>
  </si>
  <si>
    <t>- Chi phí khám sức khỏe NLĐ, Thuyền viên &gt;55t</t>
  </si>
  <si>
    <t>- Chi phí khám sức khoẻ chuyên sâu cho cán bộ quản lý</t>
  </si>
  <si>
    <t xml:space="preserve">                       Chi phí phần dock</t>
  </si>
  <si>
    <t xml:space="preserve">                       Chi phí phần đầu bến</t>
  </si>
  <si>
    <t xml:space="preserve">                       Chi phí phần thuỷ lực</t>
  </si>
  <si>
    <t xml:space="preserve">                       Chi phí vật tư, phụ tùng mua mới</t>
  </si>
  <si>
    <t xml:space="preserve">                       Chi phí phần điện</t>
  </si>
  <si>
    <t xml:space="preserve">                       Xuất kho vật tư nếu có</t>
  </si>
  <si>
    <t>- Chi tiếp khách theo định mức các phòng và PGĐ</t>
  </si>
  <si>
    <t>- Chi tiếp khách theo quan hệ các phòng</t>
  </si>
  <si>
    <t>- Chi tổ chức Tất niên, tân niên,…</t>
  </si>
  <si>
    <t>- Chi hiếu hỷ, chúc tết, chúc thọ</t>
  </si>
  <si>
    <t>- Chi thành tích con em NLĐ, chi tặng quà 1/6, Trung thu, 8/3, 20/10</t>
  </si>
  <si>
    <t>- Chi phí dự phòng</t>
  </si>
  <si>
    <t xml:space="preserve">          Chi phí huấn luyện chuyên môn, nghiệp vụ khối tàu lai</t>
  </si>
  <si>
    <t xml:space="preserve">          Chi phí huấn luyện chuyên môn, nghiệp vụ khối VP</t>
  </si>
  <si>
    <t xml:space="preserve">   + P.TCHC</t>
  </si>
  <si>
    <t xml:space="preserve">   + P.KHKD</t>
  </si>
  <si>
    <t xml:space="preserve">   + P.Điều độ</t>
  </si>
  <si>
    <t xml:space="preserve">   + P.TCKT</t>
  </si>
  <si>
    <t xml:space="preserve">   + P.KTVT</t>
  </si>
  <si>
    <t>KH 2025</t>
  </si>
  <si>
    <t>Thực hiện 2024</t>
  </si>
  <si>
    <t>Tháng 1</t>
  </si>
  <si>
    <t>Tháng 2</t>
  </si>
  <si>
    <t>Tháng 3</t>
  </si>
  <si>
    <t>Tháng 4</t>
  </si>
  <si>
    <t>Tháng 5</t>
  </si>
  <si>
    <t>Tháng 6</t>
  </si>
  <si>
    <t>Tháng 7</t>
  </si>
  <si>
    <t>Tháng 8</t>
  </si>
  <si>
    <t>Tháng 9</t>
  </si>
  <si>
    <t>Tháng 10</t>
  </si>
  <si>
    <t>Tháng 11</t>
  </si>
  <si>
    <t>Tháng 12</t>
  </si>
  <si>
    <t>KẾ HOẠCH SẢN XUẤT, KINH DOANH NĂM 2025</t>
  </si>
  <si>
    <t>ĐVT: đồng</t>
  </si>
  <si>
    <t>PHÒNG TỔ CHỨC HÀNH CHÍNH</t>
  </si>
  <si>
    <t>PHÒNG ĐIỀU ĐỘ</t>
  </si>
  <si>
    <t>Doanh thu lãi tiền gửi ngân hàng</t>
  </si>
  <si>
    <t>- Tiền gửi không kỳ hạn</t>
  </si>
  <si>
    <t>- Tiền gửi kỳ hạn 1 tháng</t>
  </si>
  <si>
    <t>- Tiền gửi kỳ hạn 3 tháng</t>
  </si>
  <si>
    <t>- Tiền gửi kỳ hạn 6 tháng</t>
  </si>
  <si>
    <t>- Tiền gửi kỳ hạn 12 tháng</t>
  </si>
  <si>
    <t>Doanh thu đầu tư trái phiếu, cổ phiếu</t>
  </si>
  <si>
    <t>Doanh thu chênh lệch tỷ giá hối đoái</t>
  </si>
  <si>
    <t>- Thu nhập từ thanh lý TSCĐ</t>
  </si>
  <si>
    <t>Chi phí phân bổ khấu hao TSCĐ khối sản xuất</t>
  </si>
  <si>
    <t>Chi phí phân bổ khấu hao TSCĐ khối quản lý</t>
  </si>
  <si>
    <t>- Tàu BCC</t>
  </si>
  <si>
    <t>- Bảo hiểm nhân thọ, sức khỏe</t>
  </si>
  <si>
    <t>Chi phí phân bổ BHNT, BHSK NLĐ</t>
  </si>
  <si>
    <t>Chi phí phân bổ trả trước ngắn hạn</t>
  </si>
  <si>
    <t>Chi phí phân bổ bảo hiểm TNDS, BHTT</t>
  </si>
  <si>
    <t>Giá trị còn lại 2023</t>
  </si>
  <si>
    <t>Giá trị phân bổ năm 2023</t>
  </si>
  <si>
    <t>Chi phí phân bổ trả trước dài hạn</t>
  </si>
  <si>
    <t>Phân bổ chi phí sửa chữa khối tàu lai</t>
  </si>
  <si>
    <t xml:space="preserve"> Phân bổ chi phí sửa chữa trả trước dài hạn tàu chi phí cải tạo sửa chữa văn phòng</t>
  </si>
  <si>
    <t>Phân bổ chi phí mua phần vốn góp liên doanh tàu lai TC-A5</t>
  </si>
  <si>
    <t>- Chi phí thanh lý TCSĐ</t>
  </si>
  <si>
    <t>- Chi phí phạt hành chính, tiền chậm nộp</t>
  </si>
  <si>
    <t>- Chi phí chênh lệch tỷ giá hối đoái có gốc ngoại tệ</t>
  </si>
  <si>
    <t xml:space="preserve">  + Tàu lai Phú Mỹ</t>
  </si>
  <si>
    <t xml:space="preserve"> - Thuê bao đường truyền tàu 4G, Vishipel các tàu</t>
  </si>
  <si>
    <t xml:space="preserve"> - Điện thoại, đường truyền khối VP</t>
  </si>
  <si>
    <t xml:space="preserve"> - Điện thoại khối tàu</t>
  </si>
  <si>
    <t>- Chi tổ chức tiệc các lễ, cúng trong năm</t>
  </si>
  <si>
    <t>Chi phí NL phục vụ Diễn tập + Huấn luyện đào tạo + Hội thao hàng năm</t>
  </si>
  <si>
    <t>Hà Quốc Toản</t>
  </si>
  <si>
    <t>Mà hình tương tác 86'' Android 12, CPU8XA55 hiệu Hatek</t>
  </si>
  <si>
    <t>Điện thoại di động (Iphone 15 Pro Max)</t>
  </si>
  <si>
    <t>Điện thoại di động (Iphone 16 Pro Max)</t>
  </si>
  <si>
    <t>Máy thông tin liên lạc VHF/DSC Furuno FM-8900S</t>
  </si>
  <si>
    <t>Thiết bị Video Bar Aver VB350/Hybrid Zoom18X</t>
  </si>
  <si>
    <t>Phân bổ chi phí sửa chữa cano</t>
  </si>
  <si>
    <t xml:space="preserve">                Diễn tập chung</t>
  </si>
  <si>
    <t xml:space="preserve">Công ty        </t>
  </si>
  <si>
    <t>:</t>
  </si>
  <si>
    <t xml:space="preserve">Địa chỉ         </t>
  </si>
  <si>
    <t>1295B Nguyễn Thị Định, Phường Cát Lái, Quận 2, TP.HCM</t>
  </si>
  <si>
    <t xml:space="preserve">Điện thoại        </t>
  </si>
  <si>
    <t>0837425351</t>
  </si>
  <si>
    <t xml:space="preserve">Fax                  </t>
  </si>
  <si>
    <t>0837422691</t>
  </si>
  <si>
    <t xml:space="preserve">TỔNG KẾT PHÂN BỔ CHI PHÍ TRẢ TRƯỚC </t>
  </si>
  <si>
    <t>Mã chi phí phân bổ</t>
  </si>
  <si>
    <t>Giá trị phân bổ lũy kế đầu năm</t>
  </si>
  <si>
    <t>Tháng
1</t>
  </si>
  <si>
    <t>Tháng
2</t>
  </si>
  <si>
    <t>Tháng 
3</t>
  </si>
  <si>
    <t>Tháng 
4</t>
  </si>
  <si>
    <t>Tháng 
5</t>
  </si>
  <si>
    <t>Tháng 
6</t>
  </si>
  <si>
    <t>Tháng 
7</t>
  </si>
  <si>
    <t>Tháng
8</t>
  </si>
  <si>
    <t>Tháng 
9</t>
  </si>
  <si>
    <t>Tháng 
10</t>
  </si>
  <si>
    <t>Tháng
11</t>
  </si>
  <si>
    <t>Tháng 
12</t>
  </si>
  <si>
    <t>Giá trị phân bổ lũy kế trong năm</t>
  </si>
  <si>
    <t>Giá trị còn lại</t>
  </si>
  <si>
    <t>BHTT-2024 - Phân bổ chi phí BHTT, TNDS trả trước ngắn hạn lai TC- 01; TC - 08 (năm 2024)</t>
  </si>
  <si>
    <t>BHTTA1-2024 - Phân bổ chi phí BHTT,TNDS trả trước ngắn hạn tàu tai TC-A1 năm 2024</t>
  </si>
  <si>
    <t>BHTTA10-2024 - Phân bổ chi phí BHTT,TNDS trả trước ngắn hạn tàu tai TC-A10 năm 2024</t>
  </si>
  <si>
    <t>BHTTA2-2024 - Phân bổ chi phí BHTT, TNDS trả trước ngắn hạn tàuTC-A2</t>
  </si>
  <si>
    <t>BHTTA3-2023 - Phân bổ chi phí BHTT,TNDS trả trước ngắn hạn tàu tai TC-A3 năm 2023</t>
  </si>
  <si>
    <t>BHTTA5-2024 - Phân bổ chi phí BHTT,TNDS trả trước ngắn hạn tàu tai TC-A5 năm 2024</t>
  </si>
  <si>
    <t>BHTTA6-2024 - Phân bổ chi phí BHTT,TNDS trả trước ngắn hạn tàu tai TC-A6 năm 2024</t>
  </si>
  <si>
    <t>BHTTA9-2023 - Phân bổ chi phí BHTT,TNDS trả trước ngắn hạn tàu tai TC-A9 năm 2023</t>
  </si>
  <si>
    <t>GTTS-TCA5 - Phân bổ chi phí trả trước mua lại phần giá trị tài sản dự án tàu lai TC-A5</t>
  </si>
  <si>
    <t>SCL3-TC-A10 - Phân bổ chi phí sửa chữa trả trước dài hạn tàu TC-A10 (phần dock định kỳ năm 2023)</t>
  </si>
  <si>
    <t>SCL4-TC-A2 - Phân bổ chi phí sửa chữa trả trước dài hạn TC-A2 (2024)</t>
  </si>
  <si>
    <t>SCL4-TC08 - Phân bổ chi phí sửa chữa trả trước dài hạn tàu TC-08 (2023)</t>
  </si>
  <si>
    <t>SCL4-TCA1 - Phân bổ chi phí sửa chữa trả trước dài hạn tàu TC-A1 (2024)</t>
  </si>
  <si>
    <t>SCL4-TCA6 - Phân bổ chi phí sửa chữa trả trước dài hạn tàu TC-A6 (Phần trung gian)</t>
  </si>
  <si>
    <t>SCL5-TC-01 - Phân bổ chi phí sửa chữa trả trước dài hạn phần đầu bến tàu TC-01 (2023)</t>
  </si>
  <si>
    <t>SCL4-TCA3 - Phân bổ chi phí sửa chữa trả trước dài hạn tàu TC-A3 (2024)</t>
  </si>
  <si>
    <t>SCL6-TC-01 (Dự kiến hoàn thành T5/2025)</t>
  </si>
  <si>
    <t>SCL4-TC-A2 (Sửa chữa ly hợp dự kiến hoàn thành T1/2025)</t>
  </si>
  <si>
    <t>SCL-TC-A5 (Dự kiến hoàn thành T6/2025)</t>
  </si>
  <si>
    <t>SCL-TC-A6 (Dự kiến hoàn thành T10/2025)</t>
  </si>
  <si>
    <t>SCL- TC-A9 (Dự kiến hoàn thành T5/2025)</t>
  </si>
  <si>
    <t>TC-01</t>
  </si>
  <si>
    <t>TC-A2</t>
  </si>
  <si>
    <t>TC-A6</t>
  </si>
  <si>
    <t>TC-A5</t>
  </si>
  <si>
    <t>TC-A9</t>
  </si>
  <si>
    <t>TC-A3</t>
  </si>
  <si>
    <t>TC-A10</t>
  </si>
  <si>
    <t>TC-08</t>
  </si>
  <si>
    <t>TC-A1</t>
  </si>
  <si>
    <t>Phân bổ mua dây kéo tàu TCA1, TCA3, TCA6 (12/2024) (Công cụ dụng cụ sản xuất)</t>
  </si>
  <si>
    <t>Sửa chữa tàu TC-A1 (dự kiến hoàn thành T11/2024)</t>
  </si>
  <si>
    <t>Chi phí đưa vào giá vốn (lập dự phòng quỹ lương)</t>
  </si>
  <si>
    <t>Phân bổ chi phí BHTT,TNDS trả trước ngắn hạn tàu tai TC-A11 năm 2025</t>
  </si>
  <si>
    <t>+ Tổ chức ĐHĐCĐ</t>
  </si>
  <si>
    <t>PHÂN BỔ CHI PHÍ BẢO HIỂM NHÀ NƯỚC</t>
  </si>
  <si>
    <t>PHÂN BỔ CHI PHÍ BẢO SỬA CHỮA DÀI HẠN</t>
  </si>
  <si>
    <t xml:space="preserve"> - Số lượt DV ngoài (Lượt/năm) KH 2025 </t>
  </si>
  <si>
    <t>- Số lít trung bình DV ngoài, di chuyển…</t>
  </si>
  <si>
    <t>Tổng thuê ngoài</t>
  </si>
  <si>
    <t>Phú Mỹ</t>
  </si>
  <si>
    <t>ĐỀ XUẤT</t>
  </si>
  <si>
    <t>- Chi phí thu gom xử lý rác thải</t>
  </si>
  <si>
    <t>+ Tổ chức Đại hội Đảng</t>
  </si>
  <si>
    <t>+ Hội nghị KH 6 tháng, tri ân cuối năm</t>
  </si>
  <si>
    <t xml:space="preserve">+ Quà tặng khách hàng </t>
  </si>
  <si>
    <t xml:space="preserve">3. Chi phí cây xanh </t>
  </si>
  <si>
    <t xml:space="preserve">     + Tư vấn thành lập Công ty con</t>
  </si>
  <si>
    <t>Công đoàn cung cấp</t>
  </si>
  <si>
    <t xml:space="preserve">   + Chi phúc lợi cho NLĐ </t>
  </si>
  <si>
    <t>+ Hội nghị NLĐ, sinh hoạt dân chủ</t>
  </si>
  <si>
    <t>+ Hội nghị sơ kết 6 tháng, tổng kết năm</t>
  </si>
  <si>
    <t>Phân bổ chi phí mua xe ô tô (2025) (7/2025)</t>
  </si>
  <si>
    <t>Giá trị hình thành</t>
  </si>
  <si>
    <t>Giá trị phân bổ 2025</t>
  </si>
  <si>
    <t>- Thuê tàu tại CL-PH-HP</t>
  </si>
  <si>
    <t>SCL- TC-A1 (Dự kiến hoàn thành T7/2025) (sc ly hợp)</t>
  </si>
  <si>
    <t>Tàu Công ty TSTS</t>
  </si>
  <si>
    <t xml:space="preserve">  + Tàu lai khác (TSTS)</t>
  </si>
  <si>
    <t>ĐIỀU ĐỘ PHÂN BỔ</t>
  </si>
  <si>
    <t>Số lượt</t>
  </si>
  <si>
    <t>Thành tiền</t>
  </si>
  <si>
    <t>Tàu 3 lai</t>
  </si>
  <si>
    <t>- Chi tiếp khách BLĐ</t>
  </si>
  <si>
    <t xml:space="preserve">   - Chi phí trích lập dự phòng nợ phải thu</t>
  </si>
  <si>
    <t>'- Chi phí mua dây cho khối tàu lai (công cụ dụng cụ sản xuất)</t>
  </si>
  <si>
    <t>Nhớt D3-40 theo nhiên liệu 70,000 vnđ/lít</t>
  </si>
  <si>
    <t>KH2025</t>
  </si>
  <si>
    <t>Tổng</t>
  </si>
  <si>
    <t>Trần Thị Thanh Ly</t>
  </si>
  <si>
    <t xml:space="preserve"> NĂM 2025</t>
  </si>
  <si>
    <t>TỔNG NỢ VAY ĐẾN 31/12/2024</t>
  </si>
  <si>
    <t>Năm 2025</t>
  </si>
  <si>
    <t>Dự án chuyển tiếp từ trước năm 2024</t>
  </si>
  <si>
    <t>Dự án khởi công mới trong 2025</t>
  </si>
  <si>
    <t>Dự án hoàn thành trong năm 2025</t>
  </si>
  <si>
    <t>Dự án chuyển tiếp sang năm sau 2025</t>
  </si>
  <si>
    <t xml:space="preserve"> PHÒNG KHKD</t>
  </si>
  <si>
    <t>Đầu tư xe bán tải</t>
  </si>
  <si>
    <t>KH
2025</t>
  </si>
  <si>
    <t>LOẠI TSCĐ</t>
  </si>
  <si>
    <t>NGUYÊN GIÁ</t>
  </si>
  <si>
    <t>MỨC TRÍCH</t>
  </si>
  <si>
    <t>HAO MÒN TSCĐ LŨY KẾ</t>
  </si>
  <si>
    <t>GIÁ TRỊ CÒN LẠI</t>
  </si>
  <si>
    <t>TSCĐ</t>
  </si>
  <si>
    <t>KHCB NĂM KH</t>
  </si>
  <si>
    <t>4=1-3</t>
  </si>
  <si>
    <t xml:space="preserve">Nhà cửa, vật kiến trúc </t>
  </si>
  <si>
    <t>...</t>
  </si>
  <si>
    <t>Máy móc, thiết bị</t>
  </si>
  <si>
    <t xml:space="preserve">Phương tiện vận tải, thiết bị, dụng cụ truyền dẫn </t>
  </si>
  <si>
    <t>Thiết bị dụng cụ quản lý</t>
  </si>
  <si>
    <t>Phụ Biểu: 02/KHDN-SXSP</t>
  </si>
  <si>
    <t>Biểu 08/KH. TÌNH HÌNH LAO ĐỘNG - TIỀN LƯƠNG</t>
  </si>
  <si>
    <t>Biểu 02/KH. CHI TIẾT CHỈ TIÊU DOANH THU</t>
  </si>
  <si>
    <t xml:space="preserve">  TỔNG CÔNG TY TÂN CẢNG SÀI GÒN</t>
  </si>
  <si>
    <t>HẠNG MỤC</t>
  </si>
  <si>
    <t>TỔNG MỨC ĐẦU TƯ</t>
  </si>
  <si>
    <t>NGUỒN VỐN (GHI RÕ ĐẦU TƯ PHÁT TRIỂN HAY SXKD)</t>
  </si>
  <si>
    <t>(Cập nhật tiến độ thực hiện đến thời điểm lấy số liệu gần nhất)</t>
  </si>
  <si>
    <t>Khó khăn, vướng mắc, đề xuất giải pháp để thực hiện được KH</t>
  </si>
  <si>
    <r>
      <t xml:space="preserve">Số VB phê duyệt </t>
    </r>
    <r>
      <rPr>
        <i/>
        <sz val="10"/>
        <color rgb="FFFF0000"/>
        <rFont val="Times New Roman"/>
        <family val="1"/>
      </rPr>
      <t>(nếu có)</t>
    </r>
  </si>
  <si>
    <t>THÁNG 01</t>
  </si>
  <si>
    <t>THÁNG 02</t>
  </si>
  <si>
    <t>THÁNG 03</t>
  </si>
  <si>
    <t>THÁNG 04</t>
  </si>
  <si>
    <t>THÁNG 05</t>
  </si>
  <si>
    <t>THÁNG 06</t>
  </si>
  <si>
    <t>THÁNG 07</t>
  </si>
  <si>
    <t>THÁNG 08</t>
  </si>
  <si>
    <t>THÁNG 09</t>
  </si>
  <si>
    <t>THÁNG 10</t>
  </si>
  <si>
    <t>THÁNG 11</t>
  </si>
  <si>
    <t>THÁNG 12</t>
  </si>
  <si>
    <t>11=7+8=12+…+23</t>
  </si>
  <si>
    <r>
      <t xml:space="preserve">TỔNG KINH PHÍ ĐẦU TƯ </t>
    </r>
    <r>
      <rPr>
        <b/>
        <i/>
        <u/>
        <sz val="10"/>
        <color rgb="FFFF0000"/>
        <rFont val="Times New Roman"/>
        <family val="1"/>
      </rPr>
      <t>(có lập DA + không lập DA+Góp vốn)</t>
    </r>
  </si>
  <si>
    <t>Trong đó :</t>
  </si>
  <si>
    <t xml:space="preserve">    - Xây dựng cơ bản</t>
  </si>
  <si>
    <t xml:space="preserve">    - Mua sắm trang thiết bị, công nghệ</t>
  </si>
  <si>
    <t xml:space="preserve">    - Góp vốn ra bên ngoài</t>
  </si>
  <si>
    <t xml:space="preserve">    - Đầu tư bằng vốn tự có</t>
  </si>
  <si>
    <t xml:space="preserve">    - Đầu tư bằng vốn vay</t>
  </si>
  <si>
    <t xml:space="preserve">    - Đầu tư bằng vốn khác, trong đó:</t>
  </si>
  <si>
    <t xml:space="preserve">        + Vốn ngân sách</t>
  </si>
  <si>
    <t xml:space="preserve">        + Nguồn khác (chi tiết theo từng nguồn)</t>
  </si>
  <si>
    <t>CHI TIẾT</t>
  </si>
  <si>
    <r>
      <t xml:space="preserve">CÁC DỰ ÁN ĐẦU TƯ </t>
    </r>
    <r>
      <rPr>
        <b/>
        <u/>
        <sz val="10"/>
        <color indexed="12"/>
        <rFont val="Times New Roman"/>
        <family val="1"/>
      </rPr>
      <t>(có lập dự án)</t>
    </r>
  </si>
  <si>
    <t>Theo danh mục đầu tư</t>
  </si>
  <si>
    <t>1.1.1</t>
  </si>
  <si>
    <t>Xây dựng cơ bản (chi tiết theo hạng mục)</t>
  </si>
  <si>
    <t>1.1.2</t>
  </si>
  <si>
    <t>Mua sắm thiết bị công nghệ (chi tiết hạng mục)</t>
  </si>
  <si>
    <t>Quỹ ĐTPT</t>
  </si>
  <si>
    <t>Đầu tư dự án BCC (tàu lai Azimuth)</t>
  </si>
  <si>
    <t>1I</t>
  </si>
  <si>
    <t>Theo phân loại đầu tư, gồm có:</t>
  </si>
  <si>
    <t>Theo tính chất đầu tư</t>
  </si>
  <si>
    <t>Theo nguồn vốn đầu tư</t>
  </si>
  <si>
    <t>2.2.1</t>
  </si>
  <si>
    <t>2.2.2</t>
  </si>
  <si>
    <t>2.2.3</t>
  </si>
  <si>
    <t>Vốn ngân sách</t>
  </si>
  <si>
    <t>Nguồn khác (chi tiết theo từng nguồn)</t>
  </si>
  <si>
    <r>
      <t>ĐẦU TƯ, TRANG BỊ  THƯỜNG XUYÊN HÀNG NĂM</t>
    </r>
    <r>
      <rPr>
        <b/>
        <sz val="10"/>
        <color indexed="12"/>
        <rFont val="Times New Roman"/>
        <family val="1"/>
      </rPr>
      <t xml:space="preserve"> (ko lập dự án)</t>
    </r>
  </si>
  <si>
    <t>Quỹ SXKD</t>
  </si>
  <si>
    <t>Theo phân loại đầu tư, gồm có :</t>
  </si>
  <si>
    <t>2.1.1</t>
  </si>
  <si>
    <t>2.1.2</t>
  </si>
  <si>
    <t>ĐẦU TƯ GÓP VỐN</t>
  </si>
  <si>
    <t>Theo phân loại góp vốn:</t>
  </si>
  <si>
    <t>.2.1</t>
  </si>
  <si>
    <t>.2.2</t>
  </si>
  <si>
    <t>.2.3</t>
  </si>
  <si>
    <t>NGƯỜI ĐẠI DIỆN PHẦN VỐN</t>
  </si>
  <si>
    <t>Vốn của đối tác cùng ngành nghề</t>
  </si>
  <si>
    <t>Họ tên: Trần Thị Thanh Ly</t>
  </si>
  <si>
    <t>Số điện thoại: 0369715845</t>
  </si>
  <si>
    <t>Email: lyttt@saigonnewport.com.vn</t>
  </si>
  <si>
    <t>+ Chi phí dự trù (quay chụp dịch vụ…)</t>
  </si>
  <si>
    <t xml:space="preserve">Thưởng năng suất, chất lượng công tác, và hiệu quả sản xuất, kinh doanh </t>
  </si>
  <si>
    <t>NLĐ</t>
  </si>
  <si>
    <t>BQL</t>
  </si>
  <si>
    <t>LBQ NLĐ</t>
  </si>
  <si>
    <t>Trich quỹ KT,PL</t>
  </si>
  <si>
    <t>LBQNQL</t>
  </si>
  <si>
    <t>Quỹ thưởng BQL</t>
  </si>
  <si>
    <t>TSCĐ HỮU HÌNH</t>
  </si>
  <si>
    <t>Bến neo đậu tàu lai Azimuth (Tại cảng cát lái)</t>
  </si>
  <si>
    <t>Máy phát điện Denyo tàu lai TC-A1</t>
  </si>
  <si>
    <t>Máy phát điện Denyo tàu lai TC-A2</t>
  </si>
  <si>
    <t>Máy phát điện Denyo tàu lại TC-A3</t>
  </si>
  <si>
    <t>Máy phát điện Denyo tàu lai TC-A5</t>
  </si>
  <si>
    <t>Máy phát điện Denyo tàu lai TC-A6</t>
  </si>
  <si>
    <t>Máy phát điện Denyo tàu lai TC-A9</t>
  </si>
  <si>
    <t>Tủ điện biến áp cho tàu lai tại khu vực Cái Mép (Cảng SSIT)</t>
  </si>
  <si>
    <t>Tàu lai Tân cảng 01 (TC-01)</t>
  </si>
  <si>
    <t>Tàu lai Tân cảng 08 (TC-08)</t>
  </si>
  <si>
    <t>Tàu lai zimuth Tân Cảng A1 (TC-A1)</t>
  </si>
  <si>
    <t>Tàu lai Azimuth TC-A10</t>
  </si>
  <si>
    <t>Tàu lai zimuth Tân Cảng A2 (TC-A2)</t>
  </si>
  <si>
    <t>Tàu lai zimuth Tân Cảng A3 (TC-A3)</t>
  </si>
  <si>
    <t>Tàu lai zimuth Tân Cảng A5 (TC-A5)</t>
  </si>
  <si>
    <t>Tàu lai Azimuth Tân Cảng A6 (TC-A6)</t>
  </si>
  <si>
    <t>Tàu lai Azimuth Tân Cảng A9 (TC-A9)</t>
  </si>
  <si>
    <t>Xe ô tô Ford Territory Titanium X1.5L AT (51L 004.19)</t>
  </si>
  <si>
    <t>Xe ôtô 7 chỗ Fortuner (51A-31.113)</t>
  </si>
  <si>
    <t>Xe ôtô 7 chỗ Fotunre (Biển quân sự)</t>
  </si>
  <si>
    <t>Xe ô tô bán tài MITSUBISHI</t>
  </si>
  <si>
    <t>Máy ảnh Canon EOS R10 Kit 18-150mm STM</t>
  </si>
  <si>
    <t>Máy photo Ricoh Aficio MP2550B</t>
  </si>
  <si>
    <t>Máy photo Ricoh IMC2000</t>
  </si>
  <si>
    <t>TSCĐ VÔ HÌNH</t>
  </si>
  <si>
    <t>Phần mềm văn phòng điện tử (Eofice)</t>
  </si>
  <si>
    <t>Phần mềm kế toán Lemon3-ERP</t>
  </si>
  <si>
    <t>Phần mềm quản lý hàng hải</t>
  </si>
  <si>
    <t>Phần mềm Website https://dvhhtc.vn</t>
  </si>
  <si>
    <t>Phần mềm quản lý hàng hải (nâng cấp)</t>
  </si>
  <si>
    <t>CP37</t>
  </si>
  <si>
    <t>P. KỸ THUẬT VẬT TƯ</t>
  </si>
  <si>
    <t xml:space="preserve"> P. KẾ HOẠCH KINH DOANH</t>
  </si>
  <si>
    <t>Cho thuê tàu TC12</t>
  </si>
  <si>
    <t>- Chi tổ chức tiệc 15/3, kỷ niệm TLCT</t>
  </si>
  <si>
    <t>So với thực hiện 2023</t>
  </si>
  <si>
    <t>NHIÊN LIỆU CÔNG TY</t>
  </si>
  <si>
    <t>THUÊ TÀU LAI</t>
  </si>
  <si>
    <t>TSTS</t>
  </si>
  <si>
    <t>CSG</t>
  </si>
  <si>
    <t>ĐGNL</t>
  </si>
  <si>
    <t>Số lít CL-HP</t>
  </si>
  <si>
    <t>Số lít CM</t>
  </si>
  <si>
    <t>Số lít DVN</t>
  </si>
  <si>
    <t>Số lít A2</t>
  </si>
  <si>
    <t>Nhiên liệu A2</t>
  </si>
  <si>
    <t>Nhiên liệu Công ty</t>
  </si>
  <si>
    <t>ĐG Nhớt</t>
  </si>
  <si>
    <t>Số lít Công ty</t>
  </si>
  <si>
    <t>Nhớt A2</t>
  </si>
  <si>
    <t>Nhớt Công ty</t>
  </si>
  <si>
    <t>Tổng nhiên liệu</t>
  </si>
  <si>
    <t>Tổng nhớt</t>
  </si>
  <si>
    <t>Thu khác thanh lý tài sản cố định</t>
  </si>
  <si>
    <t>Máy lạnh treo tường Daikin inverter 3HP FTKY71WVMV</t>
  </si>
  <si>
    <t>Máy lạnh âm trần Daikin - Model:FCNQ21MVP1- Công suất:2.5HP</t>
  </si>
  <si>
    <t>Tivi tranh The Frame QLED samsung 4K 75 inch (QA75LS03DAKXXV)</t>
  </si>
  <si>
    <t xml:space="preserve">Đầu tư xe ô tô </t>
  </si>
  <si>
    <t xml:space="preserve">Mua sắm xe ô tô </t>
  </si>
  <si>
    <t>+ Chi trả góp vốn đầu tư ra ngoài doanh nghiệp</t>
  </si>
  <si>
    <t>Thuế VAT nhập khẩu</t>
  </si>
  <si>
    <t>Di chuyển Phước An làm DVN</t>
  </si>
  <si>
    <t>Số lít di chuyển Phước An làm DVN</t>
  </si>
  <si>
    <t xml:space="preserve">Doanh thu dịch vụ Lai dắt </t>
  </si>
  <si>
    <t>Ngoài hệ thống cảng TCT</t>
  </si>
  <si>
    <t>Doanh thu các dịch vụ khác</t>
  </si>
  <si>
    <t>10. Chi phí dịch vụ thuê ngoài</t>
  </si>
  <si>
    <t>11. Chi dịch vụ mua ngoài khác</t>
  </si>
  <si>
    <t>12. Chi phí mua phần vốn góp liên doanh tàu lai TC-A5</t>
  </si>
  <si>
    <t>13. Chi phí khác</t>
  </si>
  <si>
    <t>DT6</t>
  </si>
  <si>
    <t>- Doanh thu từ các dịch vụ khác</t>
  </si>
  <si>
    <t>- Doanh thu từ dịch vụ lai dắt ngoài hệ thống TCT</t>
  </si>
  <si>
    <t>- Doanh thu từ dịch vụ lai dắt (CL-HP-TCTT)</t>
  </si>
  <si>
    <t>- Doanh thu từ dịch vụ lai dắt ngoài</t>
  </si>
  <si>
    <t>KẾ HOẠCH SẢN XUẤT, KINH DOANH NĂM 2026</t>
  </si>
  <si>
    <t>- Chi phí nước uống</t>
  </si>
  <si>
    <t xml:space="preserve">   + Tàu TC A12</t>
  </si>
  <si>
    <t xml:space="preserve">   + Tàu TC A13</t>
  </si>
  <si>
    <t xml:space="preserve">      '- Khối sản xuất</t>
  </si>
  <si>
    <t xml:space="preserve">      '- Khối văn phòng</t>
  </si>
  <si>
    <t>- Mực máy Photocoppy</t>
  </si>
  <si>
    <t>Chi phí xăng xe 7 chỗ mới</t>
  </si>
  <si>
    <t>- Chi tổ chức sinh nhật, đối ngoại</t>
  </si>
  <si>
    <r>
      <t>Phụ cấp đi lại (</t>
    </r>
    <r>
      <rPr>
        <sz val="11"/>
        <color rgb="FFFF0000"/>
        <rFont val="Times New Roman"/>
        <family val="1"/>
      </rPr>
      <t>dự kiến có phát sinh trong năm tới</t>
    </r>
    <r>
      <rPr>
        <sz val="11"/>
        <rFont val="Times New Roman"/>
        <family val="1"/>
      </rPr>
      <t>)</t>
    </r>
  </si>
  <si>
    <t xml:space="preserve">     + Tàu TC A12</t>
  </si>
  <si>
    <t xml:space="preserve">     + Tàu TC A13</t>
  </si>
  <si>
    <t xml:space="preserve">     + Tàu lai TC A12</t>
  </si>
  <si>
    <t xml:space="preserve">     + Tàu lai TC A13</t>
  </si>
  <si>
    <t xml:space="preserve">   + Chi phí bảo trì phần mềm HRM</t>
  </si>
  <si>
    <t xml:space="preserve">   + Chi phí bảo trì phần mềm Lemon</t>
  </si>
  <si>
    <t xml:space="preserve">   + Chi phí bảo trì phần mềm QLHH</t>
  </si>
  <si>
    <t xml:space="preserve">   + Chi phí phần mềm khác</t>
  </si>
  <si>
    <t>HL khi nhận tàu (P.ĐD)</t>
  </si>
  <si>
    <t>KH NĂM 2026</t>
  </si>
  <si>
    <t xml:space="preserve">                 Tan Cang A12</t>
  </si>
  <si>
    <t xml:space="preserve">                 Tan Cang A13</t>
  </si>
  <si>
    <t>Tàu lai TC-A12 (khấu hao 10 năm)</t>
  </si>
  <si>
    <t>Tàu lai TC-A13 (khấu hao 10 năm)</t>
  </si>
  <si>
    <t>Điện thoại di động (Iphone 16 Pro Max-256GB)</t>
  </si>
  <si>
    <t>Ipad Pro 13 inch M4 2024 Wifi+Cellular 256GB Bạc MVXT3ZA/A</t>
  </si>
  <si>
    <t>Phần mềm quản lý hàng hải (nâng cấp)</t>
  </si>
  <si>
    <t>Xe ô tô bán tải Mitsuibishi Triton UT GS4x2AP (51D 987.93)</t>
  </si>
  <si>
    <t>Xe ôtô 5 chỗ Honda CRV-2025</t>
  </si>
  <si>
    <t>BHTTA1-2025 - Phân bổ chi phí BHTT,TNDS trả trước ngắn hạn tàu tai TC-A1 năm 2025</t>
  </si>
  <si>
    <t>BHTTA10-2025 - Phân bổ chi phí BHTT,TNDS trả trước ngắn hạn tàu tai TC-A10 năm 2025</t>
  </si>
  <si>
    <t>BHTTA5-2025 - Phân bổ chi phí BHTT,TNDS trả trước ngắn hạn tàu tai TC-A5 năm 2025</t>
  </si>
  <si>
    <t>BHTTA6-2025 - Phân bổ chi phí BHTT,TNDS trả trước ngắn hạn tàu tai TC-A6 năm 2025</t>
  </si>
  <si>
    <t>TC-04 &amp; TC-08 -2026</t>
  </si>
  <si>
    <t>TC-A1-2026</t>
  </si>
  <si>
    <t>TC-A2-2026</t>
  </si>
  <si>
    <t>TC-A3 -2026</t>
  </si>
  <si>
    <t>TC-A5-2026</t>
  </si>
  <si>
    <t>TC-A6-2026</t>
  </si>
  <si>
    <t>TC-A9-2026</t>
  </si>
  <si>
    <t>TC-A10-2026</t>
  </si>
  <si>
    <t>TC-A12</t>
  </si>
  <si>
    <t>TC-A13</t>
  </si>
  <si>
    <t>TỔNG KẾT KHẤU HAO TÀI SẢN CỐ ĐỊNH NĂM 2025</t>
  </si>
  <si>
    <t>Tài sản</t>
  </si>
  <si>
    <t>Nguyên giá</t>
  </si>
  <si>
    <t>Khấu hao lũy kế đầu năm</t>
  </si>
  <si>
    <t>Khấu hao lũy kế trong năm</t>
  </si>
  <si>
    <t>Khấu hao lũy kế cuối năm</t>
  </si>
  <si>
    <t>Còn lại</t>
  </si>
  <si>
    <t>I. CHI PHÍ BỘ PHẬN SẢN XUẤT</t>
  </si>
  <si>
    <t>HH</t>
  </si>
  <si>
    <t>II. CHI PHÍ BỘ PHẬN QUẢN LÝ</t>
  </si>
  <si>
    <t>VH</t>
  </si>
  <si>
    <t>BẢNG PHÂN BỔ CHI PHÍ TRẢ TRƯỚC</t>
  </si>
  <si>
    <t>Diễn giải</t>
  </si>
  <si>
    <t>I. BẢNG PHÂN BỔ CHI PHÍ BHTT-TNDS</t>
  </si>
  <si>
    <t>II. BẢNG PHÂN BỔ CHI PHÍ SỬA CHỮA</t>
  </si>
  <si>
    <t>SCL4-TC-A5 - Phân bổ chi phí sửa chữa trả trước dài hạn tàu TC-A5 (2025)</t>
  </si>
  <si>
    <t>SCL4-TC-A5-L2 - Phân bổ chi phí sửa chữa trả trước dài hạn tàu TC-A5 (2025)</t>
  </si>
  <si>
    <t>SCL4-TC-A9 - Phân bổ chi phí sửa chữa trả trước dài hạn tàu TC-A9 (2025)</t>
  </si>
  <si>
    <t>SCL4-TC-A9-L2 - Phân bổ chi phí sửa chữa trả trước dài hạn tàu TC-A9 (Lần 2025)</t>
  </si>
  <si>
    <t>SCL4-TCA1-L2 - Phân bổ chi phí sửa chữa trả trước dài hạn tàu TC-A1 (2024 - sửa chữa ly hợp)</t>
  </si>
  <si>
    <t>SCL4-TCA2-L2 - Phân bổ chi phí sửa chữa trả trước dài hạn TC-A2 (2025)</t>
  </si>
  <si>
    <t>SCL6-TC-01 - Phân bổ chi phí sửa chữa trả trước dài hạn phần đầu bến tàu TC-01 (2025)</t>
  </si>
  <si>
    <t>TC-A6-2025</t>
  </si>
  <si>
    <t>TC-08 sửa chữa định kỳ 2026</t>
  </si>
  <si>
    <t>TC-A2 sửa chữa định kỳ 2026</t>
  </si>
  <si>
    <t>TC-A3 sửa chữa định kỳ 2026</t>
  </si>
  <si>
    <t>TC-A10 sửa chữa định kỳ 2026</t>
  </si>
  <si>
    <t>TC-A12 sửa chữa định kỳ 2026</t>
  </si>
  <si>
    <t>III. BẢNG PHÂN BỔ CÔNG CỤ DỤNG CỤ</t>
  </si>
  <si>
    <t>CCDC-TC-A6 - Phân bổ chi phí dụng cụ, công cụ phục vụ sản xuất cho tàu lai TC-A6</t>
  </si>
  <si>
    <t>CCDC-TCA1 - Phân bổ chi phí dụng cụ, công cụ phục vụ sản xuất cho tàu lai TC-A1</t>
  </si>
  <si>
    <t>CCDC-TCA3 - Phân bổ chi phí dụng cụ, công cụ phục vụ sản xuất cho tàu lai TC-A3</t>
  </si>
  <si>
    <t>BẢNG TÍNH CHI PHÍ LÃI VAY</t>
  </si>
  <si>
    <t>VỐN VAY TẠI TỔ CHỨC TÍN DỤNG</t>
  </si>
  <si>
    <t>Giải ngân</t>
  </si>
  <si>
    <t>Gốc trả hàng tháng</t>
  </si>
  <si>
    <t>Dư nợ cuối năm</t>
  </si>
  <si>
    <t>Tàu TC-A12</t>
  </si>
  <si>
    <t>Tàu TC-A13</t>
  </si>
  <si>
    <t>TRẢ LÃI VAY</t>
  </si>
  <si>
    <t>Kỳ hạn vay</t>
  </si>
  <si>
    <t>Lãi suất vay</t>
  </si>
  <si>
    <t>Lỹ kế lãi vay trong kỳ</t>
  </si>
  <si>
    <t>Tên dự án</t>
  </si>
  <si>
    <t>Mức vay</t>
  </si>
  <si>
    <t>Vốn tự có</t>
  </si>
  <si>
    <t>BẢNG DỰ TÍNH LÃI TIỀN GỬI</t>
  </si>
  <si>
    <t>Tất toán</t>
  </si>
  <si>
    <t>Tiền gửi không kỳ hạn</t>
  </si>
  <si>
    <t>Tiền gửi kỳ hạn 1</t>
  </si>
  <si>
    <t>Tiền gửi kỳ hạn 3</t>
  </si>
  <si>
    <t>Tiền gửi kỳ hạn 6</t>
  </si>
  <si>
    <t>Tiền gửi kỳ hạn 12</t>
  </si>
  <si>
    <t>- Chi phí trả lãi vay tàu TC A12</t>
  </si>
  <si>
    <t>- Chi phí trả lãi vay tàu TC A13</t>
  </si>
  <si>
    <t xml:space="preserve">     + Chi phí thuê đơn vị Kiểm toán báo cáo tài chính năm</t>
  </si>
  <si>
    <t xml:space="preserve">     + Chi phí thuê đơn vị quản lý cổ đông đại chúng</t>
  </si>
  <si>
    <t xml:space="preserve">     + Chi phí thuê đơn vị thẩm định giá trị tài sản</t>
  </si>
  <si>
    <t xml:space="preserve">     + Còn lại</t>
  </si>
  <si>
    <t>KẾ HOẠCH 2026</t>
  </si>
  <si>
    <t xml:space="preserve">  + Tân Cảng A12</t>
  </si>
  <si>
    <t xml:space="preserve">  + Tân Cảng A13</t>
  </si>
  <si>
    <t xml:space="preserve">  + Tàu lai TCO</t>
  </si>
  <si>
    <t xml:space="preserve">  + Tàu lai khác (Trường Sa…)</t>
  </si>
  <si>
    <t>KH 2026</t>
  </si>
  <si>
    <t>THỰC HIỆN 2025</t>
  </si>
  <si>
    <t>% TH/KH 2025</t>
  </si>
  <si>
    <t>% TH25/ TH24</t>
  </si>
  <si>
    <t>Sản lượng Phước An</t>
  </si>
  <si>
    <t>KH2026</t>
  </si>
  <si>
    <t xml:space="preserve">  + Phú Mỹ</t>
  </si>
  <si>
    <t xml:space="preserve">  + Tàu lai khác</t>
  </si>
  <si>
    <t xml:space="preserve">  + TCO</t>
  </si>
  <si>
    <t>Trường Sa</t>
  </si>
  <si>
    <t>THỰC HIỆN
2024</t>
  </si>
  <si>
    <t>TH NĂM 2025</t>
  </si>
  <si>
    <t>% so với KH năm 2025</t>
  </si>
  <si>
    <t>TCA12</t>
  </si>
  <si>
    <t>TCA13</t>
  </si>
  <si>
    <t>T4/2025</t>
  </si>
  <si>
    <t>T1/2025</t>
  </si>
  <si>
    <t>T2/2025</t>
  </si>
  <si>
    <t>T3/2025</t>
  </si>
  <si>
    <t>T5/2025</t>
  </si>
  <si>
    <t>T6/2025</t>
  </si>
  <si>
    <t>T7/2025</t>
  </si>
  <si>
    <t>T8/2025</t>
  </si>
  <si>
    <t>T9/2025</t>
  </si>
  <si>
    <t>T10/2025</t>
  </si>
  <si>
    <t>T11/2025</t>
  </si>
  <si>
    <t>T12/2025</t>
  </si>
  <si>
    <t xml:space="preserve"> - Số lượt maner (Phước An) (Lượt/năm)</t>
  </si>
  <si>
    <t>Chi phí thuê dịch vụ ngoài, hoa hồng dịch vụ ngoài</t>
  </si>
  <si>
    <t xml:space="preserve"> - Số lít TB/lượt maner (Phước An)</t>
  </si>
  <si>
    <t>Số lít Phước An</t>
  </si>
  <si>
    <t>TH 2025</t>
  </si>
  <si>
    <t>CHI TIẾT KẾ HOẠCH SXKD SẢN PHẨM VÀ DỊCH VỤ NĂM 2026</t>
  </si>
  <si>
    <t>KẾ HOẠCH NĂM 2026</t>
  </si>
  <si>
    <t>Cảng Phước An</t>
  </si>
  <si>
    <t>- Doanh thu từ dịch vụ lai dắt cảng Phước An</t>
  </si>
  <si>
    <t>Chi phí mua vật tư máy chính, máy phụ dự phòng dock 2027</t>
  </si>
  <si>
    <t xml:space="preserve">  + Tàu lai ngoài</t>
  </si>
  <si>
    <t xml:space="preserve"> + Tàu lai Trường Sa</t>
  </si>
  <si>
    <t xml:space="preserve"> + Tàu lai ngoài</t>
  </si>
  <si>
    <t>Chi phí thuê xe Ôtô, vận chuyển VT, TTB</t>
  </si>
  <si>
    <t>Chi phí VT, TTB</t>
  </si>
  <si>
    <t>- Chi dịch vụ đại lý, phí trọng tải tàu lai, bến bãi</t>
  </si>
  <si>
    <t>BẢNG TÍNH KẾ HOẠCH SẢN XUẤT KINH DOANH NĂM 2026</t>
  </si>
  <si>
    <t>Tàu lai khác</t>
  </si>
  <si>
    <t>CCDC-TCA10 - Dây cho tàu TCA10</t>
  </si>
  <si>
    <t>7/2025</t>
  </si>
  <si>
    <t>12/2025</t>
  </si>
  <si>
    <t>SỐ TIỀN DỰ KIẾN NĂM 2025</t>
  </si>
  <si>
    <t>TH năm 
2024</t>
  </si>
  <si>
    <t>Năm 2026</t>
  </si>
  <si>
    <t>Biểu 01B/KH. CÁC CHỈ TIÊU TỔNG HỢP KẾ HOẠCH NĂM 2026</t>
  </si>
  <si>
    <t>Kế hoạch
2025</t>
  </si>
  <si>
    <t>Thực hiện 2025</t>
  </si>
  <si>
    <t>Giá trị sản lượng 
năm 2025</t>
  </si>
  <si>
    <t>Doanh thu năm 2025</t>
  </si>
  <si>
    <t>- Doanh thu từ dịch vụ lai dắt (CL-HP-TCTT-Phước An)</t>
  </si>
  <si>
    <t>BẢNG LƯU CHUYỂN TIỀN TỆ NĂM 2026</t>
  </si>
  <si>
    <t xml:space="preserve"> NĂM 2026</t>
  </si>
  <si>
    <t>BÁO CÁO TÌNH HÌNH NỢ VAY NĂM 2026</t>
  </si>
  <si>
    <t>Biểu 03/KH. KẾ HOẠCH CHI TIẾT GIÁ TRỊ TĂNG THÊM NĂM 2026</t>
  </si>
  <si>
    <t>Biểu 04A/KH. KẾ HOẠCH ĐẦU TƯ XDCB VÀ THIẾT BỊ NĂM 2026</t>
  </si>
  <si>
    <t>THỰC HIỆN
NĂM 2025</t>
  </si>
  <si>
    <t>KẾ HOẠCH
NĂM 2026</t>
  </si>
  <si>
    <t>Biểu 16/KH. TÌNH HÌNH ĐẦU TƯ VÀO CÔNG TY CON, CÔNG TY LIÊN KẾT VÀ ĐẦU TƯ TÀI CHÍNH NĂM 2026</t>
  </si>
  <si>
    <t>TH
2025</t>
  </si>
  <si>
    <t>KH
2026</t>
  </si>
  <si>
    <t>Thành phố Hồ Chí Minh, ngày 31 tháng 10 năm 2025</t>
  </si>
  <si>
    <t>Biểu 17/KH. KẾ HOẠCH BẢO TOÀN PHÁT TRIỂN VỐN NĂM 2026</t>
  </si>
  <si>
    <t>ĐẾN 31/12/2026</t>
  </si>
  <si>
    <t>Biểu 15B/KH. KẾ HOẠCH CHI TIẾT TRÍCH KHẤU HAO CƠ BẢN TSCĐ NĂM 2026</t>
  </si>
  <si>
    <t>ĐẾN 31.12.2026</t>
  </si>
  <si>
    <t>KH mua tàu lai TC-A12</t>
  </si>
  <si>
    <t>KH mua tàu lai TC-A13</t>
  </si>
  <si>
    <t>NĂM 2026</t>
  </si>
  <si>
    <t>Biểu 15A/KH. KẾ HOẠCH KHẤU HAO TÀI SẢN CỐ ĐỊNH NĂM 2026</t>
  </si>
  <si>
    <t>Thành phố Hồ Chí Minh ngày 31 tháng 10 năm 2025</t>
  </si>
  <si>
    <t>TH 25</t>
  </si>
  <si>
    <t>KH 26</t>
  </si>
  <si>
    <t>Biểu 11/KH. KẾ HOẠCH CHI PHÍ QUẢN LÝ DOANH NGHIỆP NĂM 2026</t>
  </si>
  <si>
    <t xml:space="preserve">   - Thuế GTGT, chi phí đưa vào giá thành </t>
  </si>
  <si>
    <t>Biểu 10/KH. KẾ HOẠCH CHI PHÍ GIÁ VỐN HÀNG BÁN NĂM 2026</t>
  </si>
  <si>
    <t>Dự án Tàu TC-A12</t>
  </si>
  <si>
    <t>Dự án Tàu TC-A13</t>
  </si>
  <si>
    <t>Đầu kỳ 2025</t>
  </si>
  <si>
    <t>Cuối kỳ 2025</t>
  </si>
  <si>
    <t>vh</t>
  </si>
  <si>
    <t>hh</t>
  </si>
  <si>
    <t>Biểu 13/KH. CHI TIẾT KẾT QUẢ SẢN XUẤT KINH DOANH 2026</t>
  </si>
  <si>
    <t>Thuê phí, lệ phí, thuế khác</t>
  </si>
  <si>
    <t>Hợp đồng thuê dịch vụ lai dắt tàu thủy số 131/TCg-KHKD-2025</t>
  </si>
  <si>
    <t>Hợp đồng Dịch vụ Lai dắt đối với tàu Tân Cảng 12 số130/TCg_KHKD - 2025</t>
  </si>
  <si>
    <t>TP.HCM, ngày 31 tháng 10 năm 2025</t>
  </si>
  <si>
    <t>TP.HCM, ngày   tháng 10 năm 2024</t>
  </si>
  <si>
    <t>14.2.4</t>
  </si>
  <si>
    <t>Luỹ kế vốn đầu tư đến
31/12/2025</t>
  </si>
  <si>
    <t>Số vốn đầu tư thực hiện
từ 01/01/2026 đến
31/12/2026</t>
  </si>
  <si>
    <t>Biểu 04B/KH. KẾ HOẠCH ĐẦU TƯ VÀO CÁC DỰ ÁN HÌNH THÀNH TSCĐ VÀ XDCB NĂM 2026</t>
  </si>
  <si>
    <t xml:space="preserve"> - Tân Cảng A12</t>
  </si>
  <si>
    <t xml:space="preserve"> - Tân Cảng A13</t>
  </si>
  <si>
    <t>Biểu 07/KH. KẾ HOẠCH LAO ĐỘNG NĂM 2026</t>
  </si>
  <si>
    <t>11 (tàu)</t>
  </si>
  <si>
    <t>Ngày 31 tháng 10 năm 2025</t>
  </si>
  <si>
    <t>Biểu 05/KH. KẾ HOẠCH KHOA HỌC - CÔNG NGHỆ - MÔI TRƯỜNG NĂM 2026</t>
  </si>
  <si>
    <t>Biểu 06/KH. KẾ HOẠCH PHÂN BỔ SỬA CHỮA THƯỜNG XUYÊN TÀI SẢN CỐ ĐỊNH NĂM 2026</t>
  </si>
  <si>
    <t>Biểu 09/KH. KẾ HOẠCH ĐÀO TẠO HUẤN LUYỆN NĂM 2026</t>
  </si>
  <si>
    <t>Biểu 14/KH. KẾ HOẠCH PHÂN PHỐI LỢI NHUẬN NĂM 2026</t>
  </si>
  <si>
    <t>Biểu 01/TH. TÌNH HÌNH THỰC HIỆN NGÀNH NGHỀ KINH DOANH NĂM 2026</t>
  </si>
  <si>
    <t>KQ TH 2025 VÀ KH 2026</t>
  </si>
  <si>
    <t>- Doanh thu từ dịch vụ lai dắt (CL-HP-TCTT-PAP)</t>
  </si>
  <si>
    <t>KẾ HOẠCH ĐẦU TƯ NĂM 2026</t>
  </si>
  <si>
    <t>DỰ KIẾN THỰC HIỆN CẢ NĂM 2025</t>
  </si>
  <si>
    <t>CHUYỂN TỪ NĂM 2025 SANG 2026</t>
  </si>
  <si>
    <t>PHÁT SINH (Thêm/mới)  NĂM 2026</t>
  </si>
  <si>
    <t>------</t>
  </si>
  <si>
    <t xml:space="preserve">PHÂN KỲ THEO KH NĂM 2026
</t>
  </si>
  <si>
    <t>QĐ 4767/QĐ-TCg ngày 20/10/2025</t>
  </si>
  <si>
    <t xml:space="preserve">Tạm dừng triển khai dự án trong năm 2025 </t>
  </si>
  <si>
    <t>Đang thực hiện, dự kiến đưa vào khai thác trong Quý III năm 2026.</t>
  </si>
  <si>
    <t>Dự kiến đưa vào khai thác trong Quý IV năm 2026.</t>
  </si>
  <si>
    <t>%TH25/ KH25</t>
  </si>
  <si>
    <t>%KH26/ TH25</t>
  </si>
  <si>
    <t>CP tính lương</t>
  </si>
  <si>
    <t>LN trc thuế</t>
  </si>
  <si>
    <t xml:space="preserve">Lương BQ </t>
  </si>
  <si>
    <t>TH 2026</t>
  </si>
  <si>
    <t>%TH26/ KH26</t>
  </si>
  <si>
    <t>%TH26/ TH25</t>
  </si>
  <si>
    <t>Biểu 12/KH. KẾ HOẠCH CHI PHÍ BÁN HÀNG NĂM 2026</t>
  </si>
  <si>
    <t xml:space="preserve">Kế hoạch
2025
</t>
  </si>
  <si>
    <t>Thực hiện năm 2025</t>
  </si>
  <si>
    <t>Kế hoạch năm 2026</t>
  </si>
  <si>
    <t>Ước thực hiện</t>
  </si>
  <si>
    <t>So với KH (%)</t>
  </si>
  <si>
    <t>So với thực hiện 2024 (%)</t>
  </si>
  <si>
    <t>So với thực hiện 2025 (%)</t>
  </si>
  <si>
    <t>Triệu đồng</t>
  </si>
  <si>
    <t>Triệu đồng/năm</t>
  </si>
  <si>
    <t>Tiền lương của Ban điều hành và người lao động</t>
  </si>
  <si>
    <t>7.1</t>
  </si>
  <si>
    <t>7.2</t>
  </si>
  <si>
    <t>7.3</t>
  </si>
  <si>
    <t>1000đ/tháng</t>
  </si>
  <si>
    <t>7.4</t>
  </si>
  <si>
    <t>8.1</t>
  </si>
  <si>
    <t>8.2</t>
  </si>
  <si>
    <t>Quân số Kiểm soát viên bình quân</t>
  </si>
  <si>
    <t>8.3</t>
  </si>
  <si>
    <t>8.4</t>
  </si>
  <si>
    <t>8.5</t>
  </si>
  <si>
    <t>Mức tiền lương bình quân của Kiểm soát viên</t>
  </si>
  <si>
    <t>9.1</t>
  </si>
  <si>
    <t>9.2</t>
  </si>
  <si>
    <t>9.3</t>
  </si>
  <si>
    <r>
      <t xml:space="preserve">- Đối với Tổng công ty Tân Cảng Sài Gòn, biểu này được lập riêng cho công ty con từ 50% vốn trở lên, </t>
    </r>
    <r>
      <rPr>
        <sz val="12"/>
        <color theme="9" tint="-0.249977111117893"/>
        <rFont val="Times New Roman"/>
        <family val="1"/>
      </rPr>
      <t>riêng mục 7.4 được dùng cho năm 2025 với mục đích xác định mức tiền lương bình quân kế hoạch năm 2025 của Ban điều hành theo hướng dẫn tại khoản 1 Điều 7 Thông tư số 003/2025/TT-BNV.</t>
    </r>
  </si>
  <si>
    <t>- Năm 2025 căn cứ vào Điều 11, Nghị định số 248/2025/NĐ-CP để vận dụng quyết toán thực hiện cả năm 2025 theo Nghị định số 44/2025/NĐ-CP và Thông tư 003/2025/TT-BNV.</t>
  </si>
  <si>
    <t>- Từ năm 2026: Người đại diện vốn có ý kiến để công ty điều chỉnh lại quy chế Tiền lương có bổ sung nội dung xây dựng kế hoạch và quyết toán tiền lương hàng năm cho BĐH và NLĐ vận dụng các chỉ tiêu xác định như của các Nghị định trước đây: Nghị định số 53/2016/NĐ-CP, Thông tư 28/2016/TT-BLĐTBXH, Nghị định số 44/2025/NĐ-CP và Thông tư số 003/2025/TT-BNV để làm cơ sở xây dựng, xác định quỹ tiền lương cho BĐH và NLĐ phù hợp với đặc thù của công ty, đảm bảo theo đúng nguyên tắc xác định tiền lương, thù lao, tiền thưởng tại khoản 1 Điều 24 Luật số 68/2025/QH15.</t>
  </si>
  <si>
    <t>Tổng chi phí (chưa có lương của Ban điều hành và người lao động)</t>
  </si>
  <si>
    <t>Lao động sử dụng bình quân (bao gồm BĐH và NLĐ)</t>
  </si>
  <si>
    <t>Tổng quỹ lương của Ban điều hành và người lao động</t>
  </si>
  <si>
    <t>Mức tiền lương bình quân của Ban điều hành và người lao động</t>
  </si>
  <si>
    <t>Mức tiền lương bình quân của Ban điều hành</t>
  </si>
  <si>
    <t>Tiền lương của Chủ tịch (Chủ tịch kiêm TGĐ), Kiểm soát viên</t>
  </si>
  <si>
    <t>Quân số Chủ tịch  bình quân</t>
  </si>
  <si>
    <t>Tổng quỹ lương của Chủ tịch HĐQT</t>
  </si>
  <si>
    <t>Mức tiền lương của Chủ tịch HĐQT</t>
  </si>
  <si>
    <t>Thù lao của Thành viên Hội đồng, Kiểm soát viên không chuyên trách</t>
  </si>
  <si>
    <t>Số người Thành viên Hội đồng, Kiểm soát viên không chuyên trách (bình quân)</t>
  </si>
  <si>
    <t>Thu nhập bình quân chung (bao gồm cả Chủ tịch, Ban điều hành và người lao động)</t>
  </si>
  <si>
    <t>Trích bổ sung đầu tư phát triển</t>
  </si>
  <si>
    <t>% KH 2026/ TH2025</t>
  </si>
  <si>
    <t>LN</t>
  </si>
  <si>
    <t>DT CCDV</t>
  </si>
  <si>
    <t>DT TC</t>
  </si>
  <si>
    <t>Vốn góp</t>
  </si>
  <si>
    <t>- Chi phí bằng tiền khác (thuê xe ôtô, vận chuyển VT, TTB)</t>
  </si>
  <si>
    <t xml:space="preserve">   - Chi phúc lợi cho NLĐ (voucher quà Tết)</t>
  </si>
  <si>
    <t>Tàu lai Azimuth 4000 HP trở lên</t>
  </si>
  <si>
    <t>Tàu lai Azimuth 5000 HP trở lên</t>
  </si>
  <si>
    <t>Tàu lai Azimuth 5500 HP trở lên</t>
  </si>
  <si>
    <t>Đầu tư tàu lai Azimuth 4000 HP trở lên</t>
  </si>
  <si>
    <t>Đầu tư tàu lai Azimuth 5000 HP trở lên</t>
  </si>
  <si>
    <t>Đầu tư tàu lai Azimuth 5500 HP trở lên</t>
  </si>
  <si>
    <t>A2</t>
  </si>
  <si>
    <t>Cty</t>
  </si>
  <si>
    <t>Hợp đồng điện nước</t>
  </si>
  <si>
    <t>DỰ KIẾN PHÂN BỔ</t>
  </si>
  <si>
    <t>Chi phí xăng xe ô tô quản lý</t>
  </si>
  <si>
    <t>CL-PH</t>
  </si>
  <si>
    <t>HP</t>
  </si>
  <si>
    <t>CM+PAP</t>
  </si>
  <si>
    <t>CL+HP</t>
  </si>
  <si>
    <t>CM</t>
  </si>
  <si>
    <t>DVN</t>
  </si>
  <si>
    <t xml:space="preserve"> PAP</t>
  </si>
  <si>
    <t>CL-HP</t>
  </si>
  <si>
    <t>So với TH
2024 (%)</t>
  </si>
  <si>
    <t>- Thuê tàu tại Cái Mép + Phước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</si>
</sst>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9">
    <numFmt numFmtId="5" formatCode="&quot;$&quot;#,##0_);\(&quot;$&quot;#,##0\)"/>
    <numFmt numFmtId="42" formatCode="_(&quot;$&quot;* #,##0_);_(&quot;$&quot;* \(#,##0\);_(&quot;$&quot;* &quot;-&quot;_);_(@_)"/>
    <numFmt numFmtId="41" formatCode="_(* #,##0_);_(* \(#,##0\);_(* &quot;-&quot;_);_(@_)"/>
    <numFmt numFmtId="43" formatCode="_(* #,##0.00_);_(* \(#,##0.00\);_(* &quot;-&quot;??_);_(@_)"/>
    <numFmt numFmtId="164" formatCode="&quot;£&quot;#,##0;\-&quot;£&quot;#,##0"/>
    <numFmt numFmtId="165" formatCode="_-* #,##0_-;\-* #,##0_-;_-* &quot;-&quot;_-;_-@_-"/>
    <numFmt numFmtId="166" formatCode="_-* #,##0.00_-;\-* #,##0.00_-;_-* &quot;-&quot;??_-;_-@_-"/>
    <numFmt numFmtId="167" formatCode="_-* #,##0.00\ _₫_-;\-* #,##0.00\ _₫_-;_-* &quot;-&quot;??\ _₫_-;_-@_-"/>
    <numFmt numFmtId="168" formatCode="_(* #,##0.00_);_(* \(#,##0.00\);_(* &quot;-&quot;&quot;?&quot;&quot;?&quot;_);_(@_)"/>
    <numFmt numFmtId="169" formatCode="_(* #,##0_);_(* \(#,##0\);_(* &quot;-&quot;&quot;?&quot;&quot;?&quot;_);_(@_)"/>
    <numFmt numFmtId="170" formatCode="_(* #,##0.0_);_(* \(#,##0.0\);_(* &quot;-&quot;&quot;?&quot;&quot;?&quot;_);_(@_)"/>
    <numFmt numFmtId="171" formatCode="0.0"/>
    <numFmt numFmtId="172" formatCode="#,##0.0"/>
    <numFmt numFmtId="173" formatCode="_(* #,##0.00_);_(* \(#,##0.00\);_(* &quot;-&quot;_);_(@_)"/>
    <numFmt numFmtId="174" formatCode="#,##0_ ;[Red]\-#,##0\ "/>
    <numFmt numFmtId="175" formatCode="_(* #,##0_);_(* \(#,##0\);_(* &quot;-&quot;??_);_(@_)"/>
    <numFmt numFmtId="176" formatCode="#,##0.000"/>
    <numFmt numFmtId="177" formatCode="_(* #,##0.0_);_(* \(#,##0.0\);_(* &quot;-&quot;_);_(@_)"/>
    <numFmt numFmtId="178" formatCode="0.0000"/>
    <numFmt numFmtId="179" formatCode="0.0%"/>
    <numFmt numFmtId="180" formatCode="_(* #,##0.000_);_(* \(#,##0.000\);_(* &quot;-&quot;_);_(@_)"/>
    <numFmt numFmtId="181" formatCode="_(* #,##0.000_);_(* \(#,##0.000\);_(* &quot;-&quot;???_);_(@_)"/>
    <numFmt numFmtId="182" formatCode="#,##0;\(#,##0\)"/>
    <numFmt numFmtId="183" formatCode="#,###"/>
    <numFmt numFmtId="184" formatCode="_-&quot;$&quot;* #,##0_-;\-&quot;$&quot;* #,##0_-;_-&quot;$&quot;* &quot;-&quot;_-;_-@_-"/>
    <numFmt numFmtId="185" formatCode="&quot;\&quot;#,##0.00;[Red]&quot;\&quot;&quot;\&quot;&quot;\&quot;&quot;\&quot;&quot;\&quot;&quot;\&quot;\-#,##0.00"/>
    <numFmt numFmtId="186" formatCode="&quot;\&quot;#,##0;[Red]&quot;\&quot;&quot;\&quot;\-#,##0"/>
    <numFmt numFmtId="187" formatCode="_ * #,##0.00_ ;_ * \-#,##0.00_ ;_ * &quot;-&quot;??_ ;_ @_ "/>
    <numFmt numFmtId="188" formatCode="_ * #,##0_ ;_ * \-#,##0_ ;_ * &quot;-&quot;_ ;_ @_ "/>
    <numFmt numFmtId="189" formatCode="&quot;$&quot;#,##0;[Red]\-&quot;$&quot;#,##0"/>
    <numFmt numFmtId="190" formatCode="#,##0\ &quot;FB&quot;;\-#,##0\ &quot;FB&quot;"/>
    <numFmt numFmtId="191" formatCode="#,##0.00\ &quot;FB&quot;;\-#,##0.00\ &quot;FB&quot;"/>
    <numFmt numFmtId="192" formatCode="_-* #,##0.00_ñ_-;\-* #,##0.00_ñ_-;_-* &quot;-&quot;??_ñ_-;_-@_-"/>
    <numFmt numFmtId="193" formatCode="_-* #,##0\ &quot;F&quot;_-;\-* #,##0\ &quot;F&quot;_-;_-* &quot;-&quot;\ &quot;F&quot;_-;_-@_-"/>
    <numFmt numFmtId="194" formatCode="#,##0\ &quot;FB&quot;;[Red]\-#,##0\ &quot;FB&quot;"/>
    <numFmt numFmtId="195" formatCode="_-* #,##0_ñ_-;\-* #,##0_ñ_-;_-* &quot;-&quot;_ñ_-;_-@_-"/>
    <numFmt numFmtId="196" formatCode="_(* #,##0.0000000_);_(* \(#,##0.0000000\);_(* &quot;-&quot;??_);_(@_)"/>
    <numFmt numFmtId="197" formatCode="_(* #,##0.00000000_);_(* \(#,##0.00000000\);_(* &quot;-&quot;??_);_(@_)"/>
    <numFmt numFmtId="198" formatCode="_(* #,##0.000000_);_(* \(#,##0.000000\);_(* &quot;-&quot;??_);_(@_)"/>
    <numFmt numFmtId="199" formatCode="#,##0.0_);\(#,##0.0\)"/>
    <numFmt numFmtId="200" formatCode="_(* #,##0.0000_);_(* \(#,##0.0000\);_(* &quot;-&quot;??_);_(@_)"/>
    <numFmt numFmtId="201" formatCode="0.0%;[Red]\(0.0%\)"/>
    <numFmt numFmtId="202" formatCode="_ * #,##0.00_)&quot;£&quot;_ ;_ * \(#,##0.00\)&quot;£&quot;_ ;_ * &quot;-&quot;??_)&quot;£&quot;_ ;_ @_ "/>
    <numFmt numFmtId="203" formatCode="_-&quot;$&quot;* #,##0.00_-;\-&quot;$&quot;* #,##0.00_-;_-&quot;$&quot;* &quot;-&quot;??_-;_-@_-"/>
    <numFmt numFmtId="204" formatCode="0.0%;\(0.0%\)"/>
    <numFmt numFmtId="205" formatCode="_-* #,##0.00\ &quot;F&quot;_-;\-* #,##0.00\ &quot;F&quot;_-;_-* &quot;-&quot;??\ &quot;F&quot;_-;_-@_-"/>
    <numFmt numFmtId="206" formatCode="#,##0.00;[Red]#,##0.00"/>
    <numFmt numFmtId="207" formatCode="_-* #,##0_-;\-* #,##0_-;_-* &quot;-&quot;??_-;_-@_-"/>
    <numFmt numFmtId="208" formatCode="\$#,##0\ ;\(\$#,##0\)"/>
    <numFmt numFmtId="209" formatCode="\t0.00%"/>
    <numFmt numFmtId="210" formatCode="\t#\ ??/??"/>
    <numFmt numFmtId="211" formatCode="_([$€-2]* #,##0.00_);_([$€-2]* \(#,##0.00\);_([$€-2]* &quot;-&quot;??_)"/>
    <numFmt numFmtId="212" formatCode="#,##0\ &quot;$&quot;_);[Red]\(#,##0\ &quot;$&quot;\)"/>
    <numFmt numFmtId="213" formatCode="&quot;$&quot;###,0&quot;.&quot;00_);[Red]\(&quot;$&quot;###,0&quot;.&quot;00\)"/>
    <numFmt numFmtId="214" formatCode="_ * #,##0_)_£_ ;_ * \(#,##0\)_£_ ;_ * &quot;-&quot;_)_£_ ;_ @_ "/>
    <numFmt numFmtId="215" formatCode="#,##0.000_);\(#,##0.000\)"/>
    <numFmt numFmtId="216" formatCode="&quot;Rp&quot;#,##0_);\(&quot;Rp&quot;#,##0\)"/>
    <numFmt numFmtId="217" formatCode="#,##0.00\ &quot;F&quot;;\-#,##0.00\ &quot;F&quot;"/>
    <numFmt numFmtId="218" formatCode="#,##0.00\ &quot;FB&quot;;[Red]\-#,##0.00\ &quot;FB&quot;"/>
    <numFmt numFmtId="219" formatCode="#,##0.00\ &quot;F&quot;;[Red]\-#,##0.00\ &quot;F&quot;"/>
    <numFmt numFmtId="220" formatCode="_ * #,##0_ ;_ * \-#,##0_ ;_ * &quot;-&quot;??_ ;_ @_ "/>
    <numFmt numFmtId="221" formatCode="#,##0.00\ \ "/>
    <numFmt numFmtId="222" formatCode="#,##0\ &quot;F&quot;;\-#,##0\ &quot;F&quot;"/>
    <numFmt numFmtId="223" formatCode="#,##0\ &quot;F&quot;;[Red]\-#,##0\ &quot;F&quot;"/>
    <numFmt numFmtId="224" formatCode="#,##0.0\½"/>
    <numFmt numFmtId="225" formatCode="_(* #,##0\ &quot;€&quot;_);_(* \(#,##0\)\ &quot;€&quot;;_(&quot;€&quot;* &quot;-&quot;_);_(@_)"/>
    <numFmt numFmtId="226" formatCode="_(* #,##0.00\ &quot;€&quot;_);_(* \(#,##0.00\)\ &quot;€&quot;;_(&quot;€&quot;* &quot;-&quot;??_);_(@_)"/>
    <numFmt numFmtId="227" formatCode="0.000%"/>
    <numFmt numFmtId="228" formatCode="_(* #,##0.00000_);_(* \(#,##0.00000\);_(* &quot;-&quot;??_);_(@_)"/>
    <numFmt numFmtId="229" formatCode="&quot;$&quot;#,##0.00;[Red]\-&quot;$&quot;#,##0.00"/>
    <numFmt numFmtId="230" formatCode="_-* #,##0\ &quot;$&quot;_-;\-* #,##0\ &quot;$&quot;_-;_-* &quot;-&quot;\ &quot;$&quot;_-;_-@_-"/>
    <numFmt numFmtId="231" formatCode="_-* #,##0\ _$_-;\-* #,##0\ _$_-;_-* &quot;-&quot;\ _$_-;_-@_-"/>
    <numFmt numFmtId="232" formatCode="_-* #,##0\ _€_-;\-* #,##0\ _€_-;_-* &quot;-&quot;\ _€_-;_-@_-"/>
    <numFmt numFmtId="233" formatCode="_-* #,##0.00\ _€_-;\-* #,##0.00\ _€_-;_-* &quot;-&quot;??\ _€_-;_-@_-"/>
    <numFmt numFmtId="234" formatCode="_-* #,##0\ _V_N_D_-;\-* #,##0\ _V_N_D_-;_-* &quot;-&quot;\ _V_N_D_-;_-@_-"/>
    <numFmt numFmtId="235" formatCode="_-* #,##0.00\ _V_N_D_-;\-* #,##0.00\ _V_N_D_-;_-* &quot;-&quot;??\ _V_N_D_-;_-@_-"/>
    <numFmt numFmtId="236" formatCode="_-* #,##0\ _F_-;\-* #,##0\ _F_-;_-* &quot;-&quot;\ _F_-;_-@_-"/>
    <numFmt numFmtId="237" formatCode="_-* #,##0.00\ _F_-;\-* #,##0.00\ _F_-;_-* &quot;-&quot;??\ _F_-;_-@_-"/>
    <numFmt numFmtId="238" formatCode="_-* #,##0\ _ñ_-;\-* #,##0\ _ñ_-;_-* &quot;-&quot;\ _ñ_-;_-@_-"/>
    <numFmt numFmtId="239" formatCode="_(&quot;$&quot;\ * #,##0_);_(&quot;$&quot;\ * \(#,##0\);_(&quot;$&quot;\ * &quot;-&quot;_);_(@_)"/>
    <numFmt numFmtId="240" formatCode="_-* #,##0\ &quot;ñ&quot;_-;\-* #,##0\ &quot;ñ&quot;_-;_-* &quot;-&quot;\ &quot;ñ&quot;_-;_-@_-"/>
    <numFmt numFmtId="241" formatCode="_-&quot;ñ&quot;* #,##0_-;\-&quot;ñ&quot;* #,##0_-;_-&quot;ñ&quot;* &quot;-&quot;_-;_-@_-"/>
    <numFmt numFmtId="242" formatCode="_-* #,##0.00\ _ñ_-;\-* #,##0.00\ _ñ_-;_-* &quot;-&quot;??\ _ñ_-;_-@_-"/>
    <numFmt numFmtId="243" formatCode="&quot;SFr.&quot;\ #,##0.00;[Red]&quot;SFr.&quot;\ \-#,##0.00"/>
    <numFmt numFmtId="244" formatCode="_ &quot;SFr.&quot;\ * #,##0_ ;_ &quot;SFr.&quot;\ * \-#,##0_ ;_ &quot;SFr.&quot;\ * &quot;-&quot;_ ;_ @_ "/>
    <numFmt numFmtId="245" formatCode="###\ ###\ ###\ ###\ ##0"/>
    <numFmt numFmtId="246" formatCode="#,#00;[Red]\-#,#00;_@&quot;-&quot;"/>
    <numFmt numFmtId="247" formatCode="_(* #,##0_);_(* \(#,##0\);_(* &quot;-&quot;???_);_(@_)"/>
    <numFmt numFmtId="248" formatCode="0_);\(0\)"/>
    <numFmt numFmtId="249" formatCode="_-* #,##0\ _₫_-;\-* #,##0\ _₫_-;_-* &quot;-&quot;??\ _₫_-;_-@_-"/>
    <numFmt numFmtId="250" formatCode="_-* #,##0.0\ _₫_-;\-* #,##0.0\ _₫_-;_-* &quot;-&quot;??\ _₫_-;_-@_-"/>
    <numFmt numFmtId="251" formatCode="0.000000000000000%"/>
    <numFmt numFmtId="252" formatCode="_-* #,##0.00_-;\-* #,##0.00_-;_-* &quot;-&quot;_-;_-@_-"/>
    <numFmt numFmtId="253" formatCode="_(* #,##0.000_);_(* \(#,##0.000\);_(* &quot;-&quot;&quot;?&quot;&quot;?&quot;_);_(@_)"/>
    <numFmt numFmtId="254" formatCode="_(* #,##0.0_);_(* \(#,##0.0\);_(* &quot;-&quot;??_);_(@_)"/>
    <numFmt numFmtId="255" formatCode="0.0000%"/>
    <numFmt numFmtId="256" formatCode="_-* #,##0.0000_-;\-* #,##0.0000_-;_-* &quot;-&quot;??_-;_-@_-"/>
    <numFmt numFmtId="257" formatCode="_-* #,##0\ _₫_-;\-* #,##0\ _₫_-;_-* &quot;-&quot;\ _₫_-;_-@_-"/>
    <numFmt numFmtId="258" formatCode="#,##0.0000"/>
  </numFmts>
  <fonts count="28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2"/>
      <name val="Arial"/>
      <family val="2"/>
    </font>
    <font>
      <sz val="12"/>
      <name val="VNI-Times"/>
    </font>
    <font>
      <sz val="10"/>
      <name val="VNI-Times"/>
    </font>
    <font>
      <sz val="10"/>
      <name val="Arial"/>
      <family val="2"/>
    </font>
    <font>
      <sz val="12"/>
      <name val="Times New Roman"/>
      <family val="1"/>
    </font>
    <font>
      <b/>
      <sz val="12"/>
      <name val="Times New Roman"/>
      <family val="1"/>
    </font>
    <font>
      <sz val="12"/>
      <color indexed="8"/>
      <name val="Times New Roman"/>
      <family val="1"/>
    </font>
    <font>
      <b/>
      <sz val="12"/>
      <color indexed="8"/>
      <name val="Times New Roman"/>
      <family val="1"/>
    </font>
    <font>
      <b/>
      <sz val="14"/>
      <name val="Times New Roman"/>
      <family val="1"/>
    </font>
    <font>
      <b/>
      <sz val="13"/>
      <name val="Times New Roman"/>
      <family val="1"/>
    </font>
    <font>
      <sz val="13"/>
      <name val="Times New Roman"/>
      <family val="1"/>
    </font>
    <font>
      <sz val="11"/>
      <name val="Times New Roman"/>
      <family val="1"/>
    </font>
    <font>
      <b/>
      <i/>
      <sz val="12"/>
      <name val="Times New Roman"/>
      <family val="1"/>
    </font>
    <font>
      <i/>
      <sz val="12"/>
      <name val="Times New Roman"/>
      <family val="1"/>
    </font>
    <font>
      <sz val="10"/>
      <name val="Times New Roman"/>
      <family val="1"/>
    </font>
    <font>
      <b/>
      <sz val="10"/>
      <name val="Times New Roman"/>
      <family val="1"/>
    </font>
    <font>
      <b/>
      <i/>
      <sz val="10"/>
      <name val="Times New Roman"/>
      <family val="1"/>
    </font>
    <font>
      <i/>
      <sz val="10"/>
      <name val="Times New Roman"/>
      <family val="1"/>
    </font>
    <font>
      <i/>
      <sz val="13"/>
      <name val="Times New Roman"/>
      <family val="1"/>
    </font>
    <font>
      <b/>
      <sz val="11"/>
      <name val="Times New Roman"/>
      <family val="1"/>
    </font>
    <font>
      <b/>
      <sz val="9"/>
      <name val="Times New Roman"/>
      <family val="1"/>
    </font>
    <font>
      <sz val="9"/>
      <name val="Times New Roman"/>
      <family val="1"/>
    </font>
    <font>
      <sz val="9"/>
      <color indexed="81"/>
      <name val="Tahoma"/>
      <family val="2"/>
    </font>
    <font>
      <b/>
      <sz val="9"/>
      <color indexed="81"/>
      <name val="Tahoma"/>
      <family val="2"/>
    </font>
    <font>
      <b/>
      <sz val="5"/>
      <name val="Times New Roman"/>
      <family val="1"/>
    </font>
    <font>
      <i/>
      <sz val="11"/>
      <name val="Times New Roman"/>
      <family val="1"/>
    </font>
    <font>
      <b/>
      <u/>
      <sz val="12"/>
      <name val="Times New Roman"/>
      <family val="1"/>
    </font>
    <font>
      <sz val="12"/>
      <name val="Times New Roman"/>
      <family val="1"/>
      <charset val="163"/>
    </font>
    <font>
      <b/>
      <sz val="12"/>
      <name val="Times New Roman"/>
      <family val="1"/>
      <charset val="163"/>
    </font>
    <font>
      <b/>
      <sz val="11"/>
      <name val="Times New Roman"/>
      <family val="1"/>
      <charset val="163"/>
    </font>
    <font>
      <i/>
      <sz val="12"/>
      <name val="Times New Roman"/>
      <family val="1"/>
      <charset val="163"/>
    </font>
    <font>
      <sz val="14"/>
      <name val="Times New Roman"/>
      <family val="1"/>
      <charset val="163"/>
    </font>
    <font>
      <sz val="11"/>
      <name val="Times New Roman"/>
      <family val="1"/>
      <charset val="163"/>
    </font>
    <font>
      <sz val="13"/>
      <name val="Times New Roman"/>
      <family val="1"/>
      <charset val="163"/>
    </font>
    <font>
      <b/>
      <sz val="13"/>
      <name val="Times New Roman"/>
      <family val="1"/>
      <charset val="163"/>
    </font>
    <font>
      <b/>
      <i/>
      <sz val="11"/>
      <name val="Times New Roman"/>
      <family val="1"/>
    </font>
    <font>
      <i/>
      <sz val="11"/>
      <name val="Times New Roman"/>
      <family val="1"/>
      <charset val="163"/>
    </font>
    <font>
      <sz val="10"/>
      <name val="Arial"/>
      <family val="2"/>
      <charset val="163"/>
    </font>
    <font>
      <sz val="5"/>
      <name val="Times New Roman"/>
      <family val="1"/>
    </font>
    <font>
      <i/>
      <sz val="12"/>
      <color indexed="10"/>
      <name val="Times New Roman"/>
      <family val="1"/>
    </font>
    <font>
      <sz val="11"/>
      <color indexed="8"/>
      <name val="Calibri"/>
      <family val="2"/>
    </font>
    <font>
      <sz val="10"/>
      <color indexed="8"/>
      <name val="Arial"/>
      <family val="2"/>
    </font>
    <font>
      <i/>
      <sz val="12"/>
      <color indexed="8"/>
      <name val="Times New Roman"/>
      <family val="1"/>
    </font>
    <font>
      <b/>
      <sz val="14"/>
      <color indexed="8"/>
      <name val="Times New Roman"/>
      <family val="1"/>
    </font>
    <font>
      <b/>
      <sz val="12"/>
      <color indexed="10"/>
      <name val="Times New Roman"/>
      <family val="1"/>
    </font>
    <font>
      <sz val="11"/>
      <color indexed="9"/>
      <name val="Times New Roman"/>
      <family val="1"/>
    </font>
    <font>
      <sz val="14"/>
      <color indexed="8"/>
      <name val="Times New Roman"/>
      <family val="1"/>
    </font>
    <font>
      <sz val="14"/>
      <color indexed="8"/>
      <name val="Times New Roman"/>
      <family val="2"/>
      <charset val="163"/>
    </font>
    <font>
      <b/>
      <sz val="13"/>
      <color indexed="8"/>
      <name val="Times New Roman"/>
      <family val="1"/>
    </font>
    <font>
      <sz val="11"/>
      <color indexed="8"/>
      <name val="Times New Roman"/>
      <family val="1"/>
    </font>
    <font>
      <b/>
      <sz val="11"/>
      <color indexed="8"/>
      <name val="Times New Roman"/>
      <family val="1"/>
    </font>
    <font>
      <sz val="14"/>
      <color indexed="8"/>
      <name val="Times New Roman"/>
      <family val="2"/>
      <charset val="163"/>
    </font>
    <font>
      <i/>
      <sz val="13"/>
      <color indexed="8"/>
      <name val="Times New Roman"/>
      <family val="1"/>
    </font>
    <font>
      <sz val="10"/>
      <name val="Arial"/>
      <family val="2"/>
    </font>
    <font>
      <sz val="10"/>
      <name val="Arial"/>
      <family val="2"/>
    </font>
    <font>
      <sz val="12"/>
      <name val=".VnTime"/>
      <family val="2"/>
    </font>
    <font>
      <sz val="10"/>
      <name val=".VnArial"/>
      <family val="2"/>
    </font>
    <font>
      <sz val="12"/>
      <name val="????"/>
      <charset val="136"/>
    </font>
    <font>
      <sz val="12"/>
      <name val="???"/>
      <family val="3"/>
    </font>
    <font>
      <sz val="12"/>
      <name val="Courier"/>
      <family val="3"/>
    </font>
    <font>
      <sz val="12"/>
      <name val="???"/>
      <family val="1"/>
      <charset val="129"/>
    </font>
    <font>
      <sz val="10"/>
      <name val="MS Sans Serif"/>
      <family val="2"/>
    </font>
    <font>
      <sz val="10"/>
      <name val="VNI-Helve"/>
    </font>
    <font>
      <b/>
      <u/>
      <sz val="14"/>
      <color indexed="8"/>
      <name val=".VnBook-AntiquaH"/>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18"/>
      <name val="Calibri"/>
      <family val="2"/>
    </font>
    <font>
      <sz val="10"/>
      <color indexed="8"/>
      <name val="VNI-Times"/>
      <family val="2"/>
    </font>
    <font>
      <sz val="10"/>
      <color indexed="9"/>
      <name val="VNI-Times"/>
      <family val="2"/>
    </font>
    <font>
      <sz val="12"/>
      <name val="¹UAAA¼"/>
      <family val="3"/>
      <charset val="129"/>
    </font>
    <font>
      <sz val="12"/>
      <name val="¹ÙÅÁÃ¼"/>
      <charset val="129"/>
    </font>
    <font>
      <sz val="11"/>
      <color indexed="20"/>
      <name val="Calibri"/>
      <family val="2"/>
    </font>
    <font>
      <sz val="12"/>
      <name val="Tms Rmn"/>
    </font>
    <font>
      <sz val="11"/>
      <name val="µ¸¿ò"/>
      <charset val="129"/>
    </font>
    <font>
      <sz val="10"/>
      <name val="Helv"/>
    </font>
    <font>
      <b/>
      <sz val="11"/>
      <color indexed="52"/>
      <name val="Calibri"/>
      <family val="2"/>
    </font>
    <font>
      <b/>
      <sz val="10"/>
      <name val="Helv"/>
    </font>
    <font>
      <b/>
      <sz val="11"/>
      <color indexed="18"/>
      <name val="Calibri"/>
      <family val="2"/>
    </font>
    <font>
      <sz val="14"/>
      <name val="VNI-Times"/>
    </font>
    <font>
      <sz val="10"/>
      <name val="Times New Roman"/>
      <family val="1"/>
      <charset val="163"/>
    </font>
    <font>
      <sz val="10"/>
      <color indexed="8"/>
      <name val="Arial"/>
      <family val="2"/>
      <charset val="163"/>
    </font>
    <font>
      <sz val="12"/>
      <name val="Arial"/>
      <family val="2"/>
      <charset val="163"/>
    </font>
    <font>
      <b/>
      <sz val="10"/>
      <color indexed="8"/>
      <name val="VNI-Times"/>
      <family val="2"/>
    </font>
    <font>
      <i/>
      <sz val="11"/>
      <color indexed="23"/>
      <name val="Calibri"/>
      <family val="2"/>
    </font>
    <font>
      <sz val="11"/>
      <color indexed="58"/>
      <name val="Calibri"/>
      <family val="2"/>
    </font>
    <font>
      <b/>
      <sz val="12"/>
      <name val=".VnBook-AntiquaH"/>
      <family val="2"/>
    </font>
    <font>
      <b/>
      <sz val="12"/>
      <name val="Helv"/>
    </font>
    <font>
      <b/>
      <sz val="15"/>
      <color indexed="62"/>
      <name val="Calibri"/>
      <family val="2"/>
    </font>
    <font>
      <b/>
      <sz val="13"/>
      <color indexed="62"/>
      <name val="Calibri"/>
      <family val="2"/>
    </font>
    <font>
      <b/>
      <sz val="11"/>
      <color indexed="62"/>
      <name val="Calibri"/>
      <family val="2"/>
    </font>
    <font>
      <b/>
      <sz val="18"/>
      <name val="Arial"/>
      <family val="2"/>
      <charset val="163"/>
    </font>
    <font>
      <b/>
      <sz val="12"/>
      <name val="Arial"/>
      <family val="2"/>
      <charset val="163"/>
    </font>
    <font>
      <b/>
      <sz val="14"/>
      <name val=".VnTimeH"/>
      <family val="2"/>
    </font>
    <font>
      <sz val="11"/>
      <color indexed="62"/>
      <name val="Calibri"/>
      <family val="2"/>
    </font>
    <font>
      <sz val="11"/>
      <color indexed="52"/>
      <name val="Calibri"/>
      <family val="2"/>
    </font>
    <font>
      <b/>
      <sz val="11"/>
      <name val="Helv"/>
    </font>
    <font>
      <sz val="10"/>
      <name val=".VnAvant"/>
      <family val="2"/>
    </font>
    <font>
      <sz val="11"/>
      <color indexed="60"/>
      <name val="Calibri"/>
      <family val="2"/>
    </font>
    <font>
      <sz val="7"/>
      <name val="Small Fonts"/>
      <family val="2"/>
    </font>
    <font>
      <b/>
      <i/>
      <sz val="16"/>
      <name val="Helv"/>
      <family val="2"/>
    </font>
    <font>
      <sz val="10"/>
      <color indexed="8"/>
      <name val="MS Sans Serif"/>
      <family val="2"/>
    </font>
    <font>
      <b/>
      <sz val="11"/>
      <name val="Arial"/>
      <family val="2"/>
    </font>
    <font>
      <b/>
      <sz val="11"/>
      <name val="Arial"/>
      <family val="2"/>
      <charset val="163"/>
    </font>
    <font>
      <b/>
      <sz val="11"/>
      <color indexed="63"/>
      <name val="Calibri"/>
      <family val="2"/>
    </font>
    <font>
      <sz val="12"/>
      <name val="Helv"/>
    </font>
    <font>
      <b/>
      <sz val="10"/>
      <name val="MS Sans Serif"/>
      <family val="2"/>
    </font>
    <font>
      <b/>
      <sz val="18"/>
      <color indexed="62"/>
      <name val="Cambria"/>
      <family val="2"/>
    </font>
    <font>
      <sz val="12"/>
      <name val="Arial MT"/>
    </font>
    <font>
      <sz val="12"/>
      <name val="VNTime"/>
    </font>
    <font>
      <sz val="13"/>
      <name val=".VnTime"/>
      <family val="2"/>
    </font>
    <font>
      <sz val="11"/>
      <name val="VNI-Times"/>
    </font>
    <font>
      <sz val="8"/>
      <name val=".VnHelvetIns"/>
      <family val="2"/>
    </font>
    <font>
      <sz val="12"/>
      <name val=".VnArial"/>
      <family val="2"/>
    </font>
    <font>
      <sz val="10"/>
      <name val="VNTime"/>
    </font>
    <font>
      <b/>
      <sz val="11"/>
      <color indexed="8"/>
      <name val="Calibri"/>
      <family val="2"/>
    </font>
    <font>
      <sz val="10"/>
      <name val="VNtimes new roman"/>
      <family val="2"/>
    </font>
    <font>
      <b/>
      <sz val="12"/>
      <name val=".VnTime"/>
      <family val="2"/>
    </font>
    <font>
      <b/>
      <sz val="10"/>
      <name val=".VnTime"/>
      <family val="2"/>
    </font>
    <font>
      <sz val="10"/>
      <name val=".VnTime"/>
      <family val="2"/>
    </font>
    <font>
      <sz val="9"/>
      <name val=".VnTime"/>
      <family val="2"/>
    </font>
    <font>
      <sz val="11"/>
      <color indexed="17"/>
      <name val="Calibri"/>
      <family val="2"/>
    </font>
    <font>
      <sz val="14"/>
      <name val=".VnArial"/>
      <family val="2"/>
    </font>
    <font>
      <sz val="14"/>
      <name val="뼻뮝"/>
      <family val="3"/>
    </font>
    <font>
      <sz val="12"/>
      <name val="바탕체"/>
      <family val="3"/>
    </font>
    <font>
      <sz val="12"/>
      <name val="뼻뮝"/>
      <family val="3"/>
    </font>
    <font>
      <sz val="9"/>
      <name val="Arial"/>
      <family val="2"/>
    </font>
    <font>
      <sz val="11"/>
      <name val="돋움"/>
      <family val="3"/>
    </font>
    <font>
      <sz val="10"/>
      <name val="굴림체"/>
      <family val="3"/>
    </font>
    <font>
      <sz val="10"/>
      <name val=" "/>
      <family val="1"/>
      <charset val="136"/>
    </font>
    <font>
      <sz val="10"/>
      <name val="VNbook-Antiqua"/>
    </font>
    <font>
      <sz val="11"/>
      <name val="Arial"/>
      <family val="2"/>
    </font>
    <font>
      <b/>
      <sz val="18"/>
      <name val="Arial"/>
      <family val="2"/>
    </font>
    <font>
      <sz val="11"/>
      <color indexed="8"/>
      <name val="Arial"/>
      <family val="2"/>
    </font>
    <font>
      <sz val="11"/>
      <color indexed="9"/>
      <name val="Times New Roman"/>
      <family val="1"/>
    </font>
    <font>
      <sz val="13"/>
      <color indexed="8"/>
      <name val="Times New Roman"/>
      <family val="1"/>
    </font>
    <font>
      <sz val="11"/>
      <color indexed="8"/>
      <name val="Calibri"/>
      <family val="2"/>
    </font>
    <font>
      <sz val="12"/>
      <color indexed="10"/>
      <name val="Times New Roman"/>
      <family val="1"/>
    </font>
    <font>
      <sz val="14"/>
      <color indexed="8"/>
      <name val="Times New Roman"/>
      <family val="2"/>
    </font>
    <font>
      <sz val="14"/>
      <color indexed="8"/>
      <name val="Times New Roman"/>
      <family val="2"/>
      <charset val="163"/>
    </font>
    <font>
      <sz val="12"/>
      <color indexed="8"/>
      <name val="Times New Roman"/>
      <family val="2"/>
    </font>
    <font>
      <b/>
      <sz val="12"/>
      <color indexed="8"/>
      <name val="Times New Roman"/>
      <family val="1"/>
      <charset val="163"/>
    </font>
    <font>
      <b/>
      <sz val="11"/>
      <color indexed="8"/>
      <name val="Times New Roman"/>
      <family val="1"/>
      <charset val="163"/>
    </font>
    <font>
      <b/>
      <sz val="12"/>
      <color indexed="17"/>
      <name val="Times New Roman"/>
      <family val="1"/>
      <charset val="163"/>
    </font>
    <font>
      <sz val="12"/>
      <color indexed="8"/>
      <name val="Times New Roman"/>
      <family val="1"/>
      <charset val="163"/>
    </font>
    <font>
      <i/>
      <sz val="12"/>
      <color indexed="8"/>
      <name val="Times New Roman"/>
      <family val="1"/>
      <charset val="163"/>
    </font>
    <font>
      <b/>
      <sz val="12"/>
      <color indexed="9"/>
      <name val="Times New Roman"/>
      <family val="1"/>
      <charset val="163"/>
    </font>
    <font>
      <b/>
      <u/>
      <sz val="12"/>
      <color indexed="8"/>
      <name val="Times New Roman"/>
      <family val="1"/>
      <charset val="163"/>
    </font>
    <font>
      <sz val="11"/>
      <color indexed="8"/>
      <name val="Calibri"/>
      <family val="2"/>
    </font>
    <font>
      <sz val="14"/>
      <color indexed="8"/>
      <name val="Times New Roman"/>
      <family val="2"/>
      <charset val="163"/>
    </font>
    <font>
      <b/>
      <sz val="10"/>
      <color indexed="8"/>
      <name val="Times New Roman"/>
      <family val="1"/>
    </font>
    <font>
      <sz val="10"/>
      <color indexed="8"/>
      <name val="Times New Roman"/>
      <family val="1"/>
    </font>
    <font>
      <b/>
      <sz val="10"/>
      <color indexed="8"/>
      <name val="VNI-Times"/>
      <family val="2"/>
      <charset val="1"/>
    </font>
    <font>
      <i/>
      <sz val="10"/>
      <color indexed="8"/>
      <name val="Times New Roman"/>
      <family val="1"/>
    </font>
    <font>
      <sz val="10"/>
      <name val="Arial"/>
      <family val="2"/>
    </font>
    <font>
      <sz val="14"/>
      <color indexed="8"/>
      <name val="Times New Roman"/>
      <family val="2"/>
      <charset val="163"/>
    </font>
    <font>
      <b/>
      <sz val="13"/>
      <color indexed="10"/>
      <name val="Times New Roman"/>
      <family val="1"/>
    </font>
    <font>
      <sz val="13"/>
      <color indexed="10"/>
      <name val="Times New Roman"/>
      <family val="1"/>
    </font>
    <font>
      <b/>
      <sz val="10"/>
      <name val="Times New Roman"/>
      <family val="1"/>
      <charset val="163"/>
    </font>
    <font>
      <sz val="14"/>
      <color indexed="8"/>
      <name val="Times New Roman"/>
      <family val="2"/>
      <charset val="163"/>
    </font>
    <font>
      <sz val="11"/>
      <color indexed="8"/>
      <name val="Times New Roman"/>
      <family val="1"/>
      <charset val="163"/>
    </font>
    <font>
      <b/>
      <i/>
      <sz val="13"/>
      <name val="Times New Roman"/>
      <family val="1"/>
    </font>
    <font>
      <sz val="12"/>
      <color indexed="8"/>
      <name val="Times New Roman"/>
      <family val="1"/>
    </font>
    <font>
      <sz val="12"/>
      <color indexed="10"/>
      <name val="Times New Roman"/>
      <family val="1"/>
      <charset val="163"/>
    </font>
    <font>
      <sz val="13"/>
      <color indexed="8"/>
      <name val="Times New Roman"/>
      <family val="1"/>
    </font>
    <font>
      <b/>
      <sz val="12"/>
      <color indexed="10"/>
      <name val="Times New Roman"/>
      <family val="1"/>
    </font>
    <font>
      <b/>
      <i/>
      <sz val="11"/>
      <color indexed="8"/>
      <name val="Times New Roman"/>
      <family val="1"/>
    </font>
    <font>
      <sz val="11"/>
      <color indexed="8"/>
      <name val="Calibri"/>
      <family val="2"/>
    </font>
    <font>
      <b/>
      <i/>
      <sz val="12"/>
      <color indexed="10"/>
      <name val="Times New Roman"/>
      <family val="1"/>
    </font>
    <font>
      <i/>
      <sz val="13"/>
      <color indexed="8"/>
      <name val="Times New Roman"/>
      <family val="1"/>
    </font>
    <font>
      <b/>
      <i/>
      <sz val="13"/>
      <color indexed="8"/>
      <name val="Times New Roman"/>
      <family val="1"/>
    </font>
    <font>
      <sz val="14"/>
      <color indexed="8"/>
      <name val="Times New Roman"/>
      <family val="2"/>
      <charset val="163"/>
    </font>
    <font>
      <sz val="11"/>
      <color indexed="8"/>
      <name val="Calibri"/>
      <family val="2"/>
    </font>
    <font>
      <b/>
      <i/>
      <sz val="11"/>
      <color indexed="12"/>
      <name val="Times New Roman"/>
      <family val="1"/>
      <charset val="163"/>
    </font>
    <font>
      <b/>
      <i/>
      <sz val="10"/>
      <color indexed="12"/>
      <name val="Arial"/>
      <family val="2"/>
      <charset val="163"/>
    </font>
    <font>
      <sz val="13"/>
      <color indexed="10"/>
      <name val="Times New Roman"/>
      <family val="1"/>
    </font>
    <font>
      <sz val="11"/>
      <color theme="0"/>
      <name val="Arial"/>
      <family val="2"/>
    </font>
    <font>
      <i/>
      <sz val="11"/>
      <color rgb="FF7F7F7F"/>
      <name val="Arial"/>
      <family val="2"/>
    </font>
    <font>
      <u/>
      <sz val="10"/>
      <color theme="10"/>
      <name val="Arial"/>
      <family val="2"/>
    </font>
    <font>
      <sz val="11"/>
      <color rgb="FF9C6500"/>
      <name val="Arial"/>
      <family val="2"/>
    </font>
    <font>
      <sz val="11"/>
      <color rgb="FF000000"/>
      <name val="Calibri"/>
      <family val="2"/>
    </font>
    <font>
      <sz val="11"/>
      <color theme="1"/>
      <name val="Arial"/>
      <family val="2"/>
    </font>
    <font>
      <sz val="11"/>
      <color theme="1"/>
      <name val="Arial"/>
      <family val="2"/>
      <charset val="163"/>
    </font>
    <font>
      <sz val="14"/>
      <color theme="1"/>
      <name val="Times New Roman"/>
      <family val="2"/>
    </font>
    <font>
      <sz val="14"/>
      <color theme="1"/>
      <name val="Times New Roman"/>
      <family val="2"/>
      <charset val="163"/>
    </font>
    <font>
      <sz val="12"/>
      <color theme="1"/>
      <name val="Times New Roman"/>
      <family val="2"/>
    </font>
    <font>
      <sz val="11"/>
      <color theme="1"/>
      <name val="Calibri"/>
      <family val="2"/>
      <scheme val="minor"/>
    </font>
    <font>
      <b/>
      <sz val="18"/>
      <color theme="3"/>
      <name val="Times New Roman"/>
      <family val="2"/>
    </font>
    <font>
      <b/>
      <sz val="12"/>
      <color rgb="FFFF0000"/>
      <name val="Times New Roman"/>
      <family val="1"/>
    </font>
    <font>
      <b/>
      <sz val="11"/>
      <color rgb="FF0000FF"/>
      <name val="Times New Roman"/>
      <family val="1"/>
    </font>
    <font>
      <sz val="11"/>
      <color rgb="FFFF0000"/>
      <name val="Times New Roman"/>
      <family val="1"/>
    </font>
    <font>
      <sz val="8"/>
      <name val="Arial"/>
      <family val="2"/>
    </font>
    <font>
      <sz val="13"/>
      <color rgb="FFFF0000"/>
      <name val="Times New Roman"/>
      <family val="1"/>
    </font>
    <font>
      <b/>
      <sz val="13"/>
      <color rgb="FFFF0000"/>
      <name val="Times New Roman"/>
      <family val="1"/>
    </font>
    <font>
      <sz val="12"/>
      <color rgb="FFFF0000"/>
      <name val="Times New Roman"/>
      <family val="1"/>
    </font>
    <font>
      <b/>
      <sz val="11"/>
      <color rgb="FFFF0000"/>
      <name val="Times New Roman"/>
      <family val="1"/>
    </font>
    <font>
      <sz val="11"/>
      <color rgb="FFFF0000"/>
      <name val="Times New Roman"/>
      <family val="1"/>
      <charset val="163"/>
    </font>
    <font>
      <sz val="10"/>
      <color rgb="FFFF0000"/>
      <name val="Arial"/>
      <family val="2"/>
      <charset val="163"/>
    </font>
    <font>
      <b/>
      <i/>
      <sz val="11"/>
      <color rgb="FF0000FF"/>
      <name val="Times New Roman"/>
      <family val="1"/>
    </font>
    <font>
      <sz val="11"/>
      <color rgb="FF0070C0"/>
      <name val="Times New Roman"/>
      <family val="1"/>
      <charset val="163"/>
    </font>
    <font>
      <i/>
      <sz val="12"/>
      <color rgb="FFFF0000"/>
      <name val="Times New Roman"/>
      <family val="1"/>
    </font>
    <font>
      <sz val="8"/>
      <name val="Arial"/>
      <family val="2"/>
    </font>
    <font>
      <sz val="8"/>
      <name val="Arial"/>
      <family val="2"/>
    </font>
    <font>
      <sz val="11"/>
      <color theme="1"/>
      <name val="Times New Roman"/>
      <family val="1"/>
    </font>
    <font>
      <sz val="10"/>
      <color rgb="FF0000FF"/>
      <name val="Arial"/>
      <family val="2"/>
      <charset val="163"/>
    </font>
    <font>
      <sz val="11"/>
      <color rgb="FF0000FF"/>
      <name val="Times New Roman"/>
      <family val="1"/>
      <charset val="163"/>
    </font>
    <font>
      <sz val="10"/>
      <color indexed="8"/>
      <name val="Arial"/>
      <family val="2"/>
    </font>
    <font>
      <sz val="10"/>
      <color rgb="FF0070C0"/>
      <name val="Arial"/>
      <family val="2"/>
      <charset val="163"/>
    </font>
    <font>
      <b/>
      <i/>
      <sz val="11"/>
      <color theme="1"/>
      <name val="Times New Roman"/>
      <family val="1"/>
    </font>
    <font>
      <b/>
      <u/>
      <sz val="12"/>
      <color rgb="FFFF0000"/>
      <name val="Times New Roman"/>
      <family val="1"/>
    </font>
    <font>
      <sz val="12"/>
      <color theme="1"/>
      <name val="Times New Roman"/>
      <family val="1"/>
    </font>
    <font>
      <b/>
      <sz val="12"/>
      <color theme="1"/>
      <name val="Times New Roman"/>
      <family val="1"/>
    </font>
    <font>
      <sz val="10"/>
      <name val="Arial"/>
      <family val="2"/>
    </font>
    <font>
      <b/>
      <sz val="12"/>
      <color rgb="FF0000FF"/>
      <name val="Times New Roman"/>
      <family val="1"/>
    </font>
    <font>
      <sz val="12"/>
      <color rgb="FF0000FF"/>
      <name val="Times New Roman"/>
      <family val="1"/>
    </font>
    <font>
      <sz val="11"/>
      <color rgb="FF0000FF"/>
      <name val="Times New Roman"/>
      <family val="1"/>
    </font>
    <font>
      <b/>
      <sz val="11"/>
      <color theme="1"/>
      <name val="Times New Roman"/>
      <family val="1"/>
    </font>
    <font>
      <sz val="8"/>
      <name val="Arial"/>
      <family val="2"/>
    </font>
    <font>
      <b/>
      <i/>
      <sz val="11"/>
      <color rgb="FF0070C0"/>
      <name val="Times New Roman"/>
      <family val="1"/>
      <charset val="163"/>
    </font>
    <font>
      <b/>
      <i/>
      <sz val="11"/>
      <color rgb="FF0000FF"/>
      <name val="Times New Roman"/>
      <family val="1"/>
      <charset val="163"/>
    </font>
    <font>
      <b/>
      <sz val="10"/>
      <color rgb="FF000000"/>
      <name val="Tahoma"/>
      <family val="2"/>
    </font>
    <font>
      <b/>
      <sz val="9"/>
      <color rgb="FF000000"/>
      <name val="Tahoma"/>
      <family val="2"/>
    </font>
    <font>
      <sz val="9"/>
      <color rgb="FF000000"/>
      <name val="Tahoma"/>
      <family val="2"/>
    </font>
    <font>
      <i/>
      <sz val="11"/>
      <color theme="1"/>
      <name val="Times New Roman"/>
      <family val="1"/>
    </font>
    <font>
      <i/>
      <sz val="14"/>
      <name val="Times New Roman"/>
      <family val="1"/>
    </font>
    <font>
      <sz val="10"/>
      <color rgb="FFFF0000"/>
      <name val="Arial"/>
      <family val="2"/>
    </font>
    <font>
      <u val="singleAccounting"/>
      <sz val="11"/>
      <name val="Times New Roman"/>
      <family val="1"/>
    </font>
    <font>
      <b/>
      <sz val="10"/>
      <color indexed="8"/>
      <name val="Arial"/>
      <family val="2"/>
    </font>
    <font>
      <i/>
      <sz val="10"/>
      <color indexed="8"/>
      <name val="Arial"/>
      <family val="2"/>
    </font>
    <font>
      <sz val="13"/>
      <color rgb="FF0000FF"/>
      <name val="Times New Roman"/>
      <family val="1"/>
    </font>
    <font>
      <b/>
      <sz val="13"/>
      <color rgb="FF0000FF"/>
      <name val="Times New Roman"/>
      <family val="1"/>
    </font>
    <font>
      <b/>
      <i/>
      <sz val="13"/>
      <color rgb="FF0000FF"/>
      <name val="Times New Roman"/>
      <family val="1"/>
    </font>
    <font>
      <sz val="10"/>
      <color rgb="FF0000FF"/>
      <name val="Times New Roman"/>
      <family val="1"/>
    </font>
    <font>
      <b/>
      <sz val="20"/>
      <name val="Times New Roman"/>
      <family val="1"/>
    </font>
    <font>
      <b/>
      <sz val="10"/>
      <color theme="1"/>
      <name val="Times New Roman"/>
      <family val="1"/>
    </font>
    <font>
      <b/>
      <sz val="10"/>
      <color rgb="FFFF0000"/>
      <name val="Times New Roman"/>
      <family val="1"/>
    </font>
    <font>
      <i/>
      <sz val="10"/>
      <color rgb="FFFF0000"/>
      <name val="Times New Roman"/>
      <family val="1"/>
    </font>
    <font>
      <sz val="10"/>
      <color rgb="FFFF0000"/>
      <name val="Times New Roman"/>
      <family val="1"/>
    </font>
    <font>
      <b/>
      <u/>
      <sz val="10"/>
      <color rgb="FFFF0000"/>
      <name val="Times New Roman"/>
      <family val="1"/>
    </font>
    <font>
      <b/>
      <i/>
      <u/>
      <sz val="10"/>
      <color rgb="FFFF0000"/>
      <name val="Times New Roman"/>
      <family val="1"/>
    </font>
    <font>
      <b/>
      <sz val="10"/>
      <color rgb="FF0000FF"/>
      <name val="Times New Roman"/>
      <family val="1"/>
    </font>
    <font>
      <sz val="10"/>
      <color indexed="56"/>
      <name val="Times New Roman"/>
      <family val="1"/>
    </font>
    <font>
      <b/>
      <u/>
      <sz val="10"/>
      <name val="Times New Roman"/>
      <family val="1"/>
    </font>
    <font>
      <b/>
      <u/>
      <sz val="10"/>
      <color indexed="12"/>
      <name val="Times New Roman"/>
      <family val="1"/>
    </font>
    <font>
      <b/>
      <i/>
      <sz val="10"/>
      <color indexed="10"/>
      <name val="Times New Roman"/>
      <family val="1"/>
    </font>
    <font>
      <b/>
      <sz val="10"/>
      <color indexed="12"/>
      <name val="Times New Roman"/>
      <family val="1"/>
    </font>
    <font>
      <b/>
      <sz val="10"/>
      <color indexed="56"/>
      <name val="Times New Roman"/>
      <family val="1"/>
    </font>
    <font>
      <b/>
      <i/>
      <sz val="10"/>
      <color indexed="56"/>
      <name val="Times New Roman"/>
      <family val="1"/>
    </font>
    <font>
      <i/>
      <sz val="10"/>
      <color rgb="FF0000FF"/>
      <name val="Times New Roman"/>
      <family val="1"/>
    </font>
    <font>
      <b/>
      <i/>
      <sz val="10"/>
      <color rgb="FF0000FF"/>
      <name val="Times New Roman"/>
      <family val="1"/>
    </font>
    <font>
      <i/>
      <sz val="10"/>
      <color indexed="60"/>
      <name val="Times New Roman"/>
      <family val="1"/>
    </font>
    <font>
      <b/>
      <i/>
      <sz val="12"/>
      <color indexed="14"/>
      <name val="Times New Roman"/>
      <family val="1"/>
    </font>
    <font>
      <i/>
      <sz val="11"/>
      <color rgb="FFFF0000"/>
      <name val="Times New Roman"/>
      <family val="1"/>
    </font>
    <font>
      <b/>
      <sz val="12"/>
      <color rgb="FF0070C0"/>
      <name val="Times New Roman"/>
      <family val="1"/>
    </font>
    <font>
      <b/>
      <sz val="13"/>
      <color rgb="FF0070C0"/>
      <name val="Times New Roman"/>
      <family val="1"/>
    </font>
    <font>
      <b/>
      <sz val="10"/>
      <color theme="1"/>
      <name val="Arial"/>
      <family val="2"/>
    </font>
    <font>
      <b/>
      <sz val="12"/>
      <color theme="2" tint="-0.89999084444715716"/>
      <name val="Times New Roman"/>
      <family val="1"/>
      <charset val="163"/>
    </font>
    <font>
      <sz val="12"/>
      <color theme="2" tint="-0.89999084444715716"/>
      <name val="Times New Roman"/>
      <family val="1"/>
      <charset val="163"/>
    </font>
    <font>
      <sz val="12"/>
      <color theme="2" tint="-0.89999084444715716"/>
      <name val="Times New Roman"/>
      <family val="1"/>
    </font>
    <font>
      <b/>
      <sz val="12"/>
      <color theme="2" tint="-0.89999084444715716"/>
      <name val="Times New Roman"/>
      <family val="1"/>
    </font>
    <font>
      <sz val="13"/>
      <color theme="2" tint="-0.89999084444715716"/>
      <name val="Times New Roman"/>
      <family val="1"/>
    </font>
    <font>
      <b/>
      <sz val="13"/>
      <color theme="2" tint="-0.89999084444715716"/>
      <name val="Times New Roman"/>
      <family val="1"/>
    </font>
    <font>
      <i/>
      <sz val="11"/>
      <color rgb="FF00B0F0"/>
      <name val="Times New Roman"/>
      <family val="1"/>
    </font>
    <font>
      <sz val="11"/>
      <color rgb="FF00B0F0"/>
      <name val="Times New Roman"/>
      <family val="1"/>
    </font>
    <font>
      <b/>
      <sz val="11"/>
      <color rgb="FF00B0F0"/>
      <name val="Times New Roman"/>
      <family val="1"/>
    </font>
    <font>
      <sz val="10"/>
      <color theme="1"/>
      <name val="Times New Roman"/>
      <family val="1"/>
    </font>
    <font>
      <sz val="10"/>
      <color rgb="FF0000FF"/>
      <name val="Arial"/>
      <family val="2"/>
    </font>
    <font>
      <b/>
      <i/>
      <sz val="12"/>
      <color rgb="FFFF0000"/>
      <name val="Times New Roman"/>
      <family val="1"/>
    </font>
    <font>
      <b/>
      <i/>
      <sz val="11"/>
      <color rgb="FFFF0000"/>
      <name val="Times New Roman"/>
      <family val="1"/>
    </font>
    <font>
      <i/>
      <sz val="13"/>
      <color rgb="FFFF0000"/>
      <name val="Times New Roman"/>
      <family val="1"/>
    </font>
    <font>
      <sz val="8"/>
      <name val="Arial"/>
      <family val="2"/>
    </font>
    <font>
      <sz val="12"/>
      <color theme="9" tint="-0.249977111117893"/>
      <name val="Times New Roman"/>
      <family val="1"/>
    </font>
  </fonts>
  <fills count="62">
    <fill>
      <patternFill patternType="none"/>
    </fill>
    <fill>
      <patternFill patternType="gray125"/>
    </fill>
    <fill>
      <patternFill patternType="solid">
        <fgColor indexed="22"/>
        <bgColor indexed="64"/>
      </patternFill>
    </fill>
    <fill>
      <patternFill patternType="solid">
        <fgColor indexed="18"/>
      </patternFill>
    </fill>
    <fill>
      <patternFill patternType="solid">
        <fgColor indexed="45"/>
      </patternFill>
    </fill>
    <fill>
      <patternFill patternType="solid">
        <fgColor indexed="14"/>
      </patternFill>
    </fill>
    <fill>
      <patternFill patternType="solid">
        <fgColor indexed="26"/>
      </patternFill>
    </fill>
    <fill>
      <patternFill patternType="solid">
        <fgColor indexed="12"/>
      </patternFill>
    </fill>
    <fill>
      <patternFill patternType="solid">
        <fgColor indexed="44"/>
      </patternFill>
    </fill>
    <fill>
      <patternFill patternType="solid">
        <fgColor indexed="10"/>
      </patternFill>
    </fill>
    <fill>
      <patternFill patternType="solid">
        <fgColor indexed="29"/>
      </patternFill>
    </fill>
    <fill>
      <patternFill patternType="solid">
        <fgColor indexed="16"/>
      </patternFill>
    </fill>
    <fill>
      <patternFill patternType="solid">
        <fgColor indexed="49"/>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7"/>
      </patternFill>
    </fill>
    <fill>
      <patternFill patternType="solid">
        <fgColor indexed="57"/>
      </patternFill>
    </fill>
    <fill>
      <patternFill patternType="solid">
        <fgColor indexed="42"/>
        <bgColor indexed="42"/>
      </patternFill>
    </fill>
    <fill>
      <patternFill patternType="solid">
        <fgColor indexed="54"/>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3"/>
      </patternFill>
    </fill>
    <fill>
      <patternFill patternType="solid">
        <fgColor indexed="26"/>
        <bgColor indexed="64"/>
      </patternFill>
    </fill>
    <fill>
      <patternFill patternType="gray125">
        <fgColor indexed="15"/>
      </patternFill>
    </fill>
    <fill>
      <patternFill patternType="solid">
        <fgColor indexed="9"/>
        <bgColor indexed="64"/>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66"/>
        <bgColor indexed="64"/>
      </patternFill>
    </fill>
    <fill>
      <patternFill patternType="solid">
        <fgColor rgb="FF92D050"/>
        <bgColor indexed="64"/>
      </patternFill>
    </fill>
    <fill>
      <patternFill patternType="solid">
        <fgColor theme="0" tint="-0.14999847407452621"/>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10"/>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10"/>
      </left>
      <right style="thin">
        <color indexed="10"/>
      </right>
      <top style="thin">
        <color indexed="10"/>
      </top>
      <bottom style="thin">
        <color indexed="10"/>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medium">
        <color indexed="0"/>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49"/>
      </top>
      <bottom style="double">
        <color indexed="49"/>
      </bottom>
      <diagonal/>
    </border>
    <border>
      <left style="medium">
        <color indexed="9"/>
      </left>
      <right style="medium">
        <color indexed="9"/>
      </right>
      <top style="medium">
        <color indexed="9"/>
      </top>
      <bottom style="medium">
        <color indexed="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diagonal/>
    </border>
    <border>
      <left style="thin">
        <color indexed="8"/>
      </left>
      <right/>
      <top style="hair">
        <color indexed="8"/>
      </top>
      <bottom style="hair">
        <color indexed="8"/>
      </bottom>
      <diagonal/>
    </border>
    <border>
      <left style="thin">
        <color indexed="8"/>
      </left>
      <right/>
      <top style="hair">
        <color indexed="8"/>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dotted">
        <color rgb="FF000000"/>
      </left>
      <right/>
      <top style="hair">
        <color rgb="FF000000"/>
      </top>
      <bottom style="dotted">
        <color rgb="FF000000"/>
      </bottom>
      <diagonal/>
    </border>
    <border>
      <left style="dotted">
        <color rgb="FF000000"/>
      </left>
      <right/>
      <top style="dotted">
        <color rgb="FF000000"/>
      </top>
      <bottom style="dotted">
        <color rgb="FF000000"/>
      </bottom>
      <diagonal/>
    </border>
    <border>
      <left/>
      <right style="thin">
        <color indexed="64"/>
      </right>
      <top style="dotted">
        <color indexed="64"/>
      </top>
      <bottom style="dotted">
        <color indexed="64"/>
      </bottom>
      <diagonal/>
    </border>
    <border>
      <left style="thin">
        <color indexed="64"/>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indexed="64"/>
      </right>
      <top style="dotted">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hair">
        <color indexed="64"/>
      </top>
      <bottom/>
      <diagonal/>
    </border>
    <border>
      <left style="dotted">
        <color indexed="64"/>
      </left>
      <right style="dotted">
        <color indexed="64"/>
      </right>
      <top/>
      <bottom style="dotted">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dotted">
        <color indexed="64"/>
      </top>
      <bottom style="hair">
        <color indexed="64"/>
      </bottom>
      <diagonal/>
    </border>
    <border>
      <left/>
      <right/>
      <top/>
      <bottom style="hair">
        <color indexed="64"/>
      </bottom>
      <diagonal/>
    </border>
    <border>
      <left style="thin">
        <color indexed="64"/>
      </left>
      <right style="thin">
        <color indexed="64"/>
      </right>
      <top style="dotted">
        <color indexed="64"/>
      </top>
      <bottom style="hair">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1708">
    <xf numFmtId="0" fontId="0" fillId="0" borderId="0"/>
    <xf numFmtId="184" fontId="12" fillId="0" borderId="0" applyFont="0" applyFill="0" applyBorder="0" applyAlignment="0" applyProtection="0"/>
    <xf numFmtId="245" fontId="12" fillId="0" borderId="0" applyFont="0" applyFill="0" applyBorder="0" applyAlignment="0" applyProtection="0">
      <protection locked="0"/>
    </xf>
    <xf numFmtId="185" fontId="14" fillId="0" borderId="0" applyFont="0" applyFill="0" applyBorder="0" applyAlignment="0" applyProtection="0"/>
    <xf numFmtId="0" fontId="66" fillId="0" borderId="0" applyFont="0" applyFill="0" applyBorder="0" applyAlignment="0" applyProtection="0"/>
    <xf numFmtId="186" fontId="14" fillId="0" borderId="0" applyFont="0" applyFill="0" applyBorder="0" applyAlignment="0" applyProtection="0"/>
    <xf numFmtId="187" fontId="67" fillId="0" borderId="0" applyFont="0" applyFill="0" applyBorder="0" applyAlignment="0" applyProtection="0"/>
    <xf numFmtId="188" fontId="67" fillId="0" borderId="0" applyFont="0" applyFill="0" applyBorder="0" applyAlignment="0" applyProtection="0"/>
    <xf numFmtId="165" fontId="68" fillId="0" borderId="0" applyFont="0" applyFill="0" applyBorder="0" applyAlignment="0" applyProtection="0"/>
    <xf numFmtId="9" fontId="69" fillId="0" borderId="0" applyFont="0" applyFill="0" applyBorder="0" applyAlignment="0" applyProtection="0"/>
    <xf numFmtId="189" fontId="70" fillId="0" borderId="0" applyFont="0" applyFill="0" applyBorder="0" applyAlignment="0" applyProtection="0"/>
    <xf numFmtId="0" fontId="71" fillId="0" borderId="0" applyFont="0" applyFill="0" applyBorder="0" applyAlignment="0" applyProtection="0"/>
    <xf numFmtId="0" fontId="14" fillId="0" borderId="0"/>
    <xf numFmtId="0" fontId="14" fillId="0" borderId="0"/>
    <xf numFmtId="0" fontId="48" fillId="0" borderId="0"/>
    <xf numFmtId="0" fontId="14" fillId="0" borderId="0"/>
    <xf numFmtId="0" fontId="14" fillId="0" borderId="0"/>
    <xf numFmtId="0" fontId="72" fillId="0" borderId="0"/>
    <xf numFmtId="203" fontId="73" fillId="0" borderId="0" applyFont="0" applyFill="0" applyBorder="0" applyAlignment="0" applyProtection="0"/>
    <xf numFmtId="184"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42" fontId="13" fillId="0" borderId="0" applyFont="0" applyFill="0" applyBorder="0" applyAlignment="0" applyProtection="0"/>
    <xf numFmtId="230"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193" fontId="12" fillId="0" borderId="0" applyFont="0" applyFill="0" applyBorder="0" applyAlignment="0" applyProtection="0"/>
    <xf numFmtId="190" fontId="48" fillId="0" borderId="0" applyFont="0" applyFill="0" applyBorder="0" applyAlignment="0" applyProtection="0"/>
    <xf numFmtId="184"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166" fontId="12"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2" fillId="0" borderId="0" applyFont="0" applyFill="0" applyBorder="0" applyAlignment="0" applyProtection="0"/>
    <xf numFmtId="184" fontId="13" fillId="0" borderId="0" applyFont="0" applyFill="0" applyBorder="0" applyAlignment="0" applyProtection="0"/>
    <xf numFmtId="42"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166" fontId="12"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42" fontId="13" fillId="0" borderId="0" applyFont="0" applyFill="0" applyBorder="0" applyAlignment="0" applyProtection="0"/>
    <xf numFmtId="190" fontId="48"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65" fontId="12"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195"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6"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91" fontId="48" fillId="0" borderId="0" applyFont="0" applyFill="0" applyBorder="0" applyAlignment="0" applyProtection="0"/>
    <xf numFmtId="187"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3" fontId="13" fillId="0" borderId="0" applyFont="0" applyFill="0" applyBorder="0" applyAlignment="0" applyProtection="0"/>
    <xf numFmtId="233" fontId="13" fillId="0" borderId="0" applyFont="0" applyFill="0" applyBorder="0" applyAlignment="0" applyProtection="0"/>
    <xf numFmtId="237" fontId="13" fillId="0" borderId="0" applyFont="0" applyFill="0" applyBorder="0" applyAlignment="0" applyProtection="0"/>
    <xf numFmtId="192"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235" fontId="13" fillId="0" borderId="0" applyFont="0" applyFill="0" applyBorder="0" applyAlignment="0" applyProtection="0"/>
    <xf numFmtId="237" fontId="13" fillId="0" borderId="0" applyFont="0" applyFill="0" applyBorder="0" applyAlignment="0" applyProtection="0"/>
    <xf numFmtId="165" fontId="73" fillId="0" borderId="0" applyFont="0" applyFill="0" applyBorder="0" applyAlignment="0" applyProtection="0"/>
    <xf numFmtId="242" fontId="13" fillId="0" borderId="0" applyFont="0" applyFill="0" applyBorder="0" applyAlignment="0" applyProtection="0"/>
    <xf numFmtId="242" fontId="13" fillId="0" borderId="0" applyFont="0" applyFill="0" applyBorder="0" applyAlignment="0" applyProtection="0"/>
    <xf numFmtId="166" fontId="73" fillId="0" borderId="0" applyFont="0" applyFill="0" applyBorder="0" applyAlignment="0" applyProtection="0"/>
    <xf numFmtId="242" fontId="13" fillId="0" borderId="0" applyFont="0" applyFill="0" applyBorder="0" applyAlignment="0" applyProtection="0"/>
    <xf numFmtId="165" fontId="7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235" fontId="13" fillId="0" borderId="0" applyFont="0" applyFill="0" applyBorder="0" applyAlignment="0" applyProtection="0"/>
    <xf numFmtId="184" fontId="12" fillId="0" borderId="0" applyFont="0" applyFill="0" applyBorder="0" applyAlignment="0" applyProtection="0"/>
    <xf numFmtId="184" fontId="12" fillId="0" borderId="0" applyFont="0" applyFill="0" applyBorder="0" applyAlignment="0" applyProtection="0"/>
    <xf numFmtId="203" fontId="73"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178" fontId="73" fillId="0" borderId="0" applyFont="0" applyFill="0" applyBorder="0" applyAlignment="0" applyProtection="0"/>
    <xf numFmtId="241" fontId="12" fillId="0" borderId="0" applyFont="0" applyFill="0" applyBorder="0" applyAlignment="0" applyProtection="0"/>
    <xf numFmtId="203" fontId="73" fillId="0" borderId="0" applyFont="0" applyFill="0" applyBorder="0" applyAlignment="0" applyProtection="0"/>
    <xf numFmtId="166" fontId="12" fillId="0" borderId="0" applyFont="0" applyFill="0" applyBorder="0" applyAlignment="0" applyProtection="0"/>
    <xf numFmtId="42" fontId="13" fillId="0" borderId="0" applyFont="0" applyFill="0" applyBorder="0" applyAlignment="0" applyProtection="0"/>
    <xf numFmtId="184" fontId="13" fillId="0" borderId="0" applyFont="0" applyFill="0" applyBorder="0" applyAlignment="0" applyProtection="0"/>
    <xf numFmtId="0" fontId="14" fillId="0" borderId="0"/>
    <xf numFmtId="246" fontId="12" fillId="0" borderId="0" applyFont="0" applyFill="0" applyBorder="0" applyAlignment="0" applyProtection="0"/>
    <xf numFmtId="0" fontId="74" fillId="2" borderId="0"/>
    <xf numFmtId="9" fontId="75" fillId="0" borderId="0" applyBorder="0" applyAlignment="0" applyProtection="0"/>
    <xf numFmtId="0" fontId="76" fillId="2" borderId="0"/>
    <xf numFmtId="0" fontId="66" fillId="0" borderId="0"/>
    <xf numFmtId="0" fontId="51" fillId="3"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3" borderId="0" applyNumberFormat="0" applyBorder="0" applyAlignment="0" applyProtection="0"/>
    <xf numFmtId="0" fontId="51" fillId="7" borderId="0" applyNumberFormat="0" applyBorder="0" applyAlignment="0" applyProtection="0"/>
    <xf numFmtId="0" fontId="51" fillId="5" borderId="0" applyNumberFormat="0" applyBorder="0" applyAlignment="0" applyProtection="0"/>
    <xf numFmtId="0" fontId="77" fillId="2" borderId="0"/>
    <xf numFmtId="0" fontId="78" fillId="0" borderId="0">
      <alignment wrapText="1"/>
    </xf>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9" borderId="0" applyNumberFormat="0" applyBorder="0" applyAlignment="0" applyProtection="0"/>
    <xf numFmtId="0" fontId="51" fillId="8" borderId="0" applyNumberFormat="0" applyBorder="0" applyAlignment="0" applyProtection="0"/>
    <xf numFmtId="0" fontId="51" fillId="5" borderId="0" applyNumberFormat="0" applyBorder="0" applyAlignment="0" applyProtection="0"/>
    <xf numFmtId="0" fontId="79" fillId="12" borderId="0" applyNumberFormat="0" applyBorder="0" applyAlignment="0" applyProtection="0"/>
    <xf numFmtId="0" fontId="188" fillId="36" borderId="0" applyNumberFormat="0" applyBorder="0" applyAlignment="0" applyProtection="0"/>
    <xf numFmtId="0" fontId="79" fillId="10" borderId="0" applyNumberFormat="0" applyBorder="0" applyAlignment="0" applyProtection="0"/>
    <xf numFmtId="0" fontId="188" fillId="37" borderId="0" applyNumberFormat="0" applyBorder="0" applyAlignment="0" applyProtection="0"/>
    <xf numFmtId="0" fontId="79" fillId="11" borderId="0" applyNumberFormat="0" applyBorder="0" applyAlignment="0" applyProtection="0"/>
    <xf numFmtId="0" fontId="188" fillId="38" borderId="0" applyNumberFormat="0" applyBorder="0" applyAlignment="0" applyProtection="0"/>
    <xf numFmtId="0" fontId="79" fillId="9" borderId="0" applyNumberFormat="0" applyBorder="0" applyAlignment="0" applyProtection="0"/>
    <xf numFmtId="0" fontId="188" fillId="39" borderId="0" applyNumberFormat="0" applyBorder="0" applyAlignment="0" applyProtection="0"/>
    <xf numFmtId="0" fontId="79" fillId="12" borderId="0" applyNumberFormat="0" applyBorder="0" applyAlignment="0" applyProtection="0"/>
    <xf numFmtId="0" fontId="188" fillId="40" borderId="0" applyNumberFormat="0" applyBorder="0" applyAlignment="0" applyProtection="0"/>
    <xf numFmtId="0" fontId="79" fillId="5" borderId="0" applyNumberFormat="0" applyBorder="0" applyAlignment="0" applyProtection="0"/>
    <xf numFmtId="0" fontId="188"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1" fillId="14" borderId="0" applyNumberFormat="0" applyBorder="0" applyAlignment="0" applyProtection="0"/>
    <xf numFmtId="0" fontId="79" fillId="12" borderId="0" applyNumberFormat="0" applyBorder="0" applyAlignment="0" applyProtection="0"/>
    <xf numFmtId="0" fontId="80" fillId="15" borderId="0" applyNumberFormat="0" applyBorder="0" applyAlignment="0" applyProtection="0"/>
    <xf numFmtId="0" fontId="80" fillId="16" borderId="0" applyNumberFormat="0" applyBorder="0" applyAlignment="0" applyProtection="0"/>
    <xf numFmtId="0" fontId="81" fillId="17" borderId="0" applyNumberFormat="0" applyBorder="0" applyAlignment="0" applyProtection="0"/>
    <xf numFmtId="0" fontId="79" fillId="18" borderId="0" applyNumberFormat="0" applyBorder="0" applyAlignment="0" applyProtection="0"/>
    <xf numFmtId="0" fontId="80" fillId="15" borderId="0" applyNumberFormat="0" applyBorder="0" applyAlignment="0" applyProtection="0"/>
    <xf numFmtId="0" fontId="80" fillId="20" borderId="0" applyNumberFormat="0" applyBorder="0" applyAlignment="0" applyProtection="0"/>
    <xf numFmtId="0" fontId="81" fillId="16" borderId="0" applyNumberFormat="0" applyBorder="0" applyAlignment="0" applyProtection="0"/>
    <xf numFmtId="0" fontId="79" fillId="19" borderId="0" applyNumberFormat="0" applyBorder="0" applyAlignment="0" applyProtection="0"/>
    <xf numFmtId="0" fontId="80" fillId="13" borderId="0" applyNumberFormat="0" applyBorder="0" applyAlignment="0" applyProtection="0"/>
    <xf numFmtId="0" fontId="80" fillId="16" borderId="0" applyNumberFormat="0" applyBorder="0" applyAlignment="0" applyProtection="0"/>
    <xf numFmtId="0" fontId="81" fillId="16" borderId="0" applyNumberFormat="0" applyBorder="0" applyAlignment="0" applyProtection="0"/>
    <xf numFmtId="0" fontId="79" fillId="21" borderId="0" applyNumberFormat="0" applyBorder="0" applyAlignment="0" applyProtection="0"/>
    <xf numFmtId="0" fontId="80" fillId="22" borderId="0" applyNumberFormat="0" applyBorder="0" applyAlignment="0" applyProtection="0"/>
    <xf numFmtId="0" fontId="80" fillId="13" borderId="0" applyNumberFormat="0" applyBorder="0" applyAlignment="0" applyProtection="0"/>
    <xf numFmtId="0" fontId="81" fillId="14" borderId="0" applyNumberFormat="0" applyBorder="0" applyAlignment="0" applyProtection="0"/>
    <xf numFmtId="0" fontId="79" fillId="12" borderId="0" applyNumberFormat="0" applyBorder="0" applyAlignment="0" applyProtection="0"/>
    <xf numFmtId="0" fontId="80" fillId="15" borderId="0" applyNumberFormat="0" applyBorder="0" applyAlignment="0" applyProtection="0"/>
    <xf numFmtId="0" fontId="80" fillId="24" borderId="0" applyNumberFormat="0" applyBorder="0" applyAlignment="0" applyProtection="0"/>
    <xf numFmtId="0" fontId="81" fillId="24" borderId="0" applyNumberFormat="0" applyBorder="0" applyAlignment="0" applyProtection="0"/>
    <xf numFmtId="0" fontId="79" fillId="23" borderId="0" applyNumberFormat="0" applyBorder="0" applyAlignment="0" applyProtection="0"/>
    <xf numFmtId="243" fontId="14" fillId="0" borderId="0" applyFont="0" applyFill="0" applyBorder="0" applyAlignment="0" applyProtection="0"/>
    <xf numFmtId="0" fontId="82" fillId="0" borderId="0" applyFont="0" applyFill="0" applyBorder="0" applyAlignment="0" applyProtection="0"/>
    <xf numFmtId="196" fontId="12" fillId="0" borderId="0" applyFont="0" applyFill="0" applyBorder="0" applyAlignment="0" applyProtection="0"/>
    <xf numFmtId="244" fontId="14" fillId="0" borderId="0" applyFont="0" applyFill="0" applyBorder="0" applyAlignment="0" applyProtection="0"/>
    <xf numFmtId="0" fontId="82" fillId="0" borderId="0" applyFont="0" applyFill="0" applyBorder="0" applyAlignment="0" applyProtection="0"/>
    <xf numFmtId="197" fontId="12" fillId="0" borderId="0" applyFont="0" applyFill="0" applyBorder="0" applyAlignment="0" applyProtection="0"/>
    <xf numFmtId="188" fontId="83" fillId="0" borderId="0" applyFont="0" applyFill="0" applyBorder="0" applyAlignment="0" applyProtection="0"/>
    <xf numFmtId="0" fontId="82" fillId="0" borderId="0" applyFont="0" applyFill="0" applyBorder="0" applyAlignment="0" applyProtection="0"/>
    <xf numFmtId="198" fontId="48" fillId="0" borderId="0" applyFont="0" applyFill="0" applyBorder="0" applyAlignment="0" applyProtection="0"/>
    <xf numFmtId="187" fontId="83" fillId="0" borderId="0" applyFont="0" applyFill="0" applyBorder="0" applyAlignment="0" applyProtection="0"/>
    <xf numFmtId="0" fontId="82" fillId="0" borderId="0" applyFont="0" applyFill="0" applyBorder="0" applyAlignment="0" applyProtection="0"/>
    <xf numFmtId="196" fontId="48" fillId="0" borderId="0" applyFont="0" applyFill="0" applyBorder="0" applyAlignment="0" applyProtection="0"/>
    <xf numFmtId="184" fontId="12" fillId="0" borderId="0" applyFont="0" applyFill="0" applyBorder="0" applyAlignment="0" applyProtection="0"/>
    <xf numFmtId="0" fontId="84" fillId="4" borderId="0" applyNumberFormat="0" applyBorder="0" applyAlignment="0" applyProtection="0"/>
    <xf numFmtId="0" fontId="85" fillId="0" borderId="0" applyNumberFormat="0" applyFill="0" applyBorder="0" applyAlignment="0" applyProtection="0"/>
    <xf numFmtId="0" fontId="82" fillId="0" borderId="0"/>
    <xf numFmtId="0" fontId="25" fillId="0" borderId="0"/>
    <xf numFmtId="0" fontId="82" fillId="0" borderId="0"/>
    <xf numFmtId="0" fontId="86" fillId="0" borderId="0"/>
    <xf numFmtId="0" fontId="48" fillId="0" borderId="0" applyFill="0" applyBorder="0" applyAlignment="0"/>
    <xf numFmtId="199" fontId="87" fillId="0" borderId="0" applyFill="0" applyBorder="0" applyAlignment="0"/>
    <xf numFmtId="200" fontId="87" fillId="0" borderId="0" applyFill="0" applyBorder="0" applyAlignment="0"/>
    <xf numFmtId="201" fontId="87" fillId="0" borderId="0" applyFill="0" applyBorder="0" applyAlignment="0"/>
    <xf numFmtId="202" fontId="48"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88" fillId="3" borderId="1" applyNumberFormat="0" applyAlignment="0" applyProtection="0"/>
    <xf numFmtId="0" fontId="89" fillId="0" borderId="0"/>
    <xf numFmtId="205" fontId="13" fillId="0" borderId="0" applyFont="0" applyFill="0" applyBorder="0" applyAlignment="0" applyProtection="0"/>
    <xf numFmtId="0" fontId="90" fillId="25" borderId="2" applyNumberFormat="0" applyAlignment="0" applyProtection="0"/>
    <xf numFmtId="168" fontId="8" fillId="0" borderId="0" applyFont="0" applyFill="0" applyBorder="0" applyAlignment="0" applyProtection="0"/>
    <xf numFmtId="41" fontId="14" fillId="0" borderId="0" applyFont="0" applyFill="0" applyBorder="0" applyAlignment="0" applyProtection="0"/>
    <xf numFmtId="203" fontId="87" fillId="0" borderId="0" applyFont="0" applyFill="0" applyBorder="0" applyAlignment="0" applyProtection="0"/>
    <xf numFmtId="43" fontId="52" fillId="0" borderId="0" applyFont="0" applyFill="0" applyBorder="0" applyAlignment="0" applyProtection="0">
      <alignment vertical="top"/>
    </xf>
    <xf numFmtId="43" fontId="1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9" fontId="14"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48"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43" fontId="150" fillId="0" borderId="0" applyFont="0" applyFill="0" applyBorder="0" applyAlignment="0" applyProtection="0"/>
    <xf numFmtId="43" fontId="51" fillId="0" borderId="0" applyFont="0" applyFill="0" applyBorder="0" applyAlignment="0" applyProtection="0"/>
    <xf numFmtId="167" fontId="183" fillId="0" borderId="0" applyFont="0" applyFill="0" applyBorder="0" applyAlignment="0" applyProtection="0"/>
    <xf numFmtId="175" fontId="14" fillId="0" borderId="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167" fontId="151" fillId="0" borderId="0" applyFont="0" applyFill="0" applyBorder="0" applyAlignment="0" applyProtection="0"/>
    <xf numFmtId="167" fontId="58" fillId="0" borderId="0" applyFont="0" applyFill="0" applyBorder="0" applyAlignment="0" applyProtection="0"/>
    <xf numFmtId="43" fontId="14"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43" fontId="51" fillId="0" borderId="0" applyFont="0" applyFill="0" applyBorder="0" applyAlignment="0" applyProtection="0"/>
    <xf numFmtId="43" fontId="160" fillId="0" borderId="0" applyFont="0" applyFill="0" applyBorder="0" applyAlignment="0" applyProtection="0"/>
    <xf numFmtId="43" fontId="51" fillId="0" borderId="0" applyFont="0" applyFill="0" applyBorder="0" applyAlignment="0" applyProtection="0"/>
    <xf numFmtId="174" fontId="14" fillId="0" borderId="0" applyFont="0" applyFill="0" applyBorder="0" applyAlignment="0" applyProtection="0"/>
    <xf numFmtId="182" fontId="14" fillId="0" borderId="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52" fillId="0" borderId="0" applyFont="0" applyFill="0" applyBorder="0" applyAlignment="0" applyProtection="0"/>
    <xf numFmtId="167" fontId="161" fillId="0" borderId="0" applyFont="0" applyFill="0" applyBorder="0" applyAlignment="0" applyProtection="0"/>
    <xf numFmtId="167" fontId="58" fillId="0" borderId="0" applyFont="0" applyFill="0" applyBorder="0" applyAlignment="0" applyProtection="0"/>
    <xf numFmtId="43" fontId="51" fillId="0" borderId="0" applyFont="0" applyFill="0" applyBorder="0" applyAlignment="0" applyProtection="0"/>
    <xf numFmtId="168" fontId="166" fillId="0" borderId="0" applyFont="0" applyFill="0" applyBorder="0" applyAlignment="0" applyProtection="0"/>
    <xf numFmtId="167" fontId="167"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5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43" fontId="148" fillId="0" borderId="0" applyFont="0" applyFill="0" applyBorder="0" applyAlignment="0" applyProtection="0"/>
    <xf numFmtId="43" fontId="51" fillId="0" borderId="0" applyFont="0" applyFill="0" applyBorder="0" applyAlignment="0" applyProtection="0"/>
    <xf numFmtId="167" fontId="148" fillId="0" borderId="0" applyFont="0" applyFill="0" applyBorder="0" applyAlignment="0" applyProtection="0"/>
    <xf numFmtId="167" fontId="5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167" fontId="171"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79" fillId="0" borderId="0" applyFont="0" applyFill="0" applyBorder="0" applyAlignment="0" applyProtection="0"/>
    <xf numFmtId="43" fontId="184" fillId="0" borderId="0" applyFont="0" applyFill="0" applyBorder="0" applyAlignment="0" applyProtection="0"/>
    <xf numFmtId="43" fontId="184" fillId="0" borderId="0" applyFont="0" applyFill="0" applyBorder="0" applyAlignment="0" applyProtection="0"/>
    <xf numFmtId="43" fontId="184" fillId="0" borderId="0" applyFont="0" applyFill="0" applyBorder="0" applyAlignment="0" applyProtection="0"/>
    <xf numFmtId="167" fontId="62" fillId="0" borderId="0" applyFont="0" applyFill="0" applyBorder="0" applyAlignment="0" applyProtection="0"/>
    <xf numFmtId="167" fontId="58" fillId="0" borderId="0" applyFont="0" applyFill="0" applyBorder="0" applyAlignment="0" applyProtection="0"/>
    <xf numFmtId="43" fontId="48" fillId="0" borderId="0" applyFont="0" applyFill="0" applyBorder="0" applyAlignment="0" applyProtection="0"/>
    <xf numFmtId="167" fontId="14" fillId="0" borderId="0" applyFont="0" applyFill="0" applyBorder="0" applyAlignment="0" applyProtection="0"/>
    <xf numFmtId="168" fontId="14" fillId="0" borderId="0" applyFont="0" applyFill="0" applyBorder="0" applyAlignment="0" applyProtection="0"/>
    <xf numFmtId="43" fontId="12" fillId="0" borderId="0" applyFont="0" applyFill="0" applyBorder="0" applyAlignment="0" applyProtection="0"/>
    <xf numFmtId="168" fontId="6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168" fontId="65"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43" fontId="91" fillId="0" borderId="0" applyFont="0" applyFill="0" applyBorder="0" applyAlignment="0" applyProtection="0"/>
    <xf numFmtId="182" fontId="92" fillId="0" borderId="0"/>
    <xf numFmtId="3" fontId="14" fillId="0" borderId="0" applyFont="0" applyFill="0" applyBorder="0" applyAlignment="0" applyProtection="0"/>
    <xf numFmtId="206" fontId="48" fillId="0" borderId="0" applyFont="0" applyFill="0" applyBorder="0" applyAlignment="0" applyProtection="0"/>
    <xf numFmtId="176" fontId="48" fillId="0" borderId="0" applyFont="0" applyFill="0" applyBorder="0" applyAlignment="0" applyProtection="0"/>
    <xf numFmtId="199" fontId="87" fillId="0" borderId="0" applyFont="0" applyFill="0" applyBorder="0" applyAlignment="0" applyProtection="0"/>
    <xf numFmtId="207" fontId="48" fillId="0" borderId="0" applyFont="0" applyFill="0" applyBorder="0" applyAlignment="0" applyProtection="0"/>
    <xf numFmtId="208" fontId="14" fillId="0" borderId="0" applyFont="0" applyFill="0" applyBorder="0" applyAlignment="0" applyProtection="0"/>
    <xf numFmtId="209" fontId="48" fillId="0" borderId="0"/>
    <xf numFmtId="0" fontId="14" fillId="0" borderId="0" applyFont="0" applyFill="0" applyBorder="0" applyAlignment="0" applyProtection="0"/>
    <xf numFmtId="14" fontId="93" fillId="0" borderId="0" applyFill="0" applyBorder="0" applyAlignment="0"/>
    <xf numFmtId="0" fontId="94" fillId="0" borderId="0" applyProtection="0"/>
    <xf numFmtId="43" fontId="148" fillId="0" borderId="0" applyFont="0" applyFill="0" applyBorder="0" applyAlignment="0" applyProtection="0"/>
    <xf numFmtId="14" fontId="12" fillId="0" borderId="0" applyFont="0" applyFill="0" applyBorder="0" applyAlignment="0" applyProtection="0"/>
    <xf numFmtId="41" fontId="48" fillId="0" borderId="0" applyFont="0" applyFill="0" applyBorder="0" applyAlignment="0" applyProtection="0"/>
    <xf numFmtId="43" fontId="48" fillId="0" borderId="0" applyFont="0" applyFill="0" applyBorder="0" applyAlignment="0" applyProtection="0"/>
    <xf numFmtId="210" fontId="48" fillId="0" borderId="0"/>
    <xf numFmtId="0" fontId="95" fillId="26" borderId="0" applyNumberFormat="0" applyBorder="0" applyAlignment="0" applyProtection="0"/>
    <xf numFmtId="0" fontId="95" fillId="27" borderId="0" applyNumberFormat="0" applyBorder="0" applyAlignment="0" applyProtection="0"/>
    <xf numFmtId="0" fontId="95" fillId="28" borderId="0" applyNumberFormat="0" applyBorder="0" applyAlignment="0" applyProtection="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211" fontId="48" fillId="0" borderId="0" applyFont="0" applyFill="0" applyBorder="0" applyAlignment="0" applyProtection="0"/>
    <xf numFmtId="0" fontId="96" fillId="0" borderId="0" applyNumberFormat="0" applyFill="0" applyBorder="0" applyAlignment="0" applyProtection="0"/>
    <xf numFmtId="0" fontId="189" fillId="0" borderId="0" applyNumberFormat="0" applyFill="0" applyBorder="0" applyAlignment="0" applyProtection="0"/>
    <xf numFmtId="2" fontId="14" fillId="0" borderId="0" applyFont="0" applyFill="0" applyBorder="0" applyAlignment="0" applyProtection="0"/>
    <xf numFmtId="0" fontId="97" fillId="29" borderId="0" applyNumberFormat="0" applyBorder="0" applyAlignment="0" applyProtection="0"/>
    <xf numFmtId="38" fontId="9" fillId="2" borderId="0" applyNumberFormat="0" applyBorder="0" applyAlignment="0" applyProtection="0"/>
    <xf numFmtId="0" fontId="98" fillId="0" borderId="0" applyNumberFormat="0" applyFont="0" applyBorder="0" applyAlignment="0">
      <alignment horizontal="left" vertical="center"/>
    </xf>
    <xf numFmtId="0" fontId="99" fillId="0" borderId="0">
      <alignment horizontal="left"/>
    </xf>
    <xf numFmtId="0" fontId="10" fillId="0" borderId="3" applyNumberFormat="0" applyAlignment="0" applyProtection="0">
      <alignment horizontal="left" vertical="center"/>
    </xf>
    <xf numFmtId="0" fontId="10" fillId="0" borderId="4">
      <alignment horizontal="left" vertical="center"/>
    </xf>
    <xf numFmtId="0" fontId="100" fillId="0" borderId="5" applyNumberFormat="0" applyFill="0" applyAlignment="0" applyProtection="0"/>
    <xf numFmtId="0" fontId="101" fillId="0" borderId="6" applyNumberFormat="0" applyFill="0" applyAlignment="0" applyProtection="0"/>
    <xf numFmtId="0" fontId="102" fillId="0" borderId="7" applyNumberFormat="0" applyFill="0" applyAlignment="0" applyProtection="0"/>
    <xf numFmtId="0" fontId="102" fillId="0" borderId="0" applyNumberFormat="0" applyFill="0" applyBorder="0" applyAlignment="0" applyProtection="0"/>
    <xf numFmtId="0" fontId="103" fillId="0" borderId="0" applyProtection="0"/>
    <xf numFmtId="0" fontId="104" fillId="0" borderId="0" applyProtection="0"/>
    <xf numFmtId="49" fontId="105" fillId="0" borderId="8">
      <alignment vertical="center"/>
    </xf>
    <xf numFmtId="0" fontId="190" fillId="0" borderId="0" applyNumberFormat="0" applyFill="0" applyBorder="0" applyAlignment="0" applyProtection="0"/>
    <xf numFmtId="195" fontId="13" fillId="0" borderId="0" applyFont="0" applyFill="0" applyBorder="0" applyAlignment="0" applyProtection="0"/>
    <xf numFmtId="10" fontId="9" fillId="30" borderId="8" applyNumberFormat="0" applyBorder="0" applyAlignment="0" applyProtection="0"/>
    <xf numFmtId="0" fontId="106" fillId="5" borderId="1" applyNumberFormat="0" applyAlignment="0" applyProtection="0"/>
    <xf numFmtId="0" fontId="72" fillId="0" borderId="0"/>
    <xf numFmtId="0" fontId="72" fillId="0" borderId="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107" fillId="0" borderId="9" applyNumberFormat="0" applyFill="0" applyAlignment="0" applyProtection="0"/>
    <xf numFmtId="38" fontId="72" fillId="0" borderId="0" applyFont="0" applyFill="0" applyBorder="0" applyAlignment="0" applyProtection="0"/>
    <xf numFmtId="40" fontId="72" fillId="0" borderId="0" applyFont="0" applyFill="0" applyBorder="0" applyAlignment="0" applyProtection="0"/>
    <xf numFmtId="165" fontId="48" fillId="0" borderId="0" applyFont="0" applyFill="0" applyBorder="0" applyAlignment="0" applyProtection="0"/>
    <xf numFmtId="166" fontId="48" fillId="0" borderId="0" applyFont="0" applyFill="0" applyBorder="0" applyAlignment="0" applyProtection="0"/>
    <xf numFmtId="0" fontId="108" fillId="0" borderId="10"/>
    <xf numFmtId="183" fontId="109" fillId="0" borderId="11"/>
    <xf numFmtId="212" fontId="72" fillId="0" borderId="0" applyFont="0" applyFill="0" applyBorder="0" applyAlignment="0" applyProtection="0"/>
    <xf numFmtId="213" fontId="72" fillId="0" borderId="0" applyFont="0" applyFill="0" applyBorder="0" applyAlignment="0" applyProtection="0"/>
    <xf numFmtId="214" fontId="66" fillId="0" borderId="0" applyFont="0" applyFill="0" applyBorder="0" applyAlignment="0" applyProtection="0"/>
    <xf numFmtId="202" fontId="66" fillId="0" borderId="0" applyFont="0" applyFill="0" applyBorder="0" applyAlignment="0" applyProtection="0"/>
    <xf numFmtId="0" fontId="11" fillId="0" borderId="0" applyNumberFormat="0" applyFont="0" applyFill="0" applyAlignment="0"/>
    <xf numFmtId="0" fontId="110" fillId="11" borderId="0" applyNumberFormat="0" applyBorder="0" applyAlignment="0" applyProtection="0"/>
    <xf numFmtId="0" fontId="191" fillId="42" borderId="0" applyNumberFormat="0" applyBorder="0" applyAlignment="0" applyProtection="0"/>
    <xf numFmtId="0" fontId="92" fillId="0" borderId="0"/>
    <xf numFmtId="37" fontId="111" fillId="0" borderId="0"/>
    <xf numFmtId="0" fontId="112" fillId="0" borderId="0"/>
    <xf numFmtId="0" fontId="14"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91" fillId="0" borderId="0"/>
    <xf numFmtId="0" fontId="194" fillId="0" borderId="0"/>
    <xf numFmtId="0" fontId="193" fillId="0" borderId="0"/>
    <xf numFmtId="0" fontId="193" fillId="0" borderId="0"/>
    <xf numFmtId="0" fontId="193" fillId="0" borderId="0"/>
    <xf numFmtId="0" fontId="193" fillId="0" borderId="0"/>
    <xf numFmtId="0" fontId="51"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51"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13" fillId="0" borderId="0"/>
    <xf numFmtId="0" fontId="193" fillId="0" borderId="0"/>
    <xf numFmtId="0" fontId="193" fillId="0" borderId="0"/>
    <xf numFmtId="0" fontId="194" fillId="0" borderId="0"/>
    <xf numFmtId="0" fontId="195" fillId="0" borderId="0"/>
    <xf numFmtId="0" fontId="195" fillId="0" borderId="0"/>
    <xf numFmtId="0" fontId="195" fillId="0" borderId="0"/>
    <xf numFmtId="0" fontId="195" fillId="0" borderId="0"/>
    <xf numFmtId="0" fontId="195" fillId="0" borderId="0"/>
    <xf numFmtId="0" fontId="193" fillId="0" borderId="0"/>
    <xf numFmtId="0" fontId="52" fillId="0" borderId="0">
      <alignment vertical="top"/>
    </xf>
    <xf numFmtId="0" fontId="193" fillId="0" borderId="0"/>
    <xf numFmtId="0" fontId="193" fillId="0" borderId="0"/>
    <xf numFmtId="0" fontId="193" fillId="0" borderId="0"/>
    <xf numFmtId="0" fontId="193" fillId="0" borderId="0"/>
    <xf numFmtId="0" fontId="14" fillId="0" borderId="0"/>
    <xf numFmtId="0" fontId="193"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48" fillId="0" borderId="0"/>
    <xf numFmtId="0" fontId="19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5" fillId="0" borderId="0"/>
    <xf numFmtId="0" fontId="195" fillId="0" borderId="0"/>
    <xf numFmtId="0" fontId="195" fillId="0" borderId="0"/>
    <xf numFmtId="0" fontId="195" fillId="0" borderId="0"/>
    <xf numFmtId="0" fontId="195" fillId="0" borderId="0"/>
    <xf numFmtId="0" fontId="195" fillId="0" borderId="0"/>
    <xf numFmtId="0" fontId="14" fillId="0" borderId="0"/>
    <xf numFmtId="0" fontId="14" fillId="0" borderId="0"/>
    <xf numFmtId="0" fontId="48" fillId="0" borderId="0"/>
    <xf numFmtId="0" fontId="48" fillId="0" borderId="0"/>
    <xf numFmtId="0" fontId="48" fillId="0" borderId="0"/>
    <xf numFmtId="0" fontId="48" fillId="0" borderId="0"/>
    <xf numFmtId="0" fontId="48" fillId="0" borderId="0"/>
    <xf numFmtId="0" fontId="48" fillId="0" borderId="0"/>
    <xf numFmtId="0" fontId="14" fillId="0" borderId="0"/>
    <xf numFmtId="0" fontId="14" fillId="0" borderId="0"/>
    <xf numFmtId="0" fontId="14" fillId="0" borderId="0"/>
    <xf numFmtId="0" fontId="14" fillId="0" borderId="0"/>
    <xf numFmtId="0" fontId="14" fillId="0" borderId="0"/>
    <xf numFmtId="0" fontId="193" fillId="0" borderId="0"/>
    <xf numFmtId="0" fontId="192" fillId="0" borderId="0"/>
    <xf numFmtId="0" fontId="48"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48" fillId="0" borderId="0"/>
    <xf numFmtId="0" fontId="48" fillId="0" borderId="0"/>
    <xf numFmtId="0" fontId="48" fillId="0" borderId="0"/>
    <xf numFmtId="0" fontId="48" fillId="0" borderId="0"/>
    <xf numFmtId="0" fontId="192" fillId="0" borderId="0"/>
    <xf numFmtId="0" fontId="193"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48" fillId="0" borderId="0"/>
    <xf numFmtId="0" fontId="193" fillId="0" borderId="0"/>
    <xf numFmtId="0" fontId="48" fillId="0" borderId="0"/>
    <xf numFmtId="0" fontId="14" fillId="0" borderId="0"/>
    <xf numFmtId="0" fontId="48" fillId="0" borderId="0"/>
    <xf numFmtId="0" fontId="48" fillId="0" borderId="0"/>
    <xf numFmtId="0" fontId="48" fillId="0" borderId="0"/>
    <xf numFmtId="0" fontId="48" fillId="0" borderId="0"/>
    <xf numFmtId="0" fontId="14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5" fillId="0" borderId="0"/>
    <xf numFmtId="0" fontId="195" fillId="0" borderId="0"/>
    <xf numFmtId="0" fontId="193" fillId="0" borderId="0"/>
    <xf numFmtId="0" fontId="196" fillId="0" borderId="0"/>
    <xf numFmtId="0" fontId="196" fillId="0" borderId="0"/>
    <xf numFmtId="0" fontId="195" fillId="0" borderId="0"/>
    <xf numFmtId="0" fontId="195" fillId="0" borderId="0"/>
    <xf numFmtId="0" fontId="195"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52" fillId="0" borderId="0">
      <alignment vertical="top"/>
    </xf>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14" fillId="0" borderId="0"/>
    <xf numFmtId="0" fontId="193" fillId="0" borderId="0"/>
    <xf numFmtId="0" fontId="197" fillId="0" borderId="0"/>
    <xf numFmtId="0" fontId="52" fillId="0" borderId="0">
      <alignment vertical="top"/>
    </xf>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2"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4" fillId="0" borderId="0"/>
    <xf numFmtId="0" fontId="14"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48" fillId="0" borderId="0"/>
    <xf numFmtId="0" fontId="14" fillId="0" borderId="0"/>
    <xf numFmtId="0" fontId="12"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93" fillId="0" borderId="0"/>
    <xf numFmtId="0" fontId="14" fillId="0" borderId="0"/>
    <xf numFmtId="0" fontId="192" fillId="0" borderId="0"/>
    <xf numFmtId="0" fontId="14" fillId="0" borderId="0"/>
    <xf numFmtId="245" fontId="12" fillId="0" borderId="0">
      <protection locked="0"/>
    </xf>
    <xf numFmtId="0" fontId="14" fillId="0" borderId="0"/>
    <xf numFmtId="0" fontId="51" fillId="0" borderId="0"/>
    <xf numFmtId="0" fontId="14" fillId="0" borderId="0"/>
    <xf numFmtId="0" fontId="14" fillId="6" borderId="12"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48" fillId="43" borderId="41" applyNumberFormat="0" applyFont="0" applyAlignment="0" applyProtection="0"/>
    <xf numFmtId="0" fontId="51" fillId="43" borderId="41" applyNumberFormat="0" applyFont="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4" fillId="0" borderId="0" applyFont="0" applyFill="0" applyBorder="0" applyAlignment="0" applyProtection="0"/>
    <xf numFmtId="0" fontId="25" fillId="0" borderId="0"/>
    <xf numFmtId="0" fontId="116" fillId="3" borderId="13" applyNumberFormat="0" applyAlignment="0" applyProtection="0"/>
    <xf numFmtId="9" fontId="8" fillId="0" borderId="0" applyFont="0" applyFill="0" applyBorder="0" applyAlignment="0" applyProtection="0"/>
    <xf numFmtId="202" fontId="48" fillId="0" borderId="0" applyFont="0" applyFill="0" applyBorder="0" applyAlignment="0" applyProtection="0"/>
    <xf numFmtId="215" fontId="48" fillId="0" borderId="0" applyFont="0" applyFill="0" applyBorder="0" applyAlignment="0" applyProtection="0"/>
    <xf numFmtId="10" fontId="14" fillId="0" borderId="0" applyFont="0" applyFill="0" applyBorder="0" applyAlignment="0" applyProtection="0"/>
    <xf numFmtId="9" fontId="14" fillId="0" borderId="0" applyFont="0" applyFill="0" applyBorder="0" applyAlignment="0" applyProtection="0"/>
    <xf numFmtId="9" fontId="151"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9" fontId="161" fillId="0" borderId="0" applyFont="0" applyFill="0" applyBorder="0" applyAlignment="0" applyProtection="0"/>
    <xf numFmtId="9" fontId="58" fillId="0" borderId="0" applyFont="0" applyFill="0" applyBorder="0" applyAlignment="0" applyProtection="0"/>
    <xf numFmtId="9" fontId="51" fillId="0" borderId="0" applyFont="0" applyFill="0" applyBorder="0" applyAlignment="0" applyProtection="0"/>
    <xf numFmtId="9" fontId="166"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ill="0" applyBorder="0" applyAlignment="0" applyProtection="0"/>
    <xf numFmtId="9" fontId="5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1"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79" fillId="0" borderId="0" applyFont="0" applyFill="0" applyBorder="0" applyAlignment="0" applyProtection="0"/>
    <xf numFmtId="9" fontId="184"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9" fontId="152" fillId="0" borderId="0" applyFont="0" applyFill="0" applyBorder="0" applyAlignment="0" applyProtection="0"/>
    <xf numFmtId="9" fontId="184" fillId="0" borderId="0" applyFont="0" applyFill="0" applyBorder="0" applyAlignment="0" applyProtection="0"/>
    <xf numFmtId="9" fontId="184" fillId="0" borderId="0" applyFont="0" applyFill="0" applyBorder="0" applyAlignment="0" applyProtection="0"/>
    <xf numFmtId="9" fontId="62" fillId="0" borderId="0" applyFont="0" applyFill="0" applyBorder="0" applyAlignment="0" applyProtection="0"/>
    <xf numFmtId="9" fontId="58"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9" fontId="52" fillId="0" borderId="0" applyFont="0" applyFill="0" applyBorder="0" applyAlignment="0" applyProtection="0">
      <alignment vertical="top"/>
    </xf>
    <xf numFmtId="9" fontId="64" fillId="0" borderId="0" applyFont="0" applyFill="0" applyBorder="0" applyAlignment="0" applyProtection="0"/>
    <xf numFmtId="9" fontId="14" fillId="0" borderId="0" applyFont="0" applyFill="0" applyBorder="0" applyAlignment="0" applyProtection="0"/>
    <xf numFmtId="9" fontId="65"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1" fillId="0" borderId="0" applyFont="0" applyFill="0" applyBorder="0" applyAlignment="0" applyProtection="0"/>
    <xf numFmtId="9" fontId="14" fillId="0" borderId="0" applyFont="0" applyFill="0" applyBorder="0" applyAlignment="0" applyProtection="0"/>
    <xf numFmtId="9" fontId="72" fillId="0" borderId="14" applyNumberFormat="0" applyBorder="0"/>
    <xf numFmtId="203" fontId="87" fillId="0" borderId="0" applyFill="0" applyBorder="0" applyAlignment="0"/>
    <xf numFmtId="199" fontId="87" fillId="0" borderId="0" applyFill="0" applyBorder="0" applyAlignment="0"/>
    <xf numFmtId="203" fontId="87" fillId="0" borderId="0" applyFill="0" applyBorder="0" applyAlignment="0"/>
    <xf numFmtId="204" fontId="87" fillId="0" borderId="0" applyFill="0" applyBorder="0" applyAlignment="0"/>
    <xf numFmtId="199" fontId="87" fillId="0" borderId="0" applyFill="0" applyBorder="0" applyAlignment="0"/>
    <xf numFmtId="0" fontId="117" fillId="0" borderId="0"/>
    <xf numFmtId="0" fontId="72" fillId="0" borderId="0" applyNumberFormat="0" applyFont="0" applyFill="0" applyBorder="0" applyAlignment="0" applyProtection="0">
      <alignment horizontal="left"/>
    </xf>
    <xf numFmtId="0" fontId="118" fillId="0" borderId="10">
      <alignment horizontal="center"/>
    </xf>
    <xf numFmtId="195" fontId="13" fillId="0" borderId="0" applyFont="0" applyFill="0" applyBorder="0" applyAlignment="0" applyProtection="0"/>
    <xf numFmtId="0" fontId="119" fillId="0" borderId="0" applyNumberFormat="0" applyFill="0" applyBorder="0" applyAlignment="0" applyProtection="0"/>
    <xf numFmtId="0" fontId="120" fillId="0" borderId="0"/>
    <xf numFmtId="42" fontId="13" fillId="0" borderId="0" applyFont="0" applyFill="0" applyBorder="0" applyAlignment="0" applyProtection="0"/>
    <xf numFmtId="216" fontId="13" fillId="0" borderId="0" applyFont="0" applyFill="0" applyBorder="0" applyAlignment="0" applyProtection="0"/>
    <xf numFmtId="0" fontId="121" fillId="0" borderId="15"/>
    <xf numFmtId="0" fontId="72" fillId="0" borderId="0"/>
    <xf numFmtId="42" fontId="13" fillId="0" borderId="0" applyFont="0" applyFill="0" applyBorder="0" applyAlignment="0" applyProtection="0"/>
    <xf numFmtId="193" fontId="13" fillId="0" borderId="0" applyFont="0" applyFill="0" applyBorder="0" applyAlignment="0" applyProtection="0"/>
    <xf numFmtId="184" fontId="13" fillId="0" borderId="0" applyFont="0" applyFill="0" applyBorder="0" applyAlignment="0" applyProtection="0"/>
    <xf numFmtId="190" fontId="48"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65"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194" fontId="48"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88" fontId="13" fillId="0" borderId="0" applyFont="0" applyFill="0" applyBorder="0" applyAlignment="0" applyProtection="0"/>
    <xf numFmtId="195"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188" fontId="13" fillId="0" borderId="0" applyFont="0" applyFill="0" applyBorder="0" applyAlignment="0" applyProtection="0"/>
    <xf numFmtId="236" fontId="12" fillId="0" borderId="0" applyFont="0" applyFill="0" applyBorder="0" applyAlignment="0" applyProtection="0"/>
    <xf numFmtId="236" fontId="12"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4" fontId="13" fillId="0" borderId="0" applyFont="0" applyFill="0" applyBorder="0" applyAlignment="0" applyProtection="0"/>
    <xf numFmtId="165" fontId="13" fillId="0" borderId="0" applyFont="0" applyFill="0" applyBorder="0" applyAlignment="0" applyProtection="0"/>
    <xf numFmtId="231" fontId="13" fillId="0" borderId="0" applyFont="0" applyFill="0" applyBorder="0" applyAlignment="0" applyProtection="0"/>
    <xf numFmtId="188"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2" fontId="13" fillId="0" borderId="0" applyFont="0" applyFill="0" applyBorder="0" applyAlignment="0" applyProtection="0"/>
    <xf numFmtId="232" fontId="13" fillId="0" borderId="0" applyFont="0" applyFill="0" applyBorder="0" applyAlignment="0" applyProtection="0"/>
    <xf numFmtId="236"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194" fontId="48"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234" fontId="13" fillId="0" borderId="0" applyFont="0" applyFill="0" applyBorder="0" applyAlignment="0" applyProtection="0"/>
    <xf numFmtId="236" fontId="13" fillId="0" borderId="0" applyFont="0" applyFill="0" applyBorder="0" applyAlignment="0" applyProtection="0"/>
    <xf numFmtId="184" fontId="73" fillId="0" borderId="0" applyFont="0" applyFill="0" applyBorder="0" applyAlignment="0" applyProtection="0"/>
    <xf numFmtId="238" fontId="13" fillId="0" borderId="0" applyFont="0" applyFill="0" applyBorder="0" applyAlignment="0" applyProtection="0"/>
    <xf numFmtId="238" fontId="13" fillId="0" borderId="0" applyFont="0" applyFill="0" applyBorder="0" applyAlignment="0" applyProtection="0"/>
    <xf numFmtId="203" fontId="73" fillId="0" borderId="0" applyFont="0" applyFill="0" applyBorder="0" applyAlignment="0" applyProtection="0"/>
    <xf numFmtId="238" fontId="13" fillId="0" borderId="0" applyFont="0" applyFill="0" applyBorder="0" applyAlignment="0" applyProtection="0"/>
    <xf numFmtId="195" fontId="13" fillId="0" borderId="0" applyFont="0" applyFill="0" applyBorder="0" applyAlignment="0" applyProtection="0"/>
    <xf numFmtId="184" fontId="7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234" fontId="13" fillId="0" borderId="0" applyFont="0" applyFill="0" applyBorder="0" applyAlignment="0" applyProtection="0"/>
    <xf numFmtId="42" fontId="13" fillId="0" borderId="0" applyFont="0" applyFill="0" applyBorder="0" applyAlignment="0" applyProtection="0"/>
    <xf numFmtId="193" fontId="12" fillId="0" borderId="0" applyFont="0" applyFill="0" applyBorder="0" applyAlignment="0" applyProtection="0"/>
    <xf numFmtId="230" fontId="13" fillId="0" borderId="0" applyFont="0" applyFill="0" applyBorder="0" applyAlignment="0" applyProtection="0"/>
    <xf numFmtId="42" fontId="13" fillId="0" borderId="0" applyFont="0" applyFill="0" applyBorder="0" applyAlignment="0" applyProtection="0"/>
    <xf numFmtId="193" fontId="13" fillId="0" borderId="0" applyFont="0" applyFill="0" applyBorder="0" applyAlignment="0" applyProtection="0"/>
    <xf numFmtId="189" fontId="73" fillId="0" borderId="0" applyFont="0" applyFill="0" applyBorder="0" applyAlignment="0" applyProtection="0"/>
    <xf numFmtId="184" fontId="13" fillId="0" borderId="0" applyFont="0" applyFill="0" applyBorder="0" applyAlignment="0" applyProtection="0"/>
    <xf numFmtId="239" fontId="13" fillId="0" borderId="0" applyFont="0" applyFill="0" applyBorder="0" applyAlignment="0" applyProtection="0"/>
    <xf numFmtId="239" fontId="13" fillId="0" borderId="0" applyFont="0" applyFill="0" applyBorder="0" applyAlignment="0" applyProtection="0"/>
    <xf numFmtId="229" fontId="73" fillId="0" borderId="0" applyFont="0" applyFill="0" applyBorder="0" applyAlignment="0" applyProtection="0"/>
    <xf numFmtId="239" fontId="13" fillId="0" borderId="0" applyFont="0" applyFill="0" applyBorder="0" applyAlignment="0" applyProtection="0"/>
    <xf numFmtId="189" fontId="73" fillId="0" borderId="0" applyFont="0" applyFill="0" applyBorder="0" applyAlignment="0" applyProtection="0"/>
    <xf numFmtId="193" fontId="13" fillId="0" borderId="0" applyFont="0" applyFill="0" applyBorder="0" applyAlignment="0" applyProtection="0"/>
    <xf numFmtId="229" fontId="73" fillId="0" borderId="0" applyFont="0" applyFill="0" applyBorder="0" applyAlignment="0" applyProtection="0"/>
    <xf numFmtId="240" fontId="13" fillId="0" borderId="0" applyFont="0" applyFill="0" applyBorder="0" applyAlignment="0" applyProtection="0"/>
    <xf numFmtId="240" fontId="13" fillId="0" borderId="0" applyFont="0" applyFill="0" applyBorder="0" applyAlignment="0" applyProtection="0"/>
    <xf numFmtId="165" fontId="73" fillId="0" borderId="0" applyFont="0" applyFill="0" applyBorder="0" applyAlignment="0" applyProtection="0"/>
    <xf numFmtId="190" fontId="48" fillId="0" borderId="0" applyFont="0" applyFill="0" applyBorder="0" applyAlignment="0" applyProtection="0"/>
    <xf numFmtId="240" fontId="13" fillId="0" borderId="0" applyFont="0" applyFill="0" applyBorder="0" applyAlignment="0" applyProtection="0"/>
    <xf numFmtId="229" fontId="73" fillId="0" borderId="0" applyFont="0" applyFill="0" applyBorder="0" applyAlignment="0" applyProtection="0"/>
    <xf numFmtId="14" fontId="142" fillId="0" borderId="0"/>
    <xf numFmtId="0" fontId="108" fillId="0" borderId="0"/>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9"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164"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48" fillId="0" borderId="16">
      <alignment horizontal="right" vertical="center"/>
    </xf>
    <xf numFmtId="220" fontId="14" fillId="0" borderId="16">
      <alignment horizontal="right" vertical="center"/>
    </xf>
    <xf numFmtId="220" fontId="14"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64"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219"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7" fontId="122"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172" fontId="123"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48" fillId="0" borderId="16">
      <alignment horizontal="right" vertical="center"/>
    </xf>
    <xf numFmtId="218" fontId="14" fillId="0" borderId="16">
      <alignment horizontal="right" vertical="center"/>
    </xf>
    <xf numFmtId="218" fontId="14"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221" fontId="13" fillId="0" borderId="16">
      <alignment horizontal="right" vertical="center"/>
    </xf>
    <xf numFmtId="176" fontId="123" fillId="2" borderId="17" applyFont="0" applyFill="0" applyBorder="0"/>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217" fontId="122" fillId="0" borderId="16">
      <alignment horizontal="right" vertical="center"/>
    </xf>
    <xf numFmtId="0" fontId="124" fillId="0" borderId="0">
      <alignment horizontal="center" vertical="center" wrapText="1"/>
    </xf>
    <xf numFmtId="49" fontId="93" fillId="0" borderId="0" applyFill="0" applyBorder="0" applyAlignment="0"/>
    <xf numFmtId="222" fontId="48" fillId="0" borderId="0" applyFill="0" applyBorder="0" applyAlignment="0"/>
    <xf numFmtId="223" fontId="48" fillId="0" borderId="0" applyFill="0" applyBorder="0" applyAlignment="0"/>
    <xf numFmtId="219" fontId="122" fillId="0" borderId="16">
      <alignment horizontal="center"/>
    </xf>
    <xf numFmtId="0" fontId="66" fillId="0" borderId="15"/>
    <xf numFmtId="0" fontId="125" fillId="0" borderId="0">
      <alignment vertical="center" wrapText="1"/>
      <protection locked="0"/>
    </xf>
    <xf numFmtId="0" fontId="121" fillId="0" borderId="15"/>
    <xf numFmtId="0" fontId="121" fillId="0" borderId="15"/>
    <xf numFmtId="0" fontId="66" fillId="0" borderId="15"/>
    <xf numFmtId="0" fontId="66" fillId="0" borderId="15"/>
    <xf numFmtId="0" fontId="66" fillId="0" borderId="15"/>
    <xf numFmtId="0" fontId="66" fillId="0" borderId="15"/>
    <xf numFmtId="0" fontId="66" fillId="0" borderId="15"/>
    <xf numFmtId="0" fontId="66" fillId="0" borderId="15"/>
    <xf numFmtId="0" fontId="66" fillId="0" borderId="15"/>
    <xf numFmtId="0" fontId="121" fillId="0" borderId="15"/>
    <xf numFmtId="0" fontId="66" fillId="0" borderId="15"/>
    <xf numFmtId="0" fontId="121" fillId="0" borderId="15"/>
    <xf numFmtId="0" fontId="114" fillId="0" borderId="0" applyNumberFormat="0" applyFill="0" applyBorder="0" applyAlignment="0" applyProtection="0"/>
    <xf numFmtId="0" fontId="114" fillId="0" borderId="0" applyNumberFormat="0" applyFill="0" applyBorder="0" applyAlignment="0" applyProtection="0"/>
    <xf numFmtId="224" fontId="126" fillId="0" borderId="18">
      <alignment horizontal="right"/>
    </xf>
    <xf numFmtId="40" fontId="30" fillId="0" borderId="0"/>
    <xf numFmtId="0" fontId="119" fillId="0" borderId="0" applyNumberFormat="0" applyFill="0" applyBorder="0" applyAlignment="0" applyProtection="0"/>
    <xf numFmtId="0" fontId="199" fillId="0" borderId="0" applyNumberFormat="0" applyFill="0" applyBorder="0" applyAlignment="0" applyProtection="0"/>
    <xf numFmtId="0" fontId="127" fillId="0" borderId="19" applyNumberFormat="0" applyFill="0" applyAlignment="0" applyProtection="0"/>
    <xf numFmtId="0" fontId="109" fillId="0" borderId="20" applyNumberFormat="0" applyAlignment="0">
      <alignment horizontal="center"/>
    </xf>
    <xf numFmtId="0" fontId="143" fillId="0" borderId="0"/>
    <xf numFmtId="0" fontId="144" fillId="0" borderId="0">
      <alignment horizontal="center"/>
    </xf>
    <xf numFmtId="165" fontId="48" fillId="0" borderId="0" applyFont="0" applyFill="0" applyBorder="0" applyAlignment="0" applyProtection="0"/>
    <xf numFmtId="166" fontId="48" fillId="0" borderId="0" applyFont="0" applyFill="0" applyBorder="0" applyAlignment="0" applyProtection="0"/>
    <xf numFmtId="184" fontId="48" fillId="0" borderId="0" applyFont="0" applyFill="0" applyBorder="0" applyAlignment="0" applyProtection="0"/>
    <xf numFmtId="203" fontId="48" fillId="0" borderId="0" applyFont="0" applyFill="0" applyBorder="0" applyAlignment="0" applyProtection="0"/>
    <xf numFmtId="222" fontId="122" fillId="0" borderId="0"/>
    <xf numFmtId="223" fontId="122" fillId="0" borderId="8"/>
    <xf numFmtId="0" fontId="128" fillId="0" borderId="0"/>
    <xf numFmtId="0" fontId="128" fillId="0" borderId="0"/>
    <xf numFmtId="0" fontId="128" fillId="0" borderId="0"/>
    <xf numFmtId="0" fontId="128" fillId="0" borderId="0"/>
    <xf numFmtId="0" fontId="128" fillId="0" borderId="0"/>
    <xf numFmtId="0" fontId="128" fillId="0" borderId="0"/>
    <xf numFmtId="0" fontId="129" fillId="31" borderId="8">
      <alignment horizontal="left" vertical="center"/>
    </xf>
    <xf numFmtId="5" fontId="130" fillId="0" borderId="18">
      <alignment horizontal="left" vertical="top"/>
    </xf>
    <xf numFmtId="5" fontId="131" fillId="0" borderId="21">
      <alignment horizontal="left" vertical="top"/>
    </xf>
    <xf numFmtId="0" fontId="132" fillId="0" borderId="21">
      <alignment horizontal="left" vertical="center"/>
    </xf>
    <xf numFmtId="225" fontId="48" fillId="0" borderId="0" applyFont="0" applyFill="0" applyBorder="0" applyAlignment="0" applyProtection="0"/>
    <xf numFmtId="226" fontId="48" fillId="0" borderId="0" applyFon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141" fillId="0" borderId="0" applyFont="0" applyFill="0" applyBorder="0" applyAlignment="0" applyProtection="0"/>
    <xf numFmtId="0" fontId="141" fillId="0" borderId="0" applyFont="0" applyFill="0" applyBorder="0" applyAlignment="0" applyProtection="0"/>
    <xf numFmtId="0" fontId="15" fillId="0" borderId="0">
      <alignment vertical="center"/>
    </xf>
    <xf numFmtId="40" fontId="135" fillId="0" borderId="0" applyFont="0" applyFill="0" applyBorder="0" applyAlignment="0" applyProtection="0"/>
    <xf numFmtId="38" fontId="135" fillId="0" borderId="0" applyFont="0" applyFill="0" applyBorder="0" applyAlignment="0" applyProtection="0"/>
    <xf numFmtId="0" fontId="135" fillId="0" borderId="0" applyFont="0" applyFill="0" applyBorder="0" applyAlignment="0" applyProtection="0"/>
    <xf numFmtId="0" fontId="135" fillId="0" borderId="0" applyFont="0" applyFill="0" applyBorder="0" applyAlignment="0" applyProtection="0"/>
    <xf numFmtId="9" fontId="136" fillId="0" borderId="0" applyFont="0" applyFill="0" applyBorder="0" applyAlignment="0" applyProtection="0"/>
    <xf numFmtId="0" fontId="137" fillId="0" borderId="0"/>
    <xf numFmtId="196" fontId="12" fillId="0" borderId="0" applyFont="0" applyFill="0" applyBorder="0" applyAlignment="0" applyProtection="0"/>
    <xf numFmtId="227" fontId="139" fillId="0" borderId="0" applyFont="0" applyFill="0" applyBorder="0" applyAlignment="0" applyProtection="0"/>
    <xf numFmtId="198" fontId="12" fillId="0" borderId="0" applyFont="0" applyFill="0" applyBorder="0" applyAlignment="0" applyProtection="0"/>
    <xf numFmtId="228" fontId="12" fillId="0" borderId="0" applyFont="0" applyFill="0" applyBorder="0" applyAlignment="0" applyProtection="0"/>
    <xf numFmtId="0" fontId="140" fillId="0" borderId="0"/>
    <xf numFmtId="0" fontId="11" fillId="0" borderId="0"/>
    <xf numFmtId="165" fontId="138" fillId="0" borderId="0" applyFont="0" applyFill="0" applyBorder="0" applyAlignment="0" applyProtection="0"/>
    <xf numFmtId="166" fontId="138" fillId="0" borderId="0" applyFont="0" applyFill="0" applyBorder="0" applyAlignment="0" applyProtection="0"/>
    <xf numFmtId="184" fontId="138" fillId="0" borderId="0" applyFont="0" applyFill="0" applyBorder="0" applyAlignment="0" applyProtection="0"/>
    <xf numFmtId="189" fontId="70" fillId="0" borderId="0" applyFont="0" applyFill="0" applyBorder="0" applyAlignment="0" applyProtection="0"/>
    <xf numFmtId="203" fontId="13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218" fillId="0" borderId="0">
      <alignment vertical="top"/>
    </xf>
    <xf numFmtId="43" fontId="93" fillId="0" borderId="0" applyFont="0" applyFill="0" applyBorder="0" applyAlignment="0" applyProtection="0">
      <alignment vertical="top"/>
    </xf>
    <xf numFmtId="9" fontId="93" fillId="0" borderId="0" applyFont="0" applyFill="0" applyBorder="0" applyAlignment="0" applyProtection="0">
      <alignment vertical="top"/>
    </xf>
    <xf numFmtId="165" fontId="224" fillId="0" borderId="0" applyFont="0" applyFill="0" applyBorder="0" applyAlignment="0" applyProtection="0"/>
    <xf numFmtId="0" fontId="6" fillId="0" borderId="0"/>
    <xf numFmtId="166" fontId="6" fillId="0" borderId="0" applyFont="0" applyFill="0" applyBorder="0" applyAlignment="0" applyProtection="0"/>
    <xf numFmtId="0" fontId="8" fillId="0" borderId="0"/>
    <xf numFmtId="43" fontId="5" fillId="0" borderId="0" applyFont="0" applyFill="0" applyBorder="0" applyAlignment="0" applyProtection="0"/>
    <xf numFmtId="9" fontId="5" fillId="0" borderId="0" applyFont="0" applyFill="0" applyBorder="0" applyAlignment="0" applyProtection="0"/>
    <xf numFmtId="0" fontId="8" fillId="0" borderId="0"/>
    <xf numFmtId="0" fontId="8" fillId="0" borderId="0"/>
    <xf numFmtId="0" fontId="52" fillId="0" borderId="0">
      <alignment vertical="top"/>
    </xf>
    <xf numFmtId="166" fontId="52" fillId="0" borderId="0" applyFont="0" applyFill="0" applyBorder="0" applyAlignment="0" applyProtection="0">
      <alignment vertical="top"/>
    </xf>
    <xf numFmtId="0" fontId="8" fillId="0" borderId="0"/>
    <xf numFmtId="43" fontId="8" fillId="0" borderId="0" applyFont="0" applyFill="0" applyBorder="0" applyAlignment="0" applyProtection="0"/>
    <xf numFmtId="0" fontId="4" fillId="0" borderId="0"/>
    <xf numFmtId="165" fontId="4" fillId="0" borderId="0" applyFont="0" applyFill="0" applyBorder="0" applyAlignment="0" applyProtection="0"/>
    <xf numFmtId="41" fontId="8" fillId="0" borderId="0" applyFont="0" applyFill="0" applyBorder="0" applyAlignment="0" applyProtection="0"/>
    <xf numFmtId="0" fontId="3" fillId="0" borderId="0"/>
    <xf numFmtId="0" fontId="3" fillId="0" borderId="0"/>
    <xf numFmtId="0" fontId="3" fillId="0" borderId="0"/>
    <xf numFmtId="166" fontId="52" fillId="0" borderId="0" applyFont="0" applyFill="0" applyBorder="0" applyAlignment="0" applyProtection="0">
      <alignment vertical="top"/>
    </xf>
    <xf numFmtId="0" fontId="2" fillId="0" borderId="0"/>
    <xf numFmtId="9"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2889">
    <xf numFmtId="0" fontId="0" fillId="0" borderId="0" xfId="0"/>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0" fontId="15" fillId="0" borderId="22" xfId="0" applyFont="1" applyBorder="1" applyAlignment="1">
      <alignment horizontal="center" vertical="center" wrapText="1"/>
    </xf>
    <xf numFmtId="0" fontId="21" fillId="0" borderId="0" xfId="0" applyFont="1" applyAlignment="1">
      <alignment vertical="center" wrapText="1"/>
    </xf>
    <xf numFmtId="0" fontId="16" fillId="0" borderId="0" xfId="0" applyFont="1" applyAlignment="1">
      <alignment vertical="center" wrapText="1"/>
    </xf>
    <xf numFmtId="49" fontId="15" fillId="0" borderId="23" xfId="0" applyNumberFormat="1" applyFont="1" applyBorder="1" applyAlignment="1">
      <alignment vertical="center" wrapText="1"/>
    </xf>
    <xf numFmtId="0" fontId="16" fillId="0" borderId="0" xfId="0" applyFont="1" applyAlignment="1">
      <alignment horizontal="center" vertical="center" wrapText="1"/>
    </xf>
    <xf numFmtId="0" fontId="15" fillId="0" borderId="23" xfId="0" applyFont="1" applyBorder="1" applyAlignment="1">
      <alignment vertical="center" wrapText="1"/>
    </xf>
    <xf numFmtId="0" fontId="24" fillId="0" borderId="23" xfId="0" applyFont="1" applyBorder="1" applyAlignment="1">
      <alignment horizontal="center" vertical="center" wrapText="1"/>
    </xf>
    <xf numFmtId="49" fontId="15" fillId="0" borderId="23" xfId="0" applyNumberFormat="1" applyFont="1" applyBorder="1" applyAlignment="1">
      <alignment horizontal="left" vertical="center" wrapText="1"/>
    </xf>
    <xf numFmtId="0" fontId="15" fillId="0" borderId="0" xfId="0" applyFont="1" applyAlignment="1">
      <alignment horizontal="center" vertical="center" wrapText="1"/>
    </xf>
    <xf numFmtId="41" fontId="15" fillId="0" borderId="23" xfId="477" applyNumberFormat="1" applyFont="1" applyFill="1" applyBorder="1" applyAlignment="1">
      <alignment horizontal="right" vertical="center" wrapText="1"/>
    </xf>
    <xf numFmtId="41" fontId="16" fillId="0" borderId="23" xfId="477" applyNumberFormat="1" applyFont="1" applyFill="1" applyBorder="1" applyAlignment="1">
      <alignment horizontal="right" vertical="center" wrapText="1"/>
    </xf>
    <xf numFmtId="0" fontId="15" fillId="0" borderId="24" xfId="0" applyFont="1" applyBorder="1" applyAlignment="1">
      <alignment vertical="center" wrapText="1"/>
    </xf>
    <xf numFmtId="41" fontId="15" fillId="0" borderId="24" xfId="477" applyNumberFormat="1" applyFont="1" applyFill="1" applyBorder="1" applyAlignment="1">
      <alignment horizontal="right" vertical="center" wrapText="1"/>
    </xf>
    <xf numFmtId="49" fontId="16" fillId="0" borderId="23" xfId="0" applyNumberFormat="1" applyFont="1" applyBorder="1" applyAlignment="1">
      <alignment vertical="center" wrapText="1"/>
    </xf>
    <xf numFmtId="0" fontId="15" fillId="0" borderId="8" xfId="0" applyFont="1" applyBorder="1" applyAlignment="1">
      <alignment horizontal="center" vertical="center" wrapText="1"/>
    </xf>
    <xf numFmtId="0" fontId="15" fillId="0" borderId="0" xfId="0" applyFont="1" applyAlignment="1">
      <alignment vertical="center" wrapText="1"/>
    </xf>
    <xf numFmtId="0" fontId="16" fillId="0" borderId="11" xfId="0" applyFont="1" applyBorder="1" applyAlignment="1">
      <alignment vertical="center" wrapText="1"/>
    </xf>
    <xf numFmtId="0" fontId="16" fillId="0" borderId="11" xfId="0" applyFont="1" applyBorder="1" applyAlignment="1">
      <alignment horizontal="center" vertical="center" wrapText="1"/>
    </xf>
    <xf numFmtId="0" fontId="16" fillId="0" borderId="23" xfId="0" applyFont="1" applyBorder="1" applyAlignment="1">
      <alignment vertical="center" wrapText="1"/>
    </xf>
    <xf numFmtId="0" fontId="15" fillId="0" borderId="23" xfId="0" applyFont="1" applyBorder="1" applyAlignment="1">
      <alignment horizontal="center" vertical="center" wrapText="1"/>
    </xf>
    <xf numFmtId="0" fontId="24" fillId="0" borderId="23" xfId="0" applyFont="1" applyBorder="1" applyAlignment="1">
      <alignment vertical="center" wrapText="1"/>
    </xf>
    <xf numFmtId="0" fontId="24" fillId="0" borderId="0" xfId="0" applyFont="1" applyAlignment="1">
      <alignment vertical="center" wrapText="1"/>
    </xf>
    <xf numFmtId="169" fontId="15" fillId="0" borderId="23" xfId="477" applyNumberFormat="1" applyFont="1" applyFill="1" applyBorder="1" applyAlignment="1">
      <alignment vertical="center" wrapText="1"/>
    </xf>
    <xf numFmtId="169" fontId="16" fillId="0" borderId="23" xfId="477" applyNumberFormat="1" applyFont="1" applyFill="1" applyBorder="1" applyAlignment="1">
      <alignment vertical="center" wrapText="1"/>
    </xf>
    <xf numFmtId="0" fontId="16" fillId="0" borderId="8" xfId="0" applyFont="1" applyBorder="1" applyAlignment="1">
      <alignment horizontal="center" vertical="center" wrapText="1"/>
    </xf>
    <xf numFmtId="169" fontId="15" fillId="0" borderId="0" xfId="0" applyNumberFormat="1" applyFont="1" applyAlignment="1">
      <alignment vertical="center" wrapText="1"/>
    </xf>
    <xf numFmtId="169" fontId="15" fillId="0" borderId="0" xfId="477" applyNumberFormat="1" applyFont="1" applyAlignment="1">
      <alignment vertical="center" wrapText="1"/>
    </xf>
    <xf numFmtId="169" fontId="16" fillId="0" borderId="11" xfId="477" applyNumberFormat="1" applyFont="1" applyFill="1" applyBorder="1" applyAlignment="1">
      <alignment vertical="center" wrapText="1"/>
    </xf>
    <xf numFmtId="0" fontId="16" fillId="0" borderId="23" xfId="0" applyFont="1" applyBorder="1" applyAlignment="1">
      <alignment horizontal="center" vertical="center" wrapText="1"/>
    </xf>
    <xf numFmtId="3" fontId="15" fillId="0" borderId="0" xfId="0" applyNumberFormat="1" applyFont="1" applyAlignment="1">
      <alignment vertical="center" wrapText="1"/>
    </xf>
    <xf numFmtId="0" fontId="15" fillId="0" borderId="24" xfId="0" applyFont="1" applyBorder="1" applyAlignment="1">
      <alignment horizontal="center" vertical="center" wrapText="1"/>
    </xf>
    <xf numFmtId="0" fontId="24" fillId="0" borderId="0" xfId="0" applyFont="1" applyAlignment="1">
      <alignment horizontal="center" vertical="center" wrapText="1"/>
    </xf>
    <xf numFmtId="169" fontId="15" fillId="0" borderId="0" xfId="477" applyNumberFormat="1" applyFont="1" applyAlignment="1">
      <alignment horizontal="center" vertical="center" wrapText="1"/>
    </xf>
    <xf numFmtId="0" fontId="15" fillId="0" borderId="11" xfId="0" applyFont="1" applyBorder="1" applyAlignment="1">
      <alignment vertical="center" wrapText="1"/>
    </xf>
    <xf numFmtId="0" fontId="25" fillId="0" borderId="0" xfId="0" applyFont="1" applyAlignment="1">
      <alignment vertical="center" wrapText="1"/>
    </xf>
    <xf numFmtId="169" fontId="15" fillId="0" borderId="0" xfId="477" applyNumberFormat="1" applyFont="1" applyFill="1" applyAlignment="1">
      <alignment vertical="center" wrapText="1"/>
    </xf>
    <xf numFmtId="169" fontId="15" fillId="0" borderId="0" xfId="477" applyNumberFormat="1" applyFont="1" applyFill="1" applyAlignment="1">
      <alignment horizontal="center" vertical="center" wrapText="1"/>
    </xf>
    <xf numFmtId="41" fontId="15" fillId="0" borderId="23" xfId="477" applyNumberFormat="1" applyFont="1" applyFill="1" applyBorder="1" applyAlignment="1">
      <alignment vertical="center" wrapText="1"/>
    </xf>
    <xf numFmtId="41" fontId="16" fillId="0" borderId="23" xfId="477" applyNumberFormat="1" applyFont="1" applyFill="1" applyBorder="1" applyAlignment="1">
      <alignment vertical="center" wrapText="1"/>
    </xf>
    <xf numFmtId="41" fontId="15" fillId="0" borderId="23" xfId="0" applyNumberFormat="1" applyFont="1" applyBorder="1" applyAlignment="1">
      <alignment vertical="center" wrapText="1"/>
    </xf>
    <xf numFmtId="168" fontId="16" fillId="0" borderId="0" xfId="477" applyFont="1" applyAlignment="1">
      <alignment vertical="center" wrapText="1"/>
    </xf>
    <xf numFmtId="168" fontId="15" fillId="0" borderId="0" xfId="477" applyFont="1" applyFill="1" applyAlignment="1">
      <alignment vertical="center" wrapText="1"/>
    </xf>
    <xf numFmtId="169" fontId="25" fillId="0" borderId="0" xfId="477" applyNumberFormat="1" applyFont="1" applyFill="1" applyAlignment="1">
      <alignment vertical="center" wrapText="1"/>
    </xf>
    <xf numFmtId="169" fontId="16" fillId="0" borderId="8" xfId="477" applyNumberFormat="1" applyFont="1" applyFill="1" applyBorder="1" applyAlignment="1">
      <alignment horizontal="center" vertical="center" wrapText="1"/>
    </xf>
    <xf numFmtId="41" fontId="16" fillId="0" borderId="23" xfId="0" applyNumberFormat="1" applyFont="1" applyBorder="1" applyAlignment="1">
      <alignment horizontal="right" vertical="center" wrapText="1"/>
    </xf>
    <xf numFmtId="41" fontId="15" fillId="0" borderId="23" xfId="0" applyNumberFormat="1" applyFont="1" applyBorder="1" applyAlignment="1">
      <alignment horizontal="right" vertical="center" wrapText="1"/>
    </xf>
    <xf numFmtId="0" fontId="20" fillId="0" borderId="0" xfId="0" applyFont="1" applyAlignment="1">
      <alignment horizontal="center" vertical="center" wrapText="1"/>
    </xf>
    <xf numFmtId="0" fontId="35" fillId="0" borderId="0" xfId="0" applyFont="1" applyAlignment="1">
      <alignment horizontal="center" vertical="center" wrapText="1"/>
    </xf>
    <xf numFmtId="169" fontId="15" fillId="0" borderId="0" xfId="477" applyNumberFormat="1" applyFont="1" applyFill="1" applyBorder="1" applyAlignment="1">
      <alignment horizontal="right" vertical="center" wrapText="1"/>
    </xf>
    <xf numFmtId="0" fontId="26" fillId="0" borderId="0" xfId="0" applyFont="1" applyAlignment="1">
      <alignment vertical="center" wrapText="1"/>
    </xf>
    <xf numFmtId="49" fontId="15" fillId="0" borderId="0" xfId="0" applyNumberFormat="1" applyFont="1" applyAlignment="1">
      <alignment vertical="center" wrapText="1"/>
    </xf>
    <xf numFmtId="0" fontId="30" fillId="0" borderId="8" xfId="0" applyFont="1" applyBorder="1" applyAlignment="1">
      <alignment horizontal="center" vertical="center" wrapText="1"/>
    </xf>
    <xf numFmtId="41" fontId="16" fillId="0" borderId="11" xfId="477" applyNumberFormat="1" applyFont="1" applyFill="1" applyBorder="1" applyAlignment="1">
      <alignment horizontal="right" vertical="center" wrapText="1"/>
    </xf>
    <xf numFmtId="0" fontId="15" fillId="0" borderId="11" xfId="0" applyFont="1" applyBorder="1" applyAlignment="1">
      <alignment horizontal="center" vertical="center" wrapText="1"/>
    </xf>
    <xf numFmtId="41" fontId="15" fillId="0" borderId="0" xfId="0" applyNumberFormat="1" applyFont="1" applyAlignment="1">
      <alignment vertical="center" wrapText="1"/>
    </xf>
    <xf numFmtId="49" fontId="16" fillId="0" borderId="0" xfId="0" applyNumberFormat="1" applyFont="1" applyAlignment="1">
      <alignment vertical="center" wrapText="1"/>
    </xf>
    <xf numFmtId="0" fontId="30" fillId="0" borderId="18" xfId="0" applyFont="1" applyBorder="1" applyAlignment="1">
      <alignment horizontal="center" vertical="center" wrapText="1"/>
    </xf>
    <xf numFmtId="49" fontId="15" fillId="0" borderId="23" xfId="0" applyNumberFormat="1" applyFont="1" applyBorder="1" applyAlignment="1">
      <alignment horizontal="center" vertical="center" wrapText="1"/>
    </xf>
    <xf numFmtId="41" fontId="15" fillId="0" borderId="23" xfId="0" applyNumberFormat="1" applyFont="1" applyBorder="1" applyAlignment="1">
      <alignment horizontal="center" vertical="center" wrapText="1"/>
    </xf>
    <xf numFmtId="0" fontId="15" fillId="0" borderId="8" xfId="0" applyFont="1" applyBorder="1" applyAlignment="1">
      <alignment vertical="center" wrapText="1"/>
    </xf>
    <xf numFmtId="49" fontId="21" fillId="0" borderId="0" xfId="0" applyNumberFormat="1" applyFont="1" applyAlignment="1">
      <alignment vertical="center" wrapText="1"/>
    </xf>
    <xf numFmtId="0" fontId="29" fillId="0" borderId="0" xfId="0" applyFont="1" applyAlignment="1">
      <alignment vertical="center" wrapText="1"/>
    </xf>
    <xf numFmtId="0" fontId="16" fillId="0" borderId="0" xfId="0" applyFont="1" applyAlignment="1">
      <alignment horizontal="left" vertical="center" wrapText="1"/>
    </xf>
    <xf numFmtId="41" fontId="16" fillId="0" borderId="23" xfId="0" applyNumberFormat="1" applyFont="1" applyBorder="1" applyAlignment="1">
      <alignment vertical="center" wrapText="1"/>
    </xf>
    <xf numFmtId="41" fontId="15" fillId="0" borderId="24" xfId="0" applyNumberFormat="1" applyFont="1" applyBorder="1" applyAlignment="1">
      <alignment vertical="center" wrapText="1"/>
    </xf>
    <xf numFmtId="0" fontId="25" fillId="0" borderId="8" xfId="0" applyFont="1" applyBorder="1" applyAlignment="1">
      <alignment horizontal="center" vertical="center" wrapText="1"/>
    </xf>
    <xf numFmtId="0" fontId="26" fillId="0" borderId="23" xfId="0" applyFont="1" applyBorder="1" applyAlignment="1">
      <alignment vertical="center" wrapText="1"/>
    </xf>
    <xf numFmtId="41" fontId="16" fillId="0" borderId="11" xfId="0" applyNumberFormat="1" applyFont="1" applyBorder="1" applyAlignment="1">
      <alignment vertical="center" wrapText="1"/>
    </xf>
    <xf numFmtId="41" fontId="16" fillId="0" borderId="11" xfId="0" applyNumberFormat="1" applyFont="1" applyBorder="1" applyAlignment="1">
      <alignment horizontal="left" vertical="center" wrapText="1"/>
    </xf>
    <xf numFmtId="41" fontId="15" fillId="0" borderId="23" xfId="0" applyNumberFormat="1" applyFont="1" applyBorder="1" applyAlignment="1">
      <alignment horizontal="left" vertical="center" wrapText="1"/>
    </xf>
    <xf numFmtId="41" fontId="16" fillId="0" borderId="23" xfId="477" applyNumberFormat="1" applyFont="1" applyFill="1" applyBorder="1" applyAlignment="1">
      <alignment horizontal="left" vertical="center" wrapText="1"/>
    </xf>
    <xf numFmtId="41" fontId="15" fillId="0" borderId="24" xfId="0" applyNumberFormat="1" applyFont="1" applyBorder="1" applyAlignment="1">
      <alignment horizontal="left" vertical="center" wrapText="1"/>
    </xf>
    <xf numFmtId="169" fontId="16" fillId="0" borderId="0" xfId="0" applyNumberFormat="1" applyFont="1" applyAlignment="1">
      <alignment vertical="center" wrapText="1"/>
    </xf>
    <xf numFmtId="0" fontId="15" fillId="0" borderId="26" xfId="0" applyFont="1" applyBorder="1" applyAlignment="1">
      <alignment vertical="center" wrapText="1"/>
    </xf>
    <xf numFmtId="41" fontId="16" fillId="0" borderId="24" xfId="477" applyNumberFormat="1" applyFont="1" applyFill="1" applyBorder="1" applyAlignment="1">
      <alignment horizontal="right" vertical="center" wrapText="1"/>
    </xf>
    <xf numFmtId="0" fontId="16" fillId="0" borderId="27" xfId="0" applyFont="1" applyBorder="1" applyAlignment="1">
      <alignment vertical="center" wrapText="1"/>
    </xf>
    <xf numFmtId="0" fontId="15" fillId="0" borderId="27" xfId="0" applyFont="1" applyBorder="1" applyAlignment="1">
      <alignment vertical="center" wrapText="1"/>
    </xf>
    <xf numFmtId="169" fontId="16" fillId="0" borderId="27" xfId="477" applyNumberFormat="1" applyFont="1" applyFill="1" applyBorder="1" applyAlignment="1">
      <alignment horizontal="right" vertical="center" wrapText="1"/>
    </xf>
    <xf numFmtId="169" fontId="15" fillId="0" borderId="27" xfId="477" applyNumberFormat="1" applyFont="1" applyFill="1" applyBorder="1" applyAlignment="1">
      <alignment vertical="center" wrapText="1"/>
    </xf>
    <xf numFmtId="0" fontId="15" fillId="0" borderId="26" xfId="0" applyFont="1" applyBorder="1" applyAlignment="1">
      <alignment horizontal="center" vertical="center" wrapText="1"/>
    </xf>
    <xf numFmtId="0" fontId="16" fillId="0" borderId="8" xfId="0" applyFont="1" applyBorder="1" applyAlignment="1">
      <alignment vertical="center" wrapText="1"/>
    </xf>
    <xf numFmtId="169" fontId="15" fillId="0" borderId="23" xfId="477" applyNumberFormat="1" applyFont="1" applyFill="1" applyBorder="1" applyAlignment="1">
      <alignment horizontal="right" vertical="center" wrapText="1"/>
    </xf>
    <xf numFmtId="169" fontId="24" fillId="0" borderId="0" xfId="477" applyNumberFormat="1" applyFont="1" applyFill="1" applyAlignment="1">
      <alignment horizontal="center" vertical="center" wrapText="1"/>
    </xf>
    <xf numFmtId="169" fontId="16" fillId="0" borderId="0" xfId="477" applyNumberFormat="1" applyFont="1" applyFill="1" applyAlignment="1">
      <alignment horizontal="center" vertical="center" wrapText="1"/>
    </xf>
    <xf numFmtId="170" fontId="15" fillId="0" borderId="0" xfId="477" applyNumberFormat="1" applyFont="1" applyFill="1" applyAlignment="1">
      <alignment vertical="center" wrapText="1"/>
    </xf>
    <xf numFmtId="0" fontId="32" fillId="0" borderId="0" xfId="0" applyFont="1" applyAlignment="1">
      <alignment horizontal="center" vertical="center" wrapText="1"/>
    </xf>
    <xf numFmtId="169" fontId="31" fillId="0" borderId="0" xfId="477" applyNumberFormat="1" applyFont="1" applyFill="1" applyAlignment="1">
      <alignment vertical="center" wrapText="1"/>
    </xf>
    <xf numFmtId="0" fontId="31" fillId="0" borderId="0" xfId="0" applyFont="1" applyAlignment="1">
      <alignment vertical="center" wrapText="1"/>
    </xf>
    <xf numFmtId="169" fontId="26" fillId="0" borderId="0" xfId="477" applyNumberFormat="1" applyFont="1" applyFill="1" applyAlignment="1">
      <alignment vertical="center" wrapText="1"/>
    </xf>
    <xf numFmtId="10" fontId="16" fillId="0" borderId="23" xfId="477" applyNumberFormat="1" applyFont="1" applyBorder="1" applyAlignment="1">
      <alignment horizontal="right" vertical="center" wrapText="1"/>
    </xf>
    <xf numFmtId="169" fontId="15" fillId="0" borderId="23" xfId="477" applyNumberFormat="1" applyFont="1" applyFill="1" applyBorder="1" applyAlignment="1">
      <alignment horizontal="left" vertical="center" wrapText="1"/>
    </xf>
    <xf numFmtId="169" fontId="16" fillId="0" borderId="23" xfId="477" applyNumberFormat="1" applyFont="1" applyFill="1" applyBorder="1" applyAlignment="1">
      <alignment horizontal="left" vertical="center" wrapText="1"/>
    </xf>
    <xf numFmtId="3" fontId="15" fillId="0" borderId="23" xfId="0" applyNumberFormat="1" applyFont="1" applyBorder="1" applyAlignment="1">
      <alignment vertical="center" wrapText="1"/>
    </xf>
    <xf numFmtId="169" fontId="16" fillId="0" borderId="8" xfId="477" applyNumberFormat="1" applyFont="1" applyFill="1" applyBorder="1" applyAlignment="1">
      <alignment horizontal="left" vertical="center" wrapText="1"/>
    </xf>
    <xf numFmtId="41" fontId="16" fillId="0" borderId="0" xfId="0" applyNumberFormat="1" applyFont="1" applyAlignment="1">
      <alignment vertical="center" wrapText="1"/>
    </xf>
    <xf numFmtId="0" fontId="38" fillId="0" borderId="0" xfId="0" applyFont="1" applyAlignment="1">
      <alignment vertical="center"/>
    </xf>
    <xf numFmtId="49" fontId="38" fillId="0" borderId="0" xfId="0" applyNumberFormat="1" applyFont="1" applyAlignment="1">
      <alignment vertical="center"/>
    </xf>
    <xf numFmtId="3" fontId="15" fillId="0" borderId="23" xfId="477" applyNumberFormat="1" applyFont="1" applyFill="1" applyBorder="1" applyAlignment="1">
      <alignment horizontal="right" vertical="center" wrapText="1"/>
    </xf>
    <xf numFmtId="3" fontId="16" fillId="0" borderId="11" xfId="477" applyNumberFormat="1" applyFont="1" applyFill="1" applyBorder="1" applyAlignment="1">
      <alignment horizontal="right" vertical="center" wrapText="1"/>
    </xf>
    <xf numFmtId="10" fontId="38" fillId="0" borderId="23" xfId="477" applyNumberFormat="1" applyFont="1" applyFill="1" applyBorder="1" applyAlignment="1">
      <alignment horizontal="right" vertical="center" wrapText="1"/>
    </xf>
    <xf numFmtId="3" fontId="16" fillId="0" borderId="23" xfId="477" applyNumberFormat="1" applyFont="1" applyFill="1" applyBorder="1" applyAlignment="1">
      <alignment horizontal="right" vertical="center" wrapText="1"/>
    </xf>
    <xf numFmtId="10" fontId="15" fillId="0" borderId="24" xfId="477" applyNumberFormat="1" applyFont="1" applyFill="1" applyBorder="1" applyAlignment="1">
      <alignment horizontal="right" vertical="center" wrapText="1"/>
    </xf>
    <xf numFmtId="0" fontId="38" fillId="0" borderId="0" xfId="0" applyFont="1" applyAlignment="1">
      <alignment vertical="center" wrapText="1"/>
    </xf>
    <xf numFmtId="3" fontId="24" fillId="0" borderId="23" xfId="477" applyNumberFormat="1" applyFont="1" applyFill="1" applyBorder="1" applyAlignment="1">
      <alignment horizontal="right" vertical="center" wrapText="1"/>
    </xf>
    <xf numFmtId="171" fontId="15" fillId="0" borderId="23" xfId="0" applyNumberFormat="1" applyFont="1" applyBorder="1" applyAlignment="1">
      <alignment horizontal="right" vertical="center" wrapText="1"/>
    </xf>
    <xf numFmtId="10" fontId="16" fillId="0" borderId="11" xfId="477" applyNumberFormat="1" applyFont="1" applyFill="1" applyBorder="1" applyAlignment="1">
      <alignment horizontal="right" vertical="center" wrapText="1"/>
    </xf>
    <xf numFmtId="10" fontId="15" fillId="0" borderId="23" xfId="477" applyNumberFormat="1" applyFont="1" applyFill="1" applyBorder="1" applyAlignment="1">
      <alignment horizontal="right" vertical="center" wrapText="1"/>
    </xf>
    <xf numFmtId="10" fontId="39" fillId="0" borderId="23" xfId="477" applyNumberFormat="1" applyFont="1" applyFill="1" applyBorder="1" applyAlignment="1">
      <alignment horizontal="right" vertical="center" wrapText="1"/>
    </xf>
    <xf numFmtId="10" fontId="16" fillId="0" borderId="23" xfId="477" applyNumberFormat="1" applyFont="1" applyFill="1" applyBorder="1" applyAlignment="1">
      <alignment horizontal="right" vertical="center" wrapText="1"/>
    </xf>
    <xf numFmtId="10" fontId="39" fillId="0" borderId="24" xfId="477" applyNumberFormat="1" applyFont="1" applyFill="1" applyBorder="1" applyAlignment="1">
      <alignment horizontal="right" vertical="center" wrapText="1"/>
    </xf>
    <xf numFmtId="10" fontId="16" fillId="0" borderId="23" xfId="0" applyNumberFormat="1" applyFont="1" applyBorder="1" applyAlignment="1">
      <alignment vertical="center" wrapText="1"/>
    </xf>
    <xf numFmtId="10" fontId="38" fillId="0" borderId="23" xfId="0" applyNumberFormat="1" applyFont="1" applyBorder="1" applyAlignment="1">
      <alignment vertical="center" wrapText="1"/>
    </xf>
    <xf numFmtId="10" fontId="16" fillId="0" borderId="8" xfId="0" applyNumberFormat="1" applyFont="1" applyBorder="1" applyAlignment="1">
      <alignment vertical="center" wrapText="1"/>
    </xf>
    <xf numFmtId="0" fontId="39" fillId="0" borderId="23" xfId="0" applyFont="1" applyBorder="1" applyAlignment="1">
      <alignment horizontal="center" vertical="center" wrapText="1"/>
    </xf>
    <xf numFmtId="41" fontId="24" fillId="0" borderId="23" xfId="477" applyNumberFormat="1" applyFont="1" applyFill="1" applyBorder="1" applyAlignment="1">
      <alignment horizontal="right" vertical="center" wrapText="1"/>
    </xf>
    <xf numFmtId="41" fontId="16" fillId="0" borderId="8" xfId="477" applyNumberFormat="1" applyFont="1" applyFill="1" applyBorder="1" applyAlignment="1">
      <alignment horizontal="right" vertical="center" wrapText="1"/>
    </xf>
    <xf numFmtId="41" fontId="16" fillId="0" borderId="8" xfId="477" applyNumberFormat="1" applyFont="1" applyFill="1" applyBorder="1" applyAlignment="1">
      <alignment vertical="center" wrapText="1"/>
    </xf>
    <xf numFmtId="0" fontId="15" fillId="0" borderId="0" xfId="0" applyFont="1" applyAlignment="1">
      <alignment vertical="center"/>
    </xf>
    <xf numFmtId="0" fontId="39" fillId="0" borderId="23" xfId="0" applyFont="1" applyBorder="1" applyAlignment="1">
      <alignment horizontal="left" vertical="center" wrapText="1"/>
    </xf>
    <xf numFmtId="0" fontId="38" fillId="0" borderId="23" xfId="0" applyFont="1" applyBorder="1" applyAlignment="1">
      <alignment horizontal="right" vertical="center" wrapText="1"/>
    </xf>
    <xf numFmtId="0" fontId="38" fillId="0" borderId="23" xfId="0" applyFont="1" applyBorder="1" applyAlignment="1">
      <alignment horizontal="center" vertical="center" wrapText="1"/>
    </xf>
    <xf numFmtId="10" fontId="41" fillId="0" borderId="23" xfId="477" applyNumberFormat="1" applyFont="1" applyFill="1" applyBorder="1" applyAlignment="1">
      <alignment horizontal="right" vertical="center" wrapText="1"/>
    </xf>
    <xf numFmtId="0" fontId="16" fillId="0" borderId="0" xfId="0" applyFont="1" applyAlignment="1">
      <alignment horizontal="right" vertical="center" wrapText="1"/>
    </xf>
    <xf numFmtId="0" fontId="15" fillId="0" borderId="0" xfId="0" applyFont="1" applyAlignment="1">
      <alignment horizontal="right" vertical="center" wrapText="1"/>
    </xf>
    <xf numFmtId="10" fontId="16" fillId="0" borderId="23" xfId="0" applyNumberFormat="1" applyFont="1" applyBorder="1" applyAlignment="1">
      <alignment horizontal="right" vertical="center" wrapText="1"/>
    </xf>
    <xf numFmtId="10" fontId="38" fillId="0" borderId="23" xfId="0" applyNumberFormat="1" applyFont="1" applyBorder="1" applyAlignment="1">
      <alignment horizontal="right" vertical="center" wrapText="1"/>
    </xf>
    <xf numFmtId="0" fontId="16" fillId="0" borderId="0" xfId="0" applyFont="1" applyAlignment="1">
      <alignment vertical="center"/>
    </xf>
    <xf numFmtId="10" fontId="24" fillId="0" borderId="23" xfId="477" applyNumberFormat="1" applyFont="1" applyFill="1" applyBorder="1" applyAlignment="1">
      <alignment horizontal="right" vertical="center" wrapText="1"/>
    </xf>
    <xf numFmtId="169" fontId="38" fillId="0" borderId="0" xfId="477" applyNumberFormat="1" applyFont="1" applyFill="1" applyBorder="1" applyAlignment="1">
      <alignment horizontal="right" vertical="center" wrapText="1"/>
    </xf>
    <xf numFmtId="10" fontId="25" fillId="0" borderId="0" xfId="477" applyNumberFormat="1" applyFont="1" applyFill="1" applyAlignment="1">
      <alignment vertical="center" wrapText="1"/>
    </xf>
    <xf numFmtId="10" fontId="26" fillId="0" borderId="0" xfId="477" applyNumberFormat="1" applyFont="1" applyFill="1" applyAlignment="1">
      <alignment vertical="center" wrapText="1"/>
    </xf>
    <xf numFmtId="43" fontId="25" fillId="0" borderId="0" xfId="0" applyNumberFormat="1" applyFont="1" applyAlignment="1">
      <alignment vertical="center" wrapText="1"/>
    </xf>
    <xf numFmtId="3" fontId="41" fillId="0" borderId="0" xfId="0" applyNumberFormat="1" applyFont="1" applyAlignment="1">
      <alignment horizontal="right" vertical="center" wrapText="1"/>
    </xf>
    <xf numFmtId="10" fontId="41" fillId="0" borderId="0" xfId="477" applyNumberFormat="1" applyFont="1" applyFill="1" applyBorder="1" applyAlignment="1">
      <alignment horizontal="right" vertical="center" wrapText="1"/>
    </xf>
    <xf numFmtId="3" fontId="24" fillId="0" borderId="0" xfId="0" applyNumberFormat="1" applyFont="1" applyAlignment="1">
      <alignment horizontal="right" vertical="center" wrapText="1"/>
    </xf>
    <xf numFmtId="10" fontId="16" fillId="0" borderId="8" xfId="477" applyNumberFormat="1" applyFont="1" applyFill="1" applyBorder="1" applyAlignment="1">
      <alignment horizontal="right" vertical="center" wrapText="1"/>
    </xf>
    <xf numFmtId="10" fontId="15" fillId="0" borderId="23" xfId="0" applyNumberFormat="1" applyFont="1" applyBorder="1" applyAlignment="1">
      <alignment horizontal="right" vertical="center" wrapText="1"/>
    </xf>
    <xf numFmtId="10" fontId="24" fillId="0" borderId="23" xfId="0" applyNumberFormat="1" applyFont="1" applyBorder="1" applyAlignment="1">
      <alignment horizontal="right" vertical="center" wrapText="1"/>
    </xf>
    <xf numFmtId="0" fontId="30" fillId="0" borderId="22" xfId="0" applyFont="1" applyBorder="1" applyAlignment="1">
      <alignment horizontal="center" vertical="center" wrapText="1"/>
    </xf>
    <xf numFmtId="0" fontId="26" fillId="0" borderId="8" xfId="0" applyFont="1" applyBorder="1" applyAlignment="1">
      <alignment horizontal="center" vertical="center" wrapText="1"/>
    </xf>
    <xf numFmtId="3" fontId="24" fillId="32" borderId="23" xfId="477" applyNumberFormat="1" applyFont="1" applyFill="1" applyBorder="1" applyAlignment="1">
      <alignment horizontal="right" vertical="center" wrapText="1"/>
    </xf>
    <xf numFmtId="3" fontId="16" fillId="32" borderId="23" xfId="477" applyNumberFormat="1" applyFont="1" applyFill="1" applyBorder="1" applyAlignment="1">
      <alignment horizontal="right" vertical="center" wrapText="1"/>
    </xf>
    <xf numFmtId="3" fontId="16" fillId="32" borderId="23" xfId="0" applyNumberFormat="1" applyFont="1" applyFill="1" applyBorder="1" applyAlignment="1">
      <alignment horizontal="right" vertical="center" wrapText="1"/>
    </xf>
    <xf numFmtId="41" fontId="24" fillId="32" borderId="23" xfId="477" applyNumberFormat="1" applyFont="1" applyFill="1" applyBorder="1" applyAlignment="1">
      <alignment horizontal="right" vertical="center" wrapText="1"/>
    </xf>
    <xf numFmtId="0" fontId="16" fillId="0" borderId="23" xfId="0" applyFont="1" applyBorder="1" applyAlignment="1">
      <alignment horizontal="right" vertical="center" wrapText="1"/>
    </xf>
    <xf numFmtId="0" fontId="26" fillId="0" borderId="11" xfId="0" applyFont="1" applyBorder="1" applyAlignment="1">
      <alignment horizontal="center" vertical="center" wrapText="1"/>
    </xf>
    <xf numFmtId="0" fontId="26" fillId="0" borderId="11" xfId="0" applyFont="1" applyBorder="1" applyAlignment="1">
      <alignment vertical="center" wrapText="1"/>
    </xf>
    <xf numFmtId="41" fontId="26" fillId="0" borderId="11" xfId="477" applyNumberFormat="1" applyFont="1" applyFill="1" applyBorder="1" applyAlignment="1">
      <alignment horizontal="right" vertical="center" wrapText="1"/>
    </xf>
    <xf numFmtId="0" fontId="26" fillId="0" borderId="23" xfId="0" applyFont="1" applyBorder="1" applyAlignment="1">
      <alignment horizontal="center" vertical="center" wrapText="1"/>
    </xf>
    <xf numFmtId="41" fontId="26" fillId="0" borderId="23" xfId="477" applyNumberFormat="1" applyFont="1" applyFill="1" applyBorder="1" applyAlignment="1">
      <alignment horizontal="right" vertical="center" wrapText="1"/>
    </xf>
    <xf numFmtId="41" fontId="25" fillId="0" borderId="23" xfId="477" applyNumberFormat="1" applyFont="1" applyFill="1" applyBorder="1" applyAlignment="1">
      <alignment horizontal="right" vertical="center" wrapText="1"/>
    </xf>
    <xf numFmtId="0" fontId="25" fillId="0" borderId="23" xfId="0" applyFont="1" applyBorder="1" applyAlignment="1">
      <alignment horizontal="center" vertical="center" wrapText="1"/>
    </xf>
    <xf numFmtId="0" fontId="25" fillId="0" borderId="23" xfId="0" applyFont="1" applyBorder="1" applyAlignment="1">
      <alignment vertical="center" wrapText="1"/>
    </xf>
    <xf numFmtId="49" fontId="25" fillId="0" borderId="23" xfId="0" applyNumberFormat="1" applyFont="1" applyBorder="1" applyAlignment="1">
      <alignment vertical="center" wrapText="1"/>
    </xf>
    <xf numFmtId="0" fontId="25" fillId="0" borderId="24" xfId="0" applyFont="1" applyBorder="1" applyAlignment="1">
      <alignment horizontal="center" vertical="center" wrapText="1"/>
    </xf>
    <xf numFmtId="0" fontId="25" fillId="0" borderId="24" xfId="0" applyFont="1" applyBorder="1" applyAlignment="1">
      <alignment vertical="center" wrapText="1"/>
    </xf>
    <xf numFmtId="41" fontId="25" fillId="0" borderId="24" xfId="477" applyNumberFormat="1" applyFont="1" applyFill="1" applyBorder="1" applyAlignment="1">
      <alignment horizontal="right" vertical="center" wrapText="1"/>
    </xf>
    <xf numFmtId="0" fontId="25" fillId="0" borderId="8" xfId="0" applyFont="1" applyBorder="1" applyAlignment="1">
      <alignment vertical="center" wrapText="1"/>
    </xf>
    <xf numFmtId="41" fontId="26" fillId="0" borderId="8" xfId="477" applyNumberFormat="1" applyFont="1" applyFill="1" applyBorder="1" applyAlignment="1">
      <alignment horizontal="right" vertical="center" wrapText="1"/>
    </xf>
    <xf numFmtId="0" fontId="31" fillId="0" borderId="18" xfId="0" applyFont="1" applyBorder="1" applyAlignment="1">
      <alignment horizontal="center" vertical="center" wrapText="1"/>
    </xf>
    <xf numFmtId="41" fontId="15" fillId="0" borderId="23" xfId="477" quotePrefix="1" applyNumberFormat="1" applyFont="1" applyFill="1" applyBorder="1" applyAlignment="1">
      <alignment horizontal="right" vertical="center" wrapText="1"/>
    </xf>
    <xf numFmtId="169" fontId="15" fillId="0" borderId="24" xfId="477" applyNumberFormat="1" applyFont="1" applyFill="1" applyBorder="1" applyAlignment="1">
      <alignment horizontal="right" vertical="center" wrapText="1"/>
    </xf>
    <xf numFmtId="10" fontId="23" fillId="0" borderId="23" xfId="477" applyNumberFormat="1" applyFont="1" applyFill="1" applyBorder="1" applyAlignment="1">
      <alignment horizontal="right" vertical="center" wrapText="1"/>
    </xf>
    <xf numFmtId="41" fontId="38" fillId="0" borderId="23" xfId="477" applyNumberFormat="1" applyFont="1" applyFill="1" applyBorder="1" applyAlignment="1">
      <alignment horizontal="right" vertical="center" wrapText="1"/>
    </xf>
    <xf numFmtId="0" fontId="27" fillId="0" borderId="23" xfId="0" applyFont="1" applyBorder="1" applyAlignment="1">
      <alignment horizontal="center" vertical="center" wrapText="1"/>
    </xf>
    <xf numFmtId="0" fontId="28" fillId="0" borderId="23" xfId="0" applyFont="1" applyBorder="1" applyAlignment="1">
      <alignment horizontal="center" vertical="center" wrapText="1"/>
    </xf>
    <xf numFmtId="169" fontId="16" fillId="0" borderId="0" xfId="477" applyNumberFormat="1" applyFont="1" applyFill="1" applyAlignment="1">
      <alignment vertical="center" wrapText="1"/>
    </xf>
    <xf numFmtId="49" fontId="15" fillId="0" borderId="24" xfId="0" applyNumberFormat="1" applyFont="1" applyBorder="1" applyAlignment="1">
      <alignment vertical="center" wrapText="1"/>
    </xf>
    <xf numFmtId="41" fontId="15" fillId="0" borderId="24" xfId="477" applyNumberFormat="1" applyFont="1" applyFill="1" applyBorder="1" applyAlignment="1">
      <alignment vertical="center" wrapText="1"/>
    </xf>
    <xf numFmtId="3" fontId="23" fillId="32" borderId="23" xfId="477" applyNumberFormat="1" applyFont="1" applyFill="1" applyBorder="1" applyAlignment="1">
      <alignment horizontal="right" vertical="center" wrapText="1"/>
    </xf>
    <xf numFmtId="41" fontId="15" fillId="32" borderId="23" xfId="477" applyNumberFormat="1" applyFont="1" applyFill="1" applyBorder="1" applyAlignment="1">
      <alignment horizontal="right" vertical="center" wrapText="1"/>
    </xf>
    <xf numFmtId="49" fontId="15" fillId="0" borderId="23" xfId="0" quotePrefix="1" applyNumberFormat="1" applyFont="1" applyBorder="1" applyAlignment="1">
      <alignment vertical="center" wrapText="1"/>
    </xf>
    <xf numFmtId="0" fontId="15" fillId="0" borderId="23" xfId="888" quotePrefix="1" applyFont="1" applyBorder="1" applyAlignment="1">
      <alignment vertical="center"/>
    </xf>
    <xf numFmtId="49" fontId="15" fillId="0" borderId="23" xfId="888" quotePrefix="1" applyNumberFormat="1" applyFont="1" applyBorder="1" applyAlignment="1">
      <alignment vertical="center" wrapText="1"/>
    </xf>
    <xf numFmtId="165" fontId="36" fillId="32" borderId="23" xfId="0" applyNumberFormat="1" applyFont="1" applyFill="1" applyBorder="1" applyAlignment="1">
      <alignment vertical="center"/>
    </xf>
    <xf numFmtId="0" fontId="23" fillId="0" borderId="0" xfId="0" applyFont="1" applyAlignment="1">
      <alignment vertical="center" wrapText="1"/>
    </xf>
    <xf numFmtId="0" fontId="15" fillId="32" borderId="0" xfId="0" applyFont="1" applyFill="1" applyAlignment="1">
      <alignment vertical="center" wrapText="1"/>
    </xf>
    <xf numFmtId="165" fontId="30" fillId="32" borderId="23" xfId="0" applyNumberFormat="1" applyFont="1" applyFill="1" applyBorder="1" applyAlignment="1">
      <alignment vertical="center"/>
    </xf>
    <xf numFmtId="0" fontId="38" fillId="0" borderId="0" xfId="0" applyFont="1" applyAlignment="1">
      <alignment horizontal="center" vertical="center" wrapText="1"/>
    </xf>
    <xf numFmtId="0" fontId="16" fillId="32" borderId="23" xfId="0" applyFont="1" applyFill="1" applyBorder="1" applyAlignment="1">
      <alignment horizontal="center" vertical="center" wrapText="1"/>
    </xf>
    <xf numFmtId="0" fontId="23" fillId="32" borderId="23" xfId="0" applyFont="1" applyFill="1" applyBorder="1" applyAlignment="1">
      <alignment vertical="center" wrapText="1"/>
    </xf>
    <xf numFmtId="10" fontId="15" fillId="32" borderId="23" xfId="477" applyNumberFormat="1" applyFont="1" applyFill="1" applyBorder="1" applyAlignment="1">
      <alignment horizontal="right" vertical="center" wrapText="1"/>
    </xf>
    <xf numFmtId="10" fontId="16" fillId="32" borderId="23" xfId="477" applyNumberFormat="1" applyFont="1" applyFill="1" applyBorder="1" applyAlignment="1">
      <alignment horizontal="right" vertical="center" wrapText="1"/>
    </xf>
    <xf numFmtId="3" fontId="15" fillId="32" borderId="23" xfId="0" applyNumberFormat="1" applyFont="1" applyFill="1" applyBorder="1" applyAlignment="1">
      <alignment horizontal="right" vertical="center" wrapText="1"/>
    </xf>
    <xf numFmtId="169" fontId="16" fillId="32" borderId="23" xfId="477" applyNumberFormat="1" applyFont="1" applyFill="1" applyBorder="1" applyAlignment="1">
      <alignment horizontal="right" vertical="center" wrapText="1"/>
    </xf>
    <xf numFmtId="41" fontId="16" fillId="32" borderId="23" xfId="477" applyNumberFormat="1" applyFont="1" applyFill="1" applyBorder="1" applyAlignment="1">
      <alignment horizontal="right" vertical="center" wrapText="1"/>
    </xf>
    <xf numFmtId="177" fontId="15" fillId="0" borderId="23" xfId="477" applyNumberFormat="1" applyFont="1" applyFill="1" applyBorder="1" applyAlignment="1">
      <alignment horizontal="right" vertical="center" wrapText="1"/>
    </xf>
    <xf numFmtId="0" fontId="22" fillId="32" borderId="0" xfId="0" applyFont="1" applyFill="1" applyAlignment="1">
      <alignment horizontal="center"/>
    </xf>
    <xf numFmtId="0" fontId="22" fillId="32" borderId="0" xfId="0" applyFont="1" applyFill="1"/>
    <xf numFmtId="0" fontId="30" fillId="32" borderId="0" xfId="0" applyFont="1" applyFill="1" applyAlignment="1">
      <alignment horizontal="center"/>
    </xf>
    <xf numFmtId="3" fontId="22" fillId="32" borderId="0" xfId="0" applyNumberFormat="1" applyFont="1" applyFill="1"/>
    <xf numFmtId="165" fontId="22" fillId="32" borderId="0" xfId="0" applyNumberFormat="1" applyFont="1" applyFill="1"/>
    <xf numFmtId="0" fontId="30" fillId="32" borderId="0" xfId="0" applyFont="1" applyFill="1"/>
    <xf numFmtId="0" fontId="30" fillId="32" borderId="23" xfId="0" applyFont="1" applyFill="1" applyBorder="1" applyAlignment="1">
      <alignment horizontal="center" vertical="center"/>
    </xf>
    <xf numFmtId="0" fontId="30" fillId="32" borderId="23" xfId="0" applyFont="1" applyFill="1" applyBorder="1" applyAlignment="1">
      <alignment vertical="center"/>
    </xf>
    <xf numFmtId="0" fontId="22" fillId="32" borderId="23" xfId="0" applyFont="1" applyFill="1" applyBorder="1" applyAlignment="1">
      <alignment vertical="center"/>
    </xf>
    <xf numFmtId="165" fontId="22" fillId="32" borderId="23" xfId="0" applyNumberFormat="1" applyFont="1" applyFill="1" applyBorder="1" applyAlignment="1">
      <alignment vertical="center"/>
    </xf>
    <xf numFmtId="0" fontId="36" fillId="32" borderId="23" xfId="0" applyFont="1" applyFill="1" applyBorder="1" applyAlignment="1">
      <alignment vertical="center"/>
    </xf>
    <xf numFmtId="0" fontId="22" fillId="32" borderId="23" xfId="0" applyFont="1" applyFill="1" applyBorder="1" applyAlignment="1">
      <alignment horizontal="center" vertical="center"/>
    </xf>
    <xf numFmtId="0" fontId="47" fillId="32" borderId="23" xfId="0" applyFont="1" applyFill="1" applyBorder="1" applyAlignment="1">
      <alignment vertical="center"/>
    </xf>
    <xf numFmtId="165" fontId="47" fillId="32" borderId="23" xfId="0" applyNumberFormat="1" applyFont="1" applyFill="1" applyBorder="1" applyAlignment="1">
      <alignment vertical="center"/>
    </xf>
    <xf numFmtId="165" fontId="40" fillId="32" borderId="8" xfId="0" applyNumberFormat="1" applyFont="1" applyFill="1" applyBorder="1" applyAlignment="1">
      <alignment vertical="center"/>
    </xf>
    <xf numFmtId="165" fontId="22" fillId="32" borderId="0" xfId="0" applyNumberFormat="1" applyFont="1" applyFill="1" applyAlignment="1">
      <alignment horizontal="center"/>
    </xf>
    <xf numFmtId="0" fontId="22" fillId="32" borderId="0" xfId="0" applyFont="1" applyFill="1" applyAlignment="1">
      <alignment vertical="center"/>
    </xf>
    <xf numFmtId="0" fontId="36" fillId="32" borderId="23" xfId="0" quotePrefix="1" applyFont="1" applyFill="1" applyBorder="1" applyAlignment="1">
      <alignment vertical="center"/>
    </xf>
    <xf numFmtId="0" fontId="40" fillId="32" borderId="8" xfId="0" applyFont="1" applyFill="1" applyBorder="1" applyAlignment="1">
      <alignment vertical="center"/>
    </xf>
    <xf numFmtId="10" fontId="15" fillId="0" borderId="23" xfId="1072" applyNumberFormat="1" applyFont="1" applyFill="1" applyBorder="1" applyAlignment="1">
      <alignment horizontal="right" vertical="center" wrapText="1"/>
    </xf>
    <xf numFmtId="10" fontId="24" fillId="0" borderId="23" xfId="1072" applyNumberFormat="1" applyFont="1" applyFill="1" applyBorder="1" applyAlignment="1">
      <alignment horizontal="right" vertical="center" wrapText="1"/>
    </xf>
    <xf numFmtId="10" fontId="16" fillId="0" borderId="23" xfId="1072" applyNumberFormat="1" applyFont="1" applyFill="1" applyBorder="1" applyAlignment="1">
      <alignment horizontal="right" vertical="center" wrapText="1"/>
    </xf>
    <xf numFmtId="49" fontId="16" fillId="0" borderId="8" xfId="477" applyNumberFormat="1" applyFont="1" applyFill="1" applyBorder="1" applyAlignment="1">
      <alignment horizontal="center" vertical="center" wrapText="1"/>
    </xf>
    <xf numFmtId="0" fontId="16" fillId="32" borderId="0" xfId="0" applyFont="1" applyFill="1" applyAlignment="1">
      <alignment vertical="center" wrapText="1"/>
    </xf>
    <xf numFmtId="0" fontId="16" fillId="32" borderId="23" xfId="0" applyFont="1" applyFill="1" applyBorder="1" applyAlignment="1">
      <alignment vertical="center" wrapText="1"/>
    </xf>
    <xf numFmtId="0" fontId="24" fillId="0" borderId="23" xfId="0" quotePrefix="1" applyFont="1" applyBorder="1" applyAlignment="1">
      <alignment vertical="center" wrapText="1"/>
    </xf>
    <xf numFmtId="247" fontId="24" fillId="0" borderId="23" xfId="477" applyNumberFormat="1" applyFont="1" applyFill="1" applyBorder="1" applyAlignment="1">
      <alignment horizontal="right" vertical="center" wrapText="1"/>
    </xf>
    <xf numFmtId="169" fontId="60" fillId="0" borderId="0" xfId="477" applyNumberFormat="1" applyFont="1"/>
    <xf numFmtId="0" fontId="39" fillId="0" borderId="0" xfId="0" applyFont="1" applyAlignment="1">
      <alignment vertical="center" wrapText="1"/>
    </xf>
    <xf numFmtId="0" fontId="39" fillId="0" borderId="0" xfId="0" applyFont="1" applyAlignment="1">
      <alignment horizontal="center" vertical="center" wrapText="1"/>
    </xf>
    <xf numFmtId="0" fontId="38" fillId="0" borderId="0" xfId="0" applyFont="1" applyAlignment="1">
      <alignment horizontal="right" vertical="center" wrapText="1"/>
    </xf>
    <xf numFmtId="0" fontId="42" fillId="0" borderId="0" xfId="0" applyFont="1" applyAlignment="1">
      <alignment vertical="center" wrapText="1"/>
    </xf>
    <xf numFmtId="169" fontId="38" fillId="0" borderId="0" xfId="477" applyNumberFormat="1" applyFont="1" applyFill="1" applyBorder="1" applyAlignment="1">
      <alignment vertical="center" wrapText="1"/>
    </xf>
    <xf numFmtId="0" fontId="44" fillId="0" borderId="0" xfId="0" applyFont="1" applyAlignment="1">
      <alignment vertical="center" wrapText="1"/>
    </xf>
    <xf numFmtId="0" fontId="22" fillId="32" borderId="23" xfId="0" quotePrefix="1" applyFont="1" applyFill="1" applyBorder="1" applyAlignment="1">
      <alignment vertical="center"/>
    </xf>
    <xf numFmtId="0" fontId="15" fillId="0" borderId="23" xfId="0" quotePrefix="1" applyFont="1" applyBorder="1" applyAlignment="1">
      <alignment vertical="center" wrapText="1"/>
    </xf>
    <xf numFmtId="0" fontId="46" fillId="32" borderId="0" xfId="0" applyFont="1" applyFill="1"/>
    <xf numFmtId="0" fontId="36" fillId="32" borderId="27" xfId="0" applyFont="1" applyFill="1" applyBorder="1" applyAlignment="1">
      <alignment horizontal="center" vertical="center"/>
    </xf>
    <xf numFmtId="165" fontId="36" fillId="32" borderId="27" xfId="0" applyNumberFormat="1" applyFont="1" applyFill="1" applyBorder="1" applyAlignment="1">
      <alignment vertical="center"/>
    </xf>
    <xf numFmtId="0" fontId="36" fillId="32" borderId="0" xfId="0" applyFont="1" applyFill="1"/>
    <xf numFmtId="165" fontId="36" fillId="32" borderId="26" xfId="0" applyNumberFormat="1" applyFont="1" applyFill="1" applyBorder="1" applyAlignment="1">
      <alignment vertical="center"/>
    </xf>
    <xf numFmtId="0" fontId="15" fillId="0" borderId="0" xfId="0" applyFont="1" applyAlignment="1">
      <alignment wrapText="1"/>
    </xf>
    <xf numFmtId="0" fontId="16" fillId="0" borderId="0" xfId="0" applyFont="1" applyAlignment="1">
      <alignment wrapText="1"/>
    </xf>
    <xf numFmtId="169" fontId="16" fillId="0" borderId="23" xfId="477" applyNumberFormat="1" applyFont="1" applyFill="1" applyBorder="1" applyAlignment="1">
      <alignment horizontal="right" vertical="center" wrapText="1"/>
    </xf>
    <xf numFmtId="167" fontId="38" fillId="0" borderId="0" xfId="0" applyNumberFormat="1" applyFont="1" applyAlignment="1">
      <alignment vertical="center" wrapText="1"/>
    </xf>
    <xf numFmtId="169" fontId="38" fillId="0" borderId="0" xfId="0" applyNumberFormat="1" applyFont="1" applyAlignment="1">
      <alignment vertical="center" wrapText="1"/>
    </xf>
    <xf numFmtId="3" fontId="38" fillId="0" borderId="0" xfId="0" applyNumberFormat="1" applyFont="1" applyAlignment="1">
      <alignment vertical="center" wrapText="1"/>
    </xf>
    <xf numFmtId="10" fontId="38" fillId="0" borderId="0" xfId="1072" applyNumberFormat="1" applyFont="1" applyFill="1" applyBorder="1" applyAlignment="1">
      <alignment vertical="center" wrapText="1"/>
    </xf>
    <xf numFmtId="0" fontId="21" fillId="0" borderId="0" xfId="0" applyFont="1"/>
    <xf numFmtId="0" fontId="149" fillId="0" borderId="0" xfId="0" applyFont="1" applyAlignment="1">
      <alignment vertical="center" wrapText="1"/>
    </xf>
    <xf numFmtId="10" fontId="24" fillId="32" borderId="23" xfId="477" applyNumberFormat="1" applyFont="1" applyFill="1" applyBorder="1" applyAlignment="1">
      <alignment horizontal="right" vertical="center" wrapText="1"/>
    </xf>
    <xf numFmtId="0" fontId="23" fillId="32" borderId="23" xfId="0" applyFont="1" applyFill="1" applyBorder="1" applyAlignment="1">
      <alignment horizontal="center" vertical="center" wrapText="1"/>
    </xf>
    <xf numFmtId="0" fontId="24" fillId="32" borderId="23" xfId="0" applyFont="1" applyFill="1" applyBorder="1" applyAlignment="1">
      <alignment vertical="center" wrapText="1"/>
    </xf>
    <xf numFmtId="0" fontId="24" fillId="32" borderId="23" xfId="0" applyFont="1" applyFill="1" applyBorder="1" applyAlignment="1">
      <alignment horizontal="center" vertical="center" wrapText="1"/>
    </xf>
    <xf numFmtId="173" fontId="24" fillId="32" borderId="23" xfId="477" applyNumberFormat="1" applyFont="1" applyFill="1" applyBorder="1" applyAlignment="1">
      <alignment horizontal="right" vertical="center" wrapText="1"/>
    </xf>
    <xf numFmtId="10" fontId="23" fillId="32" borderId="23" xfId="477" applyNumberFormat="1" applyFont="1" applyFill="1" applyBorder="1" applyAlignment="1">
      <alignment horizontal="right" vertical="center" wrapText="1"/>
    </xf>
    <xf numFmtId="49" fontId="16" fillId="0" borderId="0" xfId="0" applyNumberFormat="1" applyFont="1" applyAlignment="1">
      <alignment horizontal="center" vertical="center" wrapText="1"/>
    </xf>
    <xf numFmtId="3" fontId="16" fillId="0" borderId="11" xfId="477" applyNumberFormat="1" applyFont="1" applyBorder="1" applyAlignment="1">
      <alignment horizontal="right" vertical="center" wrapText="1"/>
    </xf>
    <xf numFmtId="3" fontId="24" fillId="0" borderId="23" xfId="477" applyNumberFormat="1" applyFont="1" applyBorder="1" applyAlignment="1">
      <alignment horizontal="right" vertical="center" wrapText="1"/>
    </xf>
    <xf numFmtId="10" fontId="24" fillId="0" borderId="23" xfId="477" applyNumberFormat="1" applyFont="1" applyBorder="1" applyAlignment="1">
      <alignment horizontal="right" vertical="center" wrapText="1"/>
    </xf>
    <xf numFmtId="3" fontId="16" fillId="0" borderId="23" xfId="477" applyNumberFormat="1" applyFont="1" applyBorder="1" applyAlignment="1">
      <alignment horizontal="right" vertical="center" wrapText="1"/>
    </xf>
    <xf numFmtId="4" fontId="15" fillId="0" borderId="24" xfId="0" applyNumberFormat="1" applyFont="1" applyBorder="1" applyAlignment="1">
      <alignment horizontal="right" vertical="center" wrapText="1"/>
    </xf>
    <xf numFmtId="169" fontId="16" fillId="0" borderId="8" xfId="477" applyNumberFormat="1" applyFont="1" applyBorder="1" applyAlignment="1">
      <alignment horizontal="right" vertical="center" wrapText="1"/>
    </xf>
    <xf numFmtId="10" fontId="16" fillId="0" borderId="8" xfId="477" applyNumberFormat="1" applyFont="1" applyBorder="1" applyAlignment="1">
      <alignment horizontal="right" vertical="center" wrapText="1"/>
    </xf>
    <xf numFmtId="0" fontId="31" fillId="0" borderId="0" xfId="0" applyFont="1" applyAlignment="1">
      <alignment horizontal="center" vertical="center" wrapText="1"/>
    </xf>
    <xf numFmtId="0" fontId="31" fillId="0" borderId="22" xfId="0" applyFont="1" applyBorder="1" applyAlignment="1">
      <alignment horizontal="center" vertical="center" wrapText="1"/>
    </xf>
    <xf numFmtId="0" fontId="55" fillId="0" borderId="0" xfId="0" applyFont="1" applyAlignment="1">
      <alignment vertical="center" wrapText="1"/>
    </xf>
    <xf numFmtId="169" fontId="21" fillId="0" borderId="0" xfId="0" applyNumberFormat="1" applyFont="1" applyAlignment="1">
      <alignment vertical="center" wrapText="1"/>
    </xf>
    <xf numFmtId="10" fontId="16" fillId="0" borderId="11" xfId="0" applyNumberFormat="1" applyFont="1" applyBorder="1" applyAlignment="1">
      <alignment horizontal="right" vertical="center" wrapText="1"/>
    </xf>
    <xf numFmtId="41" fontId="18" fillId="0" borderId="23" xfId="477" applyNumberFormat="1" applyFont="1" applyFill="1" applyBorder="1" applyAlignment="1">
      <alignment horizontal="right" vertical="center" wrapText="1"/>
    </xf>
    <xf numFmtId="0" fontId="35" fillId="0" borderId="0" xfId="0" applyFont="1" applyAlignment="1">
      <alignment horizontal="center" vertical="center"/>
    </xf>
    <xf numFmtId="41" fontId="15" fillId="0" borderId="0" xfId="0" applyNumberFormat="1" applyFont="1" applyAlignment="1">
      <alignment vertical="center"/>
    </xf>
    <xf numFmtId="169" fontId="15" fillId="0" borderId="0" xfId="477" applyNumberFormat="1" applyFont="1" applyFill="1" applyBorder="1" applyAlignment="1">
      <alignment vertical="center"/>
    </xf>
    <xf numFmtId="168" fontId="15" fillId="0" borderId="0" xfId="0" applyNumberFormat="1" applyFont="1" applyAlignment="1">
      <alignment wrapText="1"/>
    </xf>
    <xf numFmtId="168" fontId="15" fillId="0" borderId="0" xfId="477" applyFont="1" applyAlignment="1">
      <alignment wrapText="1"/>
    </xf>
    <xf numFmtId="0" fontId="39" fillId="0" borderId="11" xfId="0" applyFont="1" applyBorder="1" applyAlignment="1">
      <alignment horizontal="center" vertical="center" wrapText="1"/>
    </xf>
    <xf numFmtId="0" fontId="39" fillId="0" borderId="11" xfId="0" applyFont="1" applyBorder="1" applyAlignment="1">
      <alignment vertical="center" wrapText="1"/>
    </xf>
    <xf numFmtId="0" fontId="39" fillId="0" borderId="23" xfId="0" applyFont="1" applyBorder="1" applyAlignment="1">
      <alignment vertical="center" wrapText="1"/>
    </xf>
    <xf numFmtId="169" fontId="38" fillId="0" borderId="0" xfId="477" applyNumberFormat="1" applyFont="1" applyAlignment="1">
      <alignment vertical="center" wrapText="1"/>
    </xf>
    <xf numFmtId="0" fontId="38" fillId="0" borderId="8" xfId="0" applyFont="1" applyBorder="1" applyAlignment="1">
      <alignment horizontal="center" vertical="center" wrapText="1"/>
    </xf>
    <xf numFmtId="0" fontId="41" fillId="0" borderId="0" xfId="0" applyFont="1" applyAlignment="1">
      <alignment vertical="center" wrapText="1"/>
    </xf>
    <xf numFmtId="0" fontId="38" fillId="0" borderId="0" xfId="1055" applyFont="1" applyAlignment="1">
      <alignment vertical="center"/>
    </xf>
    <xf numFmtId="0" fontId="38" fillId="0" borderId="0" xfId="1055" applyFont="1"/>
    <xf numFmtId="41" fontId="38" fillId="0" borderId="0" xfId="1055" applyNumberFormat="1" applyFont="1"/>
    <xf numFmtId="169" fontId="38" fillId="0" borderId="0" xfId="477" applyNumberFormat="1" applyFont="1"/>
    <xf numFmtId="0" fontId="38" fillId="0" borderId="0" xfId="1055" applyFont="1" applyAlignment="1">
      <alignment wrapText="1"/>
    </xf>
    <xf numFmtId="0" fontId="38" fillId="0" borderId="28" xfId="1055" applyFont="1" applyBorder="1" applyAlignment="1">
      <alignment wrapText="1"/>
    </xf>
    <xf numFmtId="37" fontId="153" fillId="0" borderId="8" xfId="1055" applyNumberFormat="1" applyFont="1" applyBorder="1" applyAlignment="1">
      <alignment horizontal="center" vertical="center" wrapText="1"/>
    </xf>
    <xf numFmtId="0" fontId="155" fillId="0" borderId="8" xfId="1055" applyFont="1" applyBorder="1" applyAlignment="1">
      <alignment vertical="center" wrapText="1"/>
    </xf>
    <xf numFmtId="0" fontId="155" fillId="0" borderId="8" xfId="1055" applyFont="1" applyBorder="1" applyAlignment="1">
      <alignment horizontal="center" vertical="center"/>
    </xf>
    <xf numFmtId="41" fontId="155" fillId="0" borderId="8" xfId="1055" applyNumberFormat="1" applyFont="1" applyBorder="1" applyAlignment="1">
      <alignment horizontal="right" vertical="center" wrapText="1"/>
    </xf>
    <xf numFmtId="0" fontId="153" fillId="0" borderId="11" xfId="1055" applyFont="1" applyBorder="1" applyAlignment="1">
      <alignment vertical="center" wrapText="1"/>
    </xf>
    <xf numFmtId="0" fontId="153" fillId="0" borderId="11" xfId="1055" applyFont="1" applyBorder="1" applyAlignment="1">
      <alignment horizontal="center" vertical="center"/>
    </xf>
    <xf numFmtId="41" fontId="153" fillId="0" borderId="11" xfId="1055" applyNumberFormat="1" applyFont="1" applyBorder="1" applyAlignment="1">
      <alignment horizontal="right" vertical="center" wrapText="1"/>
    </xf>
    <xf numFmtId="0" fontId="156" fillId="0" borderId="23" xfId="1055" applyFont="1" applyBorder="1" applyAlignment="1">
      <alignment vertical="center" wrapText="1"/>
    </xf>
    <xf numFmtId="0" fontId="156" fillId="0" borderId="23" xfId="1055" applyFont="1" applyBorder="1" applyAlignment="1">
      <alignment horizontal="center" vertical="center"/>
    </xf>
    <xf numFmtId="41" fontId="156" fillId="0" borderId="23" xfId="1055" applyNumberFormat="1" applyFont="1" applyBorder="1" applyAlignment="1">
      <alignment horizontal="right" vertical="center" wrapText="1"/>
    </xf>
    <xf numFmtId="0" fontId="153" fillId="0" borderId="23" xfId="1055" applyFont="1" applyBorder="1" applyAlignment="1">
      <alignment vertical="center" wrapText="1"/>
    </xf>
    <xf numFmtId="0" fontId="153" fillId="0" borderId="23" xfId="1055" applyFont="1" applyBorder="1" applyAlignment="1">
      <alignment horizontal="center" vertical="center"/>
    </xf>
    <xf numFmtId="41" fontId="153" fillId="0" borderId="23" xfId="1055" applyNumberFormat="1" applyFont="1" applyBorder="1" applyAlignment="1">
      <alignment horizontal="right" vertical="center" wrapText="1"/>
    </xf>
    <xf numFmtId="0" fontId="155" fillId="0" borderId="23" xfId="1055" applyFont="1" applyBorder="1" applyAlignment="1">
      <alignment vertical="center" wrapText="1"/>
    </xf>
    <xf numFmtId="0" fontId="155" fillId="0" borderId="23" xfId="1055" applyFont="1" applyBorder="1" applyAlignment="1">
      <alignment horizontal="center" vertical="center"/>
    </xf>
    <xf numFmtId="41" fontId="155" fillId="0" borderId="23" xfId="1055" applyNumberFormat="1" applyFont="1" applyBorder="1" applyAlignment="1">
      <alignment horizontal="right" vertical="center" wrapText="1"/>
    </xf>
    <xf numFmtId="0" fontId="153" fillId="0" borderId="24" xfId="1055" applyFont="1" applyBorder="1" applyAlignment="1">
      <alignment vertical="center" wrapText="1"/>
    </xf>
    <xf numFmtId="0" fontId="153" fillId="0" borderId="24" xfId="1055" applyFont="1" applyBorder="1" applyAlignment="1">
      <alignment horizontal="center" vertical="center"/>
    </xf>
    <xf numFmtId="41" fontId="153" fillId="0" borderId="24" xfId="1055" applyNumberFormat="1" applyFont="1" applyBorder="1" applyAlignment="1">
      <alignment horizontal="right" vertical="center" wrapText="1"/>
    </xf>
    <xf numFmtId="0" fontId="156" fillId="0" borderId="27" xfId="1055" applyFont="1" applyBorder="1" applyAlignment="1">
      <alignment vertical="center" wrapText="1"/>
    </xf>
    <xf numFmtId="0" fontId="156" fillId="0" borderId="27" xfId="1055" applyFont="1" applyBorder="1" applyAlignment="1">
      <alignment horizontal="center" vertical="center"/>
    </xf>
    <xf numFmtId="41" fontId="156" fillId="0" borderId="27" xfId="1055" applyNumberFormat="1" applyFont="1" applyBorder="1" applyAlignment="1">
      <alignment horizontal="right" vertical="center" wrapText="1"/>
    </xf>
    <xf numFmtId="0" fontId="156" fillId="0" borderId="23" xfId="1055" applyFont="1" applyBorder="1" applyAlignment="1">
      <alignment horizontal="left" vertical="center" wrapText="1"/>
    </xf>
    <xf numFmtId="0" fontId="156" fillId="0" borderId="26" xfId="1055" applyFont="1" applyBorder="1" applyAlignment="1">
      <alignment vertical="center" wrapText="1"/>
    </xf>
    <xf numFmtId="0" fontId="156" fillId="0" borderId="26" xfId="1055" applyFont="1" applyBorder="1" applyAlignment="1">
      <alignment horizontal="center" vertical="center"/>
    </xf>
    <xf numFmtId="41" fontId="156" fillId="0" borderId="26" xfId="1055" applyNumberFormat="1" applyFont="1" applyBorder="1" applyAlignment="1">
      <alignment horizontal="right" vertical="center" wrapText="1"/>
    </xf>
    <xf numFmtId="0" fontId="155" fillId="0" borderId="8" xfId="1055" applyFont="1" applyBorder="1" applyAlignment="1">
      <alignment horizontal="center" vertical="center" wrapText="1"/>
    </xf>
    <xf numFmtId="0" fontId="38" fillId="0" borderId="25" xfId="1055" applyFont="1" applyBorder="1" applyAlignment="1">
      <alignment vertical="center" wrapText="1"/>
    </xf>
    <xf numFmtId="41" fontId="38" fillId="0" borderId="25" xfId="1055" applyNumberFormat="1" applyFont="1" applyBorder="1" applyAlignment="1">
      <alignment horizontal="right" vertical="center" wrapText="1"/>
    </xf>
    <xf numFmtId="0" fontId="155" fillId="0" borderId="24" xfId="1055" applyFont="1" applyBorder="1" applyAlignment="1">
      <alignment vertical="center" wrapText="1"/>
    </xf>
    <xf numFmtId="0" fontId="155" fillId="0" borderId="24" xfId="1055" applyFont="1" applyBorder="1" applyAlignment="1">
      <alignment horizontal="center" vertical="center" wrapText="1"/>
    </xf>
    <xf numFmtId="41" fontId="155" fillId="0" borderId="24" xfId="1055" applyNumberFormat="1" applyFont="1" applyBorder="1" applyAlignment="1">
      <alignment horizontal="right" vertical="center" wrapText="1"/>
    </xf>
    <xf numFmtId="0" fontId="153" fillId="0" borderId="27" xfId="1055" applyFont="1" applyBorder="1" applyAlignment="1">
      <alignment vertical="center" wrapText="1"/>
    </xf>
    <xf numFmtId="0" fontId="153" fillId="0" borderId="27" xfId="1055" applyFont="1" applyBorder="1" applyAlignment="1">
      <alignment horizontal="center" vertical="center"/>
    </xf>
    <xf numFmtId="41" fontId="153" fillId="0" borderId="27" xfId="1055" applyNumberFormat="1" applyFont="1" applyBorder="1" applyAlignment="1">
      <alignment horizontal="right" vertical="center" wrapText="1"/>
    </xf>
    <xf numFmtId="0" fontId="156" fillId="0" borderId="24" xfId="1055" applyFont="1" applyBorder="1" applyAlignment="1">
      <alignment horizontal="center" vertical="center"/>
    </xf>
    <xf numFmtId="41" fontId="156" fillId="0" borderId="24" xfId="1055" applyNumberFormat="1" applyFont="1" applyBorder="1" applyAlignment="1">
      <alignment horizontal="right" vertical="center" wrapText="1"/>
    </xf>
    <xf numFmtId="169" fontId="38" fillId="0" borderId="0" xfId="1055" applyNumberFormat="1" applyFont="1"/>
    <xf numFmtId="0" fontId="157" fillId="0" borderId="23" xfId="1055" applyFont="1" applyBorder="1" applyAlignment="1">
      <alignment vertical="center" wrapText="1"/>
    </xf>
    <xf numFmtId="0" fontId="157" fillId="0" borderId="23" xfId="1055" applyFont="1" applyBorder="1" applyAlignment="1">
      <alignment horizontal="center" vertical="center"/>
    </xf>
    <xf numFmtId="41" fontId="157" fillId="0" borderId="23" xfId="1055" applyNumberFormat="1" applyFont="1" applyBorder="1" applyAlignment="1">
      <alignment horizontal="right" vertical="center" wrapText="1"/>
    </xf>
    <xf numFmtId="0" fontId="41" fillId="0" borderId="0" xfId="1055" applyFont="1"/>
    <xf numFmtId="41" fontId="38" fillId="0" borderId="28" xfId="1055" applyNumberFormat="1" applyFont="1" applyBorder="1" applyAlignment="1">
      <alignment wrapText="1"/>
    </xf>
    <xf numFmtId="0" fontId="153" fillId="0" borderId="8" xfId="1055" applyFont="1" applyBorder="1" applyAlignment="1">
      <alignment horizontal="center" vertical="center" wrapText="1"/>
    </xf>
    <xf numFmtId="41" fontId="153" fillId="0" borderId="8" xfId="1055" applyNumberFormat="1" applyFont="1" applyBorder="1" applyAlignment="1">
      <alignment horizontal="center"/>
    </xf>
    <xf numFmtId="0" fontId="156" fillId="0" borderId="11" xfId="1055" applyFont="1" applyBorder="1" applyAlignment="1">
      <alignment wrapText="1"/>
    </xf>
    <xf numFmtId="0" fontId="156" fillId="0" borderId="11" xfId="1055" applyFont="1" applyBorder="1" applyAlignment="1">
      <alignment horizontal="center"/>
    </xf>
    <xf numFmtId="41" fontId="156" fillId="0" borderId="11" xfId="1055" applyNumberFormat="1" applyFont="1" applyBorder="1"/>
    <xf numFmtId="0" fontId="156" fillId="0" borderId="23" xfId="1055" applyFont="1" applyBorder="1" applyAlignment="1">
      <alignment wrapText="1"/>
    </xf>
    <xf numFmtId="0" fontId="156" fillId="0" borderId="23" xfId="1055" applyFont="1" applyBorder="1" applyAlignment="1">
      <alignment horizontal="center"/>
    </xf>
    <xf numFmtId="41" fontId="156" fillId="0" borderId="23" xfId="1055" applyNumberFormat="1" applyFont="1" applyBorder="1"/>
    <xf numFmtId="0" fontId="156" fillId="0" borderId="23" xfId="1055" applyFont="1" applyBorder="1" applyAlignment="1">
      <alignment horizontal="center" wrapText="1"/>
    </xf>
    <xf numFmtId="0" fontId="156" fillId="0" borderId="23" xfId="1055" quotePrefix="1" applyFont="1" applyBorder="1" applyAlignment="1">
      <alignment horizontal="center" wrapText="1"/>
    </xf>
    <xf numFmtId="0" fontId="38" fillId="0" borderId="25" xfId="1055" applyFont="1" applyBorder="1" applyAlignment="1">
      <alignment wrapText="1"/>
    </xf>
    <xf numFmtId="41" fontId="38" fillId="0" borderId="25" xfId="1055" applyNumberFormat="1" applyFont="1" applyBorder="1" applyAlignment="1">
      <alignment wrapText="1"/>
    </xf>
    <xf numFmtId="0" fontId="38" fillId="0" borderId="0" xfId="1055" applyFont="1" applyAlignment="1">
      <alignment horizontal="center" wrapText="1"/>
    </xf>
    <xf numFmtId="182" fontId="157" fillId="0" borderId="0" xfId="1055" applyNumberFormat="1" applyFont="1" applyAlignment="1">
      <alignment horizontal="left"/>
    </xf>
    <xf numFmtId="0" fontId="39" fillId="0" borderId="0" xfId="1055" applyFont="1" applyAlignment="1">
      <alignment horizontal="center" vertical="center"/>
    </xf>
    <xf numFmtId="0" fontId="39" fillId="0" borderId="0" xfId="1055" applyFont="1"/>
    <xf numFmtId="0" fontId="39" fillId="0" borderId="0" xfId="1055" applyFont="1" applyAlignment="1">
      <alignment horizontal="center" vertical="center" wrapText="1"/>
    </xf>
    <xf numFmtId="0" fontId="39" fillId="0" borderId="0" xfId="1055" applyFont="1" applyAlignment="1">
      <alignment horizontal="center"/>
    </xf>
    <xf numFmtId="49" fontId="38" fillId="0" borderId="0" xfId="1055" applyNumberFormat="1" applyFont="1" applyAlignment="1">
      <alignment horizontal="center"/>
    </xf>
    <xf numFmtId="248" fontId="153" fillId="0" borderId="8" xfId="1055" applyNumberFormat="1" applyFont="1" applyBorder="1" applyAlignment="1">
      <alignment horizontal="center"/>
    </xf>
    <xf numFmtId="0" fontId="156" fillId="0" borderId="11" xfId="1055" applyFont="1" applyBorder="1"/>
    <xf numFmtId="0" fontId="156" fillId="0" borderId="23" xfId="1055" applyFont="1" applyBorder="1"/>
    <xf numFmtId="0" fontId="153" fillId="0" borderId="23" xfId="1055" applyFont="1" applyBorder="1" applyAlignment="1">
      <alignment horizontal="center" vertical="center" wrapText="1"/>
    </xf>
    <xf numFmtId="41" fontId="153" fillId="0" borderId="23" xfId="1055" applyNumberFormat="1" applyFont="1" applyBorder="1" applyAlignment="1">
      <alignment vertical="center" wrapText="1"/>
    </xf>
    <xf numFmtId="0" fontId="153" fillId="0" borderId="23" xfId="1055" applyFont="1" applyBorder="1" applyAlignment="1">
      <alignment horizontal="center"/>
    </xf>
    <xf numFmtId="0" fontId="157" fillId="0" borderId="23" xfId="1055" applyFont="1" applyBorder="1"/>
    <xf numFmtId="0" fontId="157" fillId="0" borderId="23" xfId="1055" applyFont="1" applyBorder="1" applyAlignment="1">
      <alignment horizontal="center"/>
    </xf>
    <xf numFmtId="41" fontId="157" fillId="0" borderId="23" xfId="1055" applyNumberFormat="1" applyFont="1" applyBorder="1"/>
    <xf numFmtId="0" fontId="153" fillId="0" borderId="23" xfId="1055" applyFont="1" applyBorder="1"/>
    <xf numFmtId="41" fontId="153" fillId="0" borderId="23" xfId="1055" applyNumberFormat="1" applyFont="1" applyBorder="1"/>
    <xf numFmtId="0" fontId="153" fillId="0" borderId="24" xfId="1055" applyFont="1" applyBorder="1"/>
    <xf numFmtId="0" fontId="153" fillId="0" borderId="24" xfId="1055" applyFont="1" applyBorder="1" applyAlignment="1">
      <alignment horizontal="center"/>
    </xf>
    <xf numFmtId="41" fontId="153" fillId="0" borderId="24" xfId="1055" applyNumberFormat="1" applyFont="1" applyBorder="1"/>
    <xf numFmtId="0" fontId="153" fillId="0" borderId="22" xfId="1055" applyFont="1" applyBorder="1"/>
    <xf numFmtId="0" fontId="153" fillId="0" borderId="22" xfId="1055" applyFont="1" applyBorder="1" applyAlignment="1">
      <alignment horizontal="center"/>
    </xf>
    <xf numFmtId="3" fontId="153" fillId="0" borderId="22" xfId="1055" applyNumberFormat="1" applyFont="1" applyBorder="1"/>
    <xf numFmtId="0" fontId="39" fillId="0" borderId="0" xfId="1055" applyFont="1" applyAlignment="1">
      <alignment vertical="center"/>
    </xf>
    <xf numFmtId="43" fontId="38" fillId="0" borderId="0" xfId="1055" applyNumberFormat="1" applyFont="1"/>
    <xf numFmtId="175" fontId="153" fillId="0" borderId="24" xfId="1055" applyNumberFormat="1" applyFont="1" applyBorder="1"/>
    <xf numFmtId="41" fontId="153" fillId="0" borderId="8" xfId="477" applyNumberFormat="1" applyFont="1" applyFill="1" applyBorder="1" applyAlignment="1">
      <alignment horizontal="center" vertical="center" wrapText="1"/>
    </xf>
    <xf numFmtId="41" fontId="153" fillId="0" borderId="18" xfId="477" applyNumberFormat="1" applyFont="1" applyFill="1" applyBorder="1" applyAlignment="1">
      <alignment horizontal="center" vertical="center" wrapText="1"/>
    </xf>
    <xf numFmtId="41" fontId="153" fillId="0" borderId="22" xfId="477" applyNumberFormat="1" applyFont="1" applyFill="1" applyBorder="1" applyAlignment="1">
      <alignment horizontal="center" vertical="center" wrapText="1"/>
    </xf>
    <xf numFmtId="41" fontId="38" fillId="0" borderId="0" xfId="0" applyNumberFormat="1" applyFont="1" applyAlignment="1">
      <alignment vertical="center" wrapText="1"/>
    </xf>
    <xf numFmtId="49" fontId="39" fillId="0" borderId="0" xfId="0" applyNumberFormat="1" applyFont="1" applyAlignment="1">
      <alignment horizontal="center" vertical="center" wrapText="1"/>
    </xf>
    <xf numFmtId="41" fontId="39" fillId="0" borderId="0" xfId="0" applyNumberFormat="1" applyFont="1" applyAlignment="1">
      <alignment vertical="center" wrapText="1"/>
    </xf>
    <xf numFmtId="41" fontId="158" fillId="0" borderId="0" xfId="0" applyNumberFormat="1" applyFont="1" applyAlignment="1">
      <alignment vertical="center" wrapText="1"/>
    </xf>
    <xf numFmtId="0" fontId="159" fillId="0" borderId="28" xfId="0" applyFont="1" applyBorder="1" applyAlignment="1">
      <alignment horizontal="center" vertical="center" wrapText="1"/>
    </xf>
    <xf numFmtId="49" fontId="159" fillId="0" borderId="28" xfId="0" applyNumberFormat="1" applyFont="1" applyBorder="1" applyAlignment="1">
      <alignment vertical="center" wrapText="1"/>
    </xf>
    <xf numFmtId="41" fontId="159" fillId="0" borderId="28" xfId="0" applyNumberFormat="1" applyFont="1" applyBorder="1" applyAlignment="1">
      <alignment vertical="center" wrapText="1"/>
    </xf>
    <xf numFmtId="0" fontId="41" fillId="0" borderId="23" xfId="0" applyFont="1" applyBorder="1" applyAlignment="1">
      <alignment horizontal="right" vertical="center" wrapText="1"/>
    </xf>
    <xf numFmtId="41" fontId="38" fillId="0" borderId="23" xfId="477" applyNumberFormat="1" applyFont="1" applyBorder="1" applyAlignment="1">
      <alignment horizontal="right" vertical="center" wrapText="1"/>
    </xf>
    <xf numFmtId="49" fontId="38" fillId="0" borderId="23" xfId="0" applyNumberFormat="1" applyFont="1" applyBorder="1" applyAlignment="1">
      <alignment vertical="center" wrapText="1"/>
    </xf>
    <xf numFmtId="175" fontId="38" fillId="0" borderId="23" xfId="477" applyNumberFormat="1" applyFont="1" applyBorder="1" applyAlignment="1">
      <alignment horizontal="right" vertical="center" wrapText="1"/>
    </xf>
    <xf numFmtId="49" fontId="39" fillId="0" borderId="23" xfId="0" applyNumberFormat="1" applyFont="1" applyBorder="1" applyAlignment="1">
      <alignment vertical="center" wrapText="1"/>
    </xf>
    <xf numFmtId="41" fontId="39" fillId="0" borderId="23" xfId="477" applyNumberFormat="1" applyFont="1" applyBorder="1" applyAlignment="1">
      <alignment horizontal="right" vertical="center" wrapText="1"/>
    </xf>
    <xf numFmtId="49" fontId="38" fillId="0" borderId="23" xfId="0" quotePrefix="1" applyNumberFormat="1" applyFont="1" applyBorder="1" applyAlignment="1">
      <alignment vertical="center" wrapText="1"/>
    </xf>
    <xf numFmtId="41" fontId="39" fillId="0" borderId="23" xfId="477" applyNumberFormat="1" applyFont="1" applyFill="1" applyBorder="1" applyAlignment="1">
      <alignment horizontal="right" vertical="center" wrapText="1"/>
    </xf>
    <xf numFmtId="41" fontId="39" fillId="0" borderId="23" xfId="0" applyNumberFormat="1" applyFont="1" applyBorder="1" applyAlignment="1">
      <alignment horizontal="right" vertical="center" wrapText="1"/>
    </xf>
    <xf numFmtId="41" fontId="38" fillId="0" borderId="23" xfId="645" applyNumberFormat="1" applyFont="1" applyBorder="1" applyAlignment="1">
      <alignment horizontal="right" vertical="center" wrapText="1"/>
    </xf>
    <xf numFmtId="0" fontId="39" fillId="0" borderId="24" xfId="0" applyFont="1" applyBorder="1" applyAlignment="1">
      <alignment horizontal="left" vertical="center" wrapText="1"/>
    </xf>
    <xf numFmtId="41" fontId="39" fillId="0" borderId="24" xfId="0" applyNumberFormat="1" applyFont="1" applyBorder="1" applyAlignment="1">
      <alignment horizontal="right" vertical="center" wrapText="1"/>
    </xf>
    <xf numFmtId="49" fontId="39" fillId="0" borderId="0" xfId="0" applyNumberFormat="1" applyFont="1" applyAlignment="1">
      <alignment vertical="center" wrapText="1"/>
    </xf>
    <xf numFmtId="41" fontId="39" fillId="0" borderId="0" xfId="0" applyNumberFormat="1" applyFont="1" applyAlignment="1">
      <alignment horizontal="right" vertical="center" wrapText="1"/>
    </xf>
    <xf numFmtId="49" fontId="38" fillId="0" borderId="0" xfId="0" applyNumberFormat="1" applyFont="1" applyAlignment="1">
      <alignment vertical="center" wrapText="1"/>
    </xf>
    <xf numFmtId="0" fontId="39" fillId="0" borderId="0" xfId="0" applyFont="1" applyAlignment="1">
      <alignment horizontal="center" vertical="top" wrapText="1"/>
    </xf>
    <xf numFmtId="41" fontId="39" fillId="0" borderId="0" xfId="0" applyNumberFormat="1" applyFont="1" applyAlignment="1">
      <alignment horizontal="center" vertical="top" wrapText="1"/>
    </xf>
    <xf numFmtId="0" fontId="38" fillId="0" borderId="23" xfId="1056" applyFont="1" applyBorder="1" applyAlignment="1">
      <alignment vertical="center"/>
    </xf>
    <xf numFmtId="0" fontId="39" fillId="0" borderId="23" xfId="0" applyFont="1" applyBorder="1"/>
    <xf numFmtId="0" fontId="39" fillId="0" borderId="24" xfId="0" applyFont="1" applyBorder="1"/>
    <xf numFmtId="0" fontId="39" fillId="0" borderId="8" xfId="0" applyFont="1" applyBorder="1" applyAlignment="1">
      <alignment horizontal="center" vertical="center" wrapText="1"/>
    </xf>
    <xf numFmtId="0" fontId="39" fillId="0" borderId="22" xfId="0" applyFont="1" applyBorder="1" applyAlignment="1">
      <alignment horizontal="center" vertical="center" wrapText="1"/>
    </xf>
    <xf numFmtId="169" fontId="39" fillId="0" borderId="0" xfId="477" applyNumberFormat="1" applyFont="1" applyAlignment="1">
      <alignment vertical="center" wrapText="1"/>
    </xf>
    <xf numFmtId="169" fontId="41" fillId="0" borderId="0" xfId="477" applyNumberFormat="1" applyFont="1" applyAlignment="1">
      <alignment vertical="center" wrapText="1"/>
    </xf>
    <xf numFmtId="0" fontId="38" fillId="0" borderId="0" xfId="0" applyFont="1" applyAlignment="1">
      <alignment horizontal="center" vertical="center"/>
    </xf>
    <xf numFmtId="0" fontId="41" fillId="0" borderId="0" xfId="0" applyFont="1" applyAlignment="1">
      <alignment vertical="center"/>
    </xf>
    <xf numFmtId="0" fontId="39" fillId="0" borderId="18" xfId="0" applyFont="1" applyBorder="1" applyAlignment="1">
      <alignment horizontal="center" vertical="center" wrapText="1"/>
    </xf>
    <xf numFmtId="0" fontId="38" fillId="0" borderId="8" xfId="0" applyFont="1" applyBorder="1" applyAlignment="1">
      <alignment horizontal="center" vertical="center"/>
    </xf>
    <xf numFmtId="41" fontId="39" fillId="0" borderId="11" xfId="477" applyNumberFormat="1" applyFont="1" applyBorder="1" applyAlignment="1">
      <alignment horizontal="right" vertical="center" wrapText="1"/>
    </xf>
    <xf numFmtId="10" fontId="39" fillId="0" borderId="23" xfId="477" applyNumberFormat="1" applyFont="1" applyBorder="1" applyAlignment="1">
      <alignment horizontal="right" vertical="center" wrapText="1"/>
    </xf>
    <xf numFmtId="169" fontId="39" fillId="0" borderId="0" xfId="477" applyNumberFormat="1" applyFont="1" applyAlignment="1">
      <alignment vertical="center"/>
    </xf>
    <xf numFmtId="0" fontId="39" fillId="0" borderId="0" xfId="0" applyFont="1" applyAlignment="1">
      <alignment vertical="center"/>
    </xf>
    <xf numFmtId="0" fontId="41" fillId="0" borderId="23" xfId="0" applyFont="1" applyBorder="1" applyAlignment="1">
      <alignment vertical="center" wrapText="1"/>
    </xf>
    <xf numFmtId="10" fontId="38" fillId="0" borderId="23" xfId="477" applyNumberFormat="1" applyFont="1" applyBorder="1" applyAlignment="1">
      <alignment horizontal="right" vertical="center" wrapText="1"/>
    </xf>
    <xf numFmtId="169" fontId="38" fillId="0" borderId="0" xfId="477" applyNumberFormat="1" applyFont="1" applyAlignment="1">
      <alignment vertical="center"/>
    </xf>
    <xf numFmtId="4" fontId="39" fillId="0" borderId="23" xfId="477" applyNumberFormat="1" applyFont="1" applyBorder="1" applyAlignment="1">
      <alignment horizontal="right" vertical="center" wrapText="1"/>
    </xf>
    <xf numFmtId="180" fontId="39" fillId="0" borderId="23" xfId="477" applyNumberFormat="1" applyFont="1" applyBorder="1" applyAlignment="1">
      <alignment horizontal="right" vertical="center" wrapText="1"/>
    </xf>
    <xf numFmtId="10" fontId="39" fillId="0" borderId="23" xfId="1072" applyNumberFormat="1" applyFont="1" applyBorder="1" applyAlignment="1">
      <alignment horizontal="right" vertical="center" wrapText="1"/>
    </xf>
    <xf numFmtId="0" fontId="38" fillId="0" borderId="24" xfId="0" applyFont="1" applyBorder="1" applyAlignment="1">
      <alignment horizontal="center" vertical="center" wrapText="1"/>
    </xf>
    <xf numFmtId="0" fontId="38" fillId="0" borderId="24" xfId="0" applyFont="1" applyBorder="1" applyAlignment="1">
      <alignment vertical="center" wrapText="1"/>
    </xf>
    <xf numFmtId="169" fontId="38" fillId="0" borderId="24" xfId="477" applyNumberFormat="1" applyFont="1" applyBorder="1" applyAlignment="1">
      <alignment horizontal="right" vertical="center" wrapText="1"/>
    </xf>
    <xf numFmtId="0" fontId="38" fillId="0" borderId="24" xfId="0" applyFont="1" applyBorder="1" applyAlignment="1">
      <alignment horizontal="right" vertical="center" wrapText="1"/>
    </xf>
    <xf numFmtId="10" fontId="38" fillId="0" borderId="24" xfId="477" applyNumberFormat="1" applyFont="1" applyBorder="1" applyAlignment="1">
      <alignment horizontal="right" vertical="center" wrapText="1"/>
    </xf>
    <xf numFmtId="169" fontId="38" fillId="0" borderId="0" xfId="0" applyNumberFormat="1" applyFont="1" applyAlignment="1">
      <alignment vertical="center"/>
    </xf>
    <xf numFmtId="0" fontId="39" fillId="0" borderId="0" xfId="0" applyFont="1" applyAlignment="1">
      <alignment horizontal="center" vertical="center"/>
    </xf>
    <xf numFmtId="0" fontId="38" fillId="0" borderId="22" xfId="0" applyFont="1" applyBorder="1" applyAlignment="1">
      <alignment horizontal="center" vertical="center" wrapText="1"/>
    </xf>
    <xf numFmtId="0" fontId="0" fillId="0" borderId="0" xfId="0" applyAlignment="1">
      <alignment vertical="top"/>
    </xf>
    <xf numFmtId="37" fontId="162" fillId="0" borderId="0" xfId="0" applyNumberFormat="1" applyFont="1" applyAlignment="1">
      <alignment vertical="top" wrapText="1"/>
    </xf>
    <xf numFmtId="37" fontId="162" fillId="0" borderId="0" xfId="0" applyNumberFormat="1" applyFont="1" applyAlignment="1">
      <alignment horizontal="right" vertical="top" wrapText="1"/>
    </xf>
    <xf numFmtId="37" fontId="163" fillId="0" borderId="0" xfId="0" applyNumberFormat="1" applyFont="1" applyAlignment="1">
      <alignment horizontal="right" vertical="top" wrapText="1"/>
    </xf>
    <xf numFmtId="0" fontId="164" fillId="0" borderId="0" xfId="0" applyFont="1" applyAlignment="1">
      <alignment horizontal="center" vertical="top" wrapText="1" readingOrder="1"/>
    </xf>
    <xf numFmtId="0" fontId="162" fillId="0" borderId="0" xfId="0" applyFont="1" applyAlignment="1">
      <alignment horizontal="center" vertical="top" wrapText="1" readingOrder="1"/>
    </xf>
    <xf numFmtId="37" fontId="165" fillId="0" borderId="0" xfId="0" applyNumberFormat="1" applyFont="1" applyAlignment="1">
      <alignment horizontal="right" vertical="top" wrapText="1"/>
    </xf>
    <xf numFmtId="0" fontId="60" fillId="0" borderId="0" xfId="723" applyFont="1"/>
    <xf numFmtId="175" fontId="54" fillId="0" borderId="0" xfId="482" applyNumberFormat="1" applyFont="1" applyAlignment="1">
      <alignment horizontal="center"/>
    </xf>
    <xf numFmtId="0" fontId="57" fillId="0" borderId="0" xfId="723" applyFont="1"/>
    <xf numFmtId="175" fontId="61" fillId="0" borderId="8" xfId="482" applyNumberFormat="1" applyFont="1" applyBorder="1"/>
    <xf numFmtId="175" fontId="60" fillId="0" borderId="8" xfId="482" applyNumberFormat="1" applyFont="1" applyBorder="1"/>
    <xf numFmtId="175" fontId="61" fillId="0" borderId="8" xfId="482" applyNumberFormat="1" applyFont="1" applyBorder="1" applyAlignment="1">
      <alignment horizontal="center" vertical="center" wrapText="1"/>
    </xf>
    <xf numFmtId="0" fontId="61" fillId="0" borderId="0" xfId="723" applyFont="1" applyAlignment="1">
      <alignment horizontal="center" wrapText="1"/>
    </xf>
    <xf numFmtId="175" fontId="60" fillId="0" borderId="23" xfId="482" applyNumberFormat="1" applyFont="1" applyBorder="1"/>
    <xf numFmtId="175" fontId="60" fillId="0" borderId="0" xfId="723" applyNumberFormat="1" applyFont="1"/>
    <xf numFmtId="175" fontId="60" fillId="0" borderId="24" xfId="482" applyNumberFormat="1" applyFont="1" applyBorder="1"/>
    <xf numFmtId="0" fontId="61" fillId="0" borderId="0" xfId="723" applyFont="1"/>
    <xf numFmtId="41" fontId="60" fillId="0" borderId="0" xfId="723" applyNumberFormat="1" applyFont="1"/>
    <xf numFmtId="175" fontId="60" fillId="0" borderId="0" xfId="482" applyNumberFormat="1" applyFont="1"/>
    <xf numFmtId="43" fontId="60" fillId="0" borderId="0" xfId="723" applyNumberFormat="1" applyFont="1"/>
    <xf numFmtId="41" fontId="0" fillId="0" borderId="0" xfId="0" applyNumberFormat="1" applyAlignment="1">
      <alignment vertical="top"/>
    </xf>
    <xf numFmtId="0" fontId="16" fillId="0" borderId="21" xfId="0" applyFont="1" applyBorder="1" applyAlignment="1">
      <alignment vertical="center" wrapText="1"/>
    </xf>
    <xf numFmtId="173" fontId="16" fillId="32" borderId="23" xfId="0" applyNumberFormat="1" applyFont="1" applyFill="1" applyBorder="1" applyAlignment="1">
      <alignment horizontal="right" vertical="center" wrapText="1"/>
    </xf>
    <xf numFmtId="173" fontId="16" fillId="32" borderId="23" xfId="477" applyNumberFormat="1" applyFont="1" applyFill="1" applyBorder="1" applyAlignment="1">
      <alignment horizontal="right" vertical="center" wrapText="1"/>
    </xf>
    <xf numFmtId="0" fontId="15" fillId="32" borderId="23" xfId="0" applyFont="1" applyFill="1" applyBorder="1" applyAlignment="1">
      <alignment horizontal="center" vertical="center" wrapText="1"/>
    </xf>
    <xf numFmtId="0" fontId="15" fillId="32" borderId="23" xfId="0" applyFont="1" applyFill="1" applyBorder="1" applyAlignment="1">
      <alignment vertical="center" wrapText="1"/>
    </xf>
    <xf numFmtId="0" fontId="44" fillId="0" borderId="0" xfId="0" applyFont="1" applyAlignment="1">
      <alignment horizontal="center" vertical="center" wrapText="1"/>
    </xf>
    <xf numFmtId="3" fontId="38" fillId="0" borderId="0" xfId="0" applyNumberFormat="1" applyFont="1" applyAlignment="1">
      <alignment horizontal="center" vertical="center" wrapText="1"/>
    </xf>
    <xf numFmtId="0" fontId="21" fillId="0" borderId="23" xfId="0" applyFont="1" applyBorder="1"/>
    <xf numFmtId="3" fontId="22" fillId="0" borderId="0" xfId="0" applyNumberFormat="1" applyFont="1" applyAlignment="1">
      <alignment horizontal="center" vertical="center" wrapText="1"/>
    </xf>
    <xf numFmtId="3" fontId="16"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0" fontId="24" fillId="32" borderId="0" xfId="0" applyFont="1" applyFill="1" applyAlignment="1">
      <alignment vertical="center" wrapText="1"/>
    </xf>
    <xf numFmtId="165" fontId="15" fillId="32" borderId="0" xfId="0" applyNumberFormat="1" applyFont="1" applyFill="1" applyAlignment="1">
      <alignment vertical="center" wrapText="1"/>
    </xf>
    <xf numFmtId="3" fontId="22" fillId="32" borderId="0" xfId="0" applyNumberFormat="1" applyFont="1" applyFill="1" applyAlignment="1">
      <alignment horizontal="center" vertical="center"/>
    </xf>
    <xf numFmtId="0" fontId="22" fillId="32" borderId="0" xfId="0" applyFont="1" applyFill="1" applyAlignment="1">
      <alignment horizontal="center" vertical="center"/>
    </xf>
    <xf numFmtId="3" fontId="22" fillId="32" borderId="0" xfId="0" applyNumberFormat="1" applyFont="1" applyFill="1" applyAlignment="1">
      <alignment vertical="center"/>
    </xf>
    <xf numFmtId="165" fontId="22" fillId="32" borderId="0" xfId="0" applyNumberFormat="1" applyFont="1" applyFill="1" applyAlignment="1">
      <alignment vertical="center"/>
    </xf>
    <xf numFmtId="0" fontId="30" fillId="32" borderId="0" xfId="0" applyFont="1" applyFill="1" applyAlignment="1">
      <alignment vertical="center"/>
    </xf>
    <xf numFmtId="0" fontId="36" fillId="32" borderId="0" xfId="0" applyFont="1" applyFill="1" applyAlignment="1">
      <alignment vertical="center"/>
    </xf>
    <xf numFmtId="169" fontId="22" fillId="32" borderId="0" xfId="477" applyNumberFormat="1" applyFont="1" applyFill="1" applyAlignment="1">
      <alignment vertical="center"/>
    </xf>
    <xf numFmtId="0" fontId="40" fillId="32" borderId="0" xfId="0" applyFont="1" applyFill="1" applyAlignment="1">
      <alignment vertical="center"/>
    </xf>
    <xf numFmtId="43" fontId="22" fillId="32" borderId="0" xfId="0" applyNumberFormat="1" applyFont="1" applyFill="1" applyAlignment="1">
      <alignment vertical="center"/>
    </xf>
    <xf numFmtId="3" fontId="30" fillId="32" borderId="0" xfId="0" applyNumberFormat="1" applyFont="1" applyFill="1" applyAlignment="1">
      <alignment vertical="center"/>
    </xf>
    <xf numFmtId="43" fontId="30" fillId="32" borderId="0" xfId="0" applyNumberFormat="1" applyFont="1" applyFill="1" applyAlignment="1">
      <alignment vertical="center"/>
    </xf>
    <xf numFmtId="175" fontId="22" fillId="32" borderId="0" xfId="0" applyNumberFormat="1" applyFont="1" applyFill="1" applyAlignment="1">
      <alignment vertical="center"/>
    </xf>
    <xf numFmtId="0" fontId="20" fillId="0" borderId="23" xfId="0" applyFont="1" applyBorder="1"/>
    <xf numFmtId="0" fontId="21" fillId="0" borderId="23" xfId="0" applyFont="1" applyBorder="1" applyAlignment="1">
      <alignment horizontal="center"/>
    </xf>
    <xf numFmtId="0" fontId="170" fillId="0" borderId="0" xfId="0" applyFont="1" applyAlignment="1">
      <alignment vertical="center" wrapText="1"/>
    </xf>
    <xf numFmtId="0" fontId="25" fillId="0" borderId="0" xfId="0" applyFont="1"/>
    <xf numFmtId="175" fontId="61" fillId="0" borderId="0" xfId="482" applyNumberFormat="1" applyFont="1"/>
    <xf numFmtId="41" fontId="60" fillId="0" borderId="23" xfId="723" applyNumberFormat="1" applyFont="1" applyBorder="1"/>
    <xf numFmtId="41" fontId="16" fillId="0" borderId="0" xfId="0" applyNumberFormat="1" applyFont="1" applyAlignment="1">
      <alignment vertical="center"/>
    </xf>
    <xf numFmtId="0" fontId="38" fillId="0" borderId="0" xfId="1055" applyFont="1" applyAlignment="1">
      <alignment horizontal="center" vertical="center"/>
    </xf>
    <xf numFmtId="0" fontId="38" fillId="0" borderId="0" xfId="1055" applyFont="1" applyAlignment="1">
      <alignment horizontal="center"/>
    </xf>
    <xf numFmtId="0" fontId="41" fillId="0" borderId="23" xfId="0" applyFont="1" applyBorder="1" applyAlignment="1">
      <alignment horizontal="center" vertical="center" wrapText="1"/>
    </xf>
    <xf numFmtId="49" fontId="41" fillId="0" borderId="23" xfId="0" applyNumberFormat="1" applyFont="1" applyBorder="1" applyAlignment="1">
      <alignment vertical="center" wrapText="1"/>
    </xf>
    <xf numFmtId="3" fontId="41" fillId="0" borderId="23" xfId="477" applyNumberFormat="1" applyFont="1" applyBorder="1" applyAlignment="1">
      <alignment horizontal="right" vertical="center" wrapText="1"/>
    </xf>
    <xf numFmtId="10" fontId="41" fillId="0" borderId="23" xfId="477" applyNumberFormat="1" applyFont="1" applyBorder="1" applyAlignment="1">
      <alignment horizontal="right" vertical="center" wrapText="1"/>
    </xf>
    <xf numFmtId="0" fontId="92" fillId="0" borderId="23" xfId="0" applyFont="1" applyBorder="1" applyAlignment="1">
      <alignment horizontal="center" vertical="center" wrapText="1"/>
    </xf>
    <xf numFmtId="0" fontId="39" fillId="0" borderId="24" xfId="0" applyFont="1" applyBorder="1" applyAlignment="1">
      <alignment horizontal="center" vertical="center" wrapText="1"/>
    </xf>
    <xf numFmtId="41" fontId="38" fillId="0" borderId="23" xfId="640" applyNumberFormat="1" applyFont="1" applyBorder="1" applyAlignment="1">
      <alignment horizontal="right" vertical="center" wrapText="1"/>
    </xf>
    <xf numFmtId="0" fontId="170" fillId="0" borderId="23" xfId="0" applyFont="1" applyBorder="1" applyAlignment="1">
      <alignment horizontal="center" vertical="center" wrapText="1"/>
    </xf>
    <xf numFmtId="0" fontId="38" fillId="0" borderId="23" xfId="1056" quotePrefix="1" applyFont="1" applyBorder="1"/>
    <xf numFmtId="175" fontId="38" fillId="0" borderId="23" xfId="483" applyNumberFormat="1" applyFont="1" applyBorder="1" applyAlignment="1">
      <alignment vertical="center" wrapText="1"/>
    </xf>
    <xf numFmtId="169" fontId="153" fillId="0" borderId="11" xfId="477" applyNumberFormat="1" applyFont="1" applyFill="1" applyBorder="1" applyAlignment="1">
      <alignment horizontal="left" vertical="center" wrapText="1"/>
    </xf>
    <xf numFmtId="169" fontId="153" fillId="0" borderId="11" xfId="477" applyNumberFormat="1" applyFont="1" applyFill="1" applyBorder="1" applyAlignment="1">
      <alignment horizontal="center" vertical="center" wrapText="1"/>
    </xf>
    <xf numFmtId="49" fontId="153" fillId="0" borderId="11" xfId="477" applyNumberFormat="1" applyFont="1" applyFill="1" applyBorder="1" applyAlignment="1">
      <alignment horizontal="left" vertical="center" wrapText="1"/>
    </xf>
    <xf numFmtId="41" fontId="153" fillId="0" borderId="11" xfId="477" applyNumberFormat="1" applyFont="1" applyFill="1" applyBorder="1" applyAlignment="1">
      <alignment horizontal="right" vertical="center" wrapText="1"/>
    </xf>
    <xf numFmtId="175" fontId="172" fillId="0" borderId="23" xfId="483" applyNumberFormat="1" applyFont="1" applyBorder="1"/>
    <xf numFmtId="175" fontId="60" fillId="0" borderId="23" xfId="483" applyNumberFormat="1" applyFont="1" applyBorder="1"/>
    <xf numFmtId="169" fontId="22" fillId="0" borderId="23" xfId="477" applyNumberFormat="1" applyFont="1" applyBorder="1" applyAlignment="1">
      <alignment vertical="center"/>
    </xf>
    <xf numFmtId="175" fontId="39" fillId="0" borderId="23" xfId="477" applyNumberFormat="1" applyFont="1" applyBorder="1" applyAlignment="1">
      <alignment horizontal="right" vertical="center" wrapText="1"/>
    </xf>
    <xf numFmtId="41" fontId="15" fillId="0" borderId="0" xfId="0" applyNumberFormat="1" applyFont="1" applyAlignment="1">
      <alignment wrapText="1"/>
    </xf>
    <xf numFmtId="41" fontId="16" fillId="0" borderId="0" xfId="0" applyNumberFormat="1" applyFont="1" applyAlignment="1">
      <alignment wrapText="1"/>
    </xf>
    <xf numFmtId="41" fontId="24" fillId="0" borderId="0" xfId="0" applyNumberFormat="1" applyFont="1" applyAlignment="1">
      <alignment horizontal="right" wrapText="1"/>
    </xf>
    <xf numFmtId="41" fontId="16" fillId="0" borderId="11" xfId="477" applyNumberFormat="1" applyFont="1" applyBorder="1" applyAlignment="1">
      <alignment horizontal="right" vertical="center" wrapText="1"/>
    </xf>
    <xf numFmtId="41" fontId="15" fillId="0" borderId="23" xfId="477" applyNumberFormat="1" applyFont="1" applyBorder="1" applyAlignment="1">
      <alignment horizontal="right" vertical="center" wrapText="1"/>
    </xf>
    <xf numFmtId="41" fontId="15" fillId="0" borderId="23" xfId="0" applyNumberFormat="1" applyFont="1" applyBorder="1" applyAlignment="1">
      <alignment wrapText="1"/>
    </xf>
    <xf numFmtId="41" fontId="15" fillId="0" borderId="24" xfId="477" applyNumberFormat="1" applyFont="1" applyBorder="1" applyAlignment="1">
      <alignment horizontal="right" vertical="center" wrapText="1"/>
    </xf>
    <xf numFmtId="173" fontId="15" fillId="0" borderId="23" xfId="477" applyNumberFormat="1" applyFont="1" applyBorder="1" applyAlignment="1">
      <alignment horizontal="right" vertical="center" wrapText="1"/>
    </xf>
    <xf numFmtId="173" fontId="16" fillId="0" borderId="23" xfId="477" applyNumberFormat="1" applyFont="1" applyBorder="1" applyAlignment="1">
      <alignment horizontal="right" vertical="center" wrapText="1"/>
    </xf>
    <xf numFmtId="41" fontId="164" fillId="0" borderId="0" xfId="0" applyNumberFormat="1" applyFont="1" applyAlignment="1">
      <alignment horizontal="center" vertical="top" wrapText="1" readingOrder="1"/>
    </xf>
    <xf numFmtId="41" fontId="175" fillId="0" borderId="0" xfId="1055" applyNumberFormat="1" applyFont="1"/>
    <xf numFmtId="169" fontId="15" fillId="32" borderId="23" xfId="640" applyNumberFormat="1" applyFont="1" applyFill="1" applyBorder="1" applyAlignment="1">
      <alignment horizontal="right" vertical="center" wrapText="1"/>
    </xf>
    <xf numFmtId="169" fontId="24" fillId="0" borderId="23" xfId="477" applyNumberFormat="1" applyFont="1" applyFill="1" applyBorder="1" applyAlignment="1">
      <alignment horizontal="right" vertical="center" wrapText="1"/>
    </xf>
    <xf numFmtId="10" fontId="16" fillId="32" borderId="26" xfId="477" applyNumberFormat="1" applyFont="1" applyFill="1" applyBorder="1" applyAlignment="1">
      <alignment horizontal="right" vertical="center" wrapText="1"/>
    </xf>
    <xf numFmtId="169" fontId="22" fillId="32" borderId="0" xfId="477" applyNumberFormat="1" applyFont="1" applyFill="1" applyAlignment="1">
      <alignment horizontal="center"/>
    </xf>
    <xf numFmtId="169" fontId="22" fillId="32" borderId="0" xfId="477" applyNumberFormat="1" applyFont="1" applyFill="1"/>
    <xf numFmtId="10" fontId="39" fillId="0" borderId="11" xfId="477" applyNumberFormat="1" applyFont="1" applyFill="1" applyBorder="1" applyAlignment="1">
      <alignment horizontal="right" vertical="center" wrapText="1"/>
    </xf>
    <xf numFmtId="169" fontId="22" fillId="32" borderId="0" xfId="0" applyNumberFormat="1" applyFont="1" applyFill="1"/>
    <xf numFmtId="0" fontId="176" fillId="0" borderId="0" xfId="0" applyFont="1" applyAlignment="1">
      <alignment vertical="center" wrapText="1"/>
    </xf>
    <xf numFmtId="0" fontId="20" fillId="0" borderId="8" xfId="0" applyFont="1" applyBorder="1" applyAlignment="1">
      <alignment horizontal="center" vertical="center" wrapText="1"/>
    </xf>
    <xf numFmtId="3" fontId="176" fillId="0" borderId="0" xfId="0" applyNumberFormat="1" applyFont="1" applyAlignment="1">
      <alignment vertical="center" wrapText="1"/>
    </xf>
    <xf numFmtId="0" fontId="29" fillId="0" borderId="23" xfId="888" applyFont="1" applyBorder="1" applyAlignment="1">
      <alignment horizontal="center" vertical="center" wrapText="1"/>
    </xf>
    <xf numFmtId="179" fontId="176" fillId="0" borderId="0" xfId="1072" applyNumberFormat="1" applyFont="1" applyAlignment="1">
      <alignment vertical="center" wrapText="1"/>
    </xf>
    <xf numFmtId="249" fontId="176" fillId="0" borderId="0" xfId="477" applyNumberFormat="1" applyFont="1" applyAlignment="1">
      <alignment horizontal="right" vertical="center" wrapText="1"/>
    </xf>
    <xf numFmtId="49" fontId="173" fillId="32" borderId="0" xfId="888" applyNumberFormat="1" applyFont="1" applyFill="1" applyAlignment="1">
      <alignment vertical="center" wrapText="1"/>
    </xf>
    <xf numFmtId="49" fontId="173" fillId="32" borderId="0" xfId="888" applyNumberFormat="1" applyFont="1" applyFill="1" applyAlignment="1">
      <alignment horizontal="right" vertical="center" wrapText="1"/>
    </xf>
    <xf numFmtId="9" fontId="176" fillId="0" borderId="0" xfId="0" applyNumberFormat="1" applyFont="1" applyAlignment="1">
      <alignment vertical="center" wrapText="1"/>
    </xf>
    <xf numFmtId="0" fontId="174" fillId="0" borderId="0" xfId="0" applyFont="1" applyAlignment="1">
      <alignment vertical="center" wrapText="1"/>
    </xf>
    <xf numFmtId="175" fontId="16" fillId="0" borderId="8" xfId="477" applyNumberFormat="1" applyFont="1" applyFill="1" applyBorder="1" applyAlignment="1">
      <alignment horizontal="right" vertical="center" wrapText="1"/>
    </xf>
    <xf numFmtId="175" fontId="15" fillId="0" borderId="8" xfId="477" applyNumberFormat="1" applyFont="1" applyFill="1" applyBorder="1" applyAlignment="1">
      <alignment horizontal="right" vertical="center" wrapText="1"/>
    </xf>
    <xf numFmtId="43" fontId="15" fillId="0" borderId="8" xfId="477" applyNumberFormat="1" applyFont="1" applyFill="1" applyBorder="1" applyAlignment="1">
      <alignment horizontal="right" vertical="center" wrapText="1"/>
    </xf>
    <xf numFmtId="175" fontId="15" fillId="32" borderId="8" xfId="477" applyNumberFormat="1" applyFont="1" applyFill="1" applyBorder="1" applyAlignment="1">
      <alignment horizontal="right" vertical="center" wrapText="1"/>
    </xf>
    <xf numFmtId="172" fontId="30" fillId="32" borderId="0" xfId="0" applyNumberFormat="1" applyFont="1" applyFill="1"/>
    <xf numFmtId="172" fontId="22" fillId="32" borderId="0" xfId="0" applyNumberFormat="1" applyFont="1" applyFill="1"/>
    <xf numFmtId="172" fontId="46" fillId="32" borderId="0" xfId="0" applyNumberFormat="1" applyFont="1" applyFill="1"/>
    <xf numFmtId="172" fontId="30" fillId="32" borderId="0" xfId="477" applyNumberFormat="1" applyFont="1" applyFill="1"/>
    <xf numFmtId="175" fontId="61" fillId="0" borderId="0" xfId="723" applyNumberFormat="1" applyFont="1"/>
    <xf numFmtId="41" fontId="24" fillId="0" borderId="0" xfId="0" applyNumberFormat="1" applyFont="1" applyAlignment="1">
      <alignment vertical="center" wrapText="1"/>
    </xf>
    <xf numFmtId="0" fontId="23" fillId="32" borderId="0" xfId="0" applyFont="1" applyFill="1" applyAlignment="1">
      <alignment vertical="center" wrapText="1"/>
    </xf>
    <xf numFmtId="0" fontId="22" fillId="0" borderId="23" xfId="0" quotePrefix="1" applyFont="1" applyBorder="1" applyAlignment="1">
      <alignment vertical="center"/>
    </xf>
    <xf numFmtId="0" fontId="21" fillId="0" borderId="23" xfId="888" applyFont="1" applyBorder="1" applyAlignment="1">
      <alignment horizontal="center" vertical="center" wrapText="1"/>
    </xf>
    <xf numFmtId="0" fontId="21" fillId="32" borderId="23" xfId="888" applyFont="1" applyFill="1" applyBorder="1" applyAlignment="1">
      <alignment horizontal="center" vertical="center" wrapText="1"/>
    </xf>
    <xf numFmtId="165" fontId="21" fillId="32" borderId="23" xfId="888" applyNumberFormat="1" applyFont="1" applyFill="1" applyBorder="1" applyAlignment="1">
      <alignment horizontal="right" vertical="center" wrapText="1"/>
    </xf>
    <xf numFmtId="49" fontId="21" fillId="0" borderId="23" xfId="888" applyNumberFormat="1" applyFont="1" applyBorder="1" applyAlignment="1">
      <alignment vertical="center" wrapText="1"/>
    </xf>
    <xf numFmtId="3" fontId="21" fillId="32" borderId="23" xfId="888" applyNumberFormat="1" applyFont="1" applyFill="1" applyBorder="1" applyAlignment="1">
      <alignment horizontal="right" vertical="center" wrapText="1"/>
    </xf>
    <xf numFmtId="49" fontId="21" fillId="32" borderId="23" xfId="888" applyNumberFormat="1" applyFont="1" applyFill="1" applyBorder="1" applyAlignment="1">
      <alignment vertical="center" wrapText="1"/>
    </xf>
    <xf numFmtId="0" fontId="181" fillId="0" borderId="0" xfId="0" applyFont="1" applyAlignment="1">
      <alignment vertical="center" wrapText="1"/>
    </xf>
    <xf numFmtId="3" fontId="181" fillId="0" borderId="0" xfId="0" applyNumberFormat="1" applyFont="1" applyAlignment="1">
      <alignment vertical="center" wrapText="1"/>
    </xf>
    <xf numFmtId="3" fontId="20" fillId="32" borderId="23" xfId="888" applyNumberFormat="1" applyFont="1" applyFill="1" applyBorder="1" applyAlignment="1">
      <alignment horizontal="right" vertical="center" wrapText="1"/>
    </xf>
    <xf numFmtId="0" fontId="176" fillId="0" borderId="23" xfId="0" applyFont="1" applyBorder="1" applyAlignment="1">
      <alignment vertical="center" wrapText="1"/>
    </xf>
    <xf numFmtId="0" fontId="20" fillId="0" borderId="23" xfId="888" applyFont="1" applyBorder="1" applyAlignment="1">
      <alignment horizontal="center" vertical="center" wrapText="1"/>
    </xf>
    <xf numFmtId="0" fontId="20" fillId="0" borderId="23" xfId="888" applyFont="1" applyBorder="1" applyAlignment="1">
      <alignment horizontal="left" vertical="center" wrapText="1"/>
    </xf>
    <xf numFmtId="3" fontId="21" fillId="0" borderId="0" xfId="0" applyNumberFormat="1" applyFont="1" applyAlignment="1">
      <alignment vertical="center" wrapText="1"/>
    </xf>
    <xf numFmtId="3" fontId="21" fillId="0" borderId="23" xfId="0" applyNumberFormat="1" applyFont="1" applyBorder="1" applyAlignment="1">
      <alignment horizontal="center" vertical="center" wrapText="1"/>
    </xf>
    <xf numFmtId="0" fontId="21" fillId="32" borderId="0" xfId="0" applyFont="1" applyFill="1" applyAlignment="1">
      <alignment vertical="center" wrapText="1"/>
    </xf>
    <xf numFmtId="249" fontId="21" fillId="32" borderId="0" xfId="477" applyNumberFormat="1" applyFont="1" applyFill="1" applyAlignment="1">
      <alignment horizontal="right" vertical="center" wrapText="1"/>
    </xf>
    <xf numFmtId="0" fontId="15" fillId="0" borderId="8" xfId="0" applyFont="1" applyBorder="1" applyAlignment="1">
      <alignment horizontal="right" vertical="center" wrapText="1"/>
    </xf>
    <xf numFmtId="49" fontId="173" fillId="0" borderId="23" xfId="888" applyNumberFormat="1" applyFont="1" applyBorder="1" applyAlignment="1">
      <alignment vertical="center" wrapText="1"/>
    </xf>
    <xf numFmtId="3" fontId="173" fillId="32" borderId="23" xfId="888" applyNumberFormat="1" applyFont="1" applyFill="1" applyBorder="1" applyAlignment="1">
      <alignment horizontal="right" vertical="center" wrapText="1"/>
    </xf>
    <xf numFmtId="0" fontId="29" fillId="32" borderId="23" xfId="888" applyFont="1" applyFill="1" applyBorder="1" applyAlignment="1">
      <alignment horizontal="center" vertical="center" wrapText="1"/>
    </xf>
    <xf numFmtId="0" fontId="20" fillId="32" borderId="23" xfId="888" applyFont="1" applyFill="1" applyBorder="1" applyAlignment="1">
      <alignment horizontal="center" vertical="center" wrapText="1"/>
    </xf>
    <xf numFmtId="49" fontId="173" fillId="32" borderId="23" xfId="888" quotePrefix="1" applyNumberFormat="1" applyFont="1" applyFill="1" applyBorder="1" applyAlignment="1">
      <alignment vertical="center" wrapText="1"/>
    </xf>
    <xf numFmtId="49" fontId="173" fillId="0" borderId="23" xfId="888" quotePrefix="1" applyNumberFormat="1" applyFont="1" applyBorder="1" applyAlignment="1">
      <alignment vertical="center" wrapText="1"/>
    </xf>
    <xf numFmtId="0" fontId="181" fillId="0" borderId="23" xfId="0" applyFont="1" applyBorder="1" applyAlignment="1">
      <alignment vertical="center" wrapText="1"/>
    </xf>
    <xf numFmtId="3" fontId="182" fillId="0" borderId="23" xfId="0" applyNumberFormat="1" applyFont="1" applyBorder="1" applyAlignment="1">
      <alignment horizontal="center" vertical="center" wrapText="1"/>
    </xf>
    <xf numFmtId="3" fontId="21" fillId="0" borderId="26" xfId="0" applyNumberFormat="1" applyFont="1" applyBorder="1" applyAlignment="1">
      <alignment horizontal="center" vertical="center" wrapText="1"/>
    </xf>
    <xf numFmtId="175" fontId="20" fillId="0" borderId="8" xfId="632" applyNumberFormat="1" applyFont="1" applyBorder="1" applyAlignment="1">
      <alignment horizontal="center" vertical="center" wrapText="1"/>
    </xf>
    <xf numFmtId="49" fontId="15" fillId="32" borderId="8" xfId="888" applyNumberFormat="1" applyFont="1" applyFill="1" applyBorder="1" applyAlignment="1">
      <alignment vertical="center" wrapText="1"/>
    </xf>
    <xf numFmtId="49" fontId="23" fillId="0" borderId="8" xfId="888" quotePrefix="1" applyNumberFormat="1" applyFont="1" applyBorder="1" applyAlignment="1">
      <alignment vertical="center" wrapText="1"/>
    </xf>
    <xf numFmtId="49" fontId="15" fillId="0" borderId="8" xfId="888" applyNumberFormat="1" applyFont="1" applyBorder="1" applyAlignment="1">
      <alignment vertical="center" wrapText="1"/>
    </xf>
    <xf numFmtId="49" fontId="23" fillId="0" borderId="8" xfId="888" applyNumberFormat="1" applyFont="1" applyBorder="1" applyAlignment="1">
      <alignment vertical="center" wrapText="1"/>
    </xf>
    <xf numFmtId="175" fontId="20" fillId="0" borderId="8" xfId="982" applyNumberFormat="1" applyFont="1" applyBorder="1" applyAlignment="1">
      <alignment horizontal="center" vertical="center" wrapText="1"/>
    </xf>
    <xf numFmtId="175" fontId="177" fillId="33" borderId="8" xfId="632" applyNumberFormat="1" applyFont="1" applyFill="1" applyBorder="1" applyAlignment="1">
      <alignment vertical="center" wrapText="1"/>
    </xf>
    <xf numFmtId="0" fontId="16" fillId="0" borderId="0" xfId="0" applyFont="1" applyAlignment="1">
      <alignment horizontal="center" vertical="center"/>
    </xf>
    <xf numFmtId="10" fontId="16" fillId="0" borderId="8" xfId="477" applyNumberFormat="1" applyFont="1" applyFill="1" applyBorder="1" applyAlignment="1">
      <alignment horizontal="center" vertical="center" wrapText="1"/>
    </xf>
    <xf numFmtId="169" fontId="15" fillId="0" borderId="23" xfId="477" applyNumberFormat="1" applyFont="1" applyBorder="1" applyAlignment="1">
      <alignment horizontal="right" vertical="center" wrapText="1"/>
    </xf>
    <xf numFmtId="0" fontId="30" fillId="32" borderId="23" xfId="0" quotePrefix="1" applyFont="1" applyFill="1" applyBorder="1" applyAlignment="1">
      <alignment vertical="center"/>
    </xf>
    <xf numFmtId="3" fontId="30" fillId="32" borderId="23" xfId="0" quotePrefix="1" applyNumberFormat="1" applyFont="1" applyFill="1" applyBorder="1" applyAlignment="1">
      <alignment horizontal="right" vertical="center"/>
    </xf>
    <xf numFmtId="0" fontId="147" fillId="0" borderId="0" xfId="0" applyFont="1" applyAlignment="1">
      <alignment vertical="center" wrapText="1"/>
    </xf>
    <xf numFmtId="0" fontId="147" fillId="0" borderId="0" xfId="0" applyFont="1" applyAlignment="1">
      <alignment horizontal="center" vertical="center" wrapText="1"/>
    </xf>
    <xf numFmtId="0" fontId="147" fillId="0" borderId="23" xfId="0" applyFont="1" applyBorder="1" applyAlignment="1">
      <alignment horizontal="center" vertical="center" wrapText="1"/>
    </xf>
    <xf numFmtId="0" fontId="30" fillId="0" borderId="0" xfId="0" applyFont="1" applyAlignment="1">
      <alignment vertical="center" wrapText="1"/>
    </xf>
    <xf numFmtId="0" fontId="22" fillId="0" borderId="0" xfId="0" applyFont="1" applyAlignment="1">
      <alignment vertical="center" wrapText="1"/>
    </xf>
    <xf numFmtId="174" fontId="16" fillId="0" borderId="8" xfId="477" applyNumberFormat="1" applyFont="1" applyFill="1" applyBorder="1" applyAlignment="1">
      <alignment horizontal="center" vertical="center" wrapText="1"/>
    </xf>
    <xf numFmtId="10" fontId="15" fillId="0" borderId="0" xfId="1072" applyNumberFormat="1" applyFont="1" applyFill="1" applyAlignment="1">
      <alignment vertical="center" wrapText="1"/>
    </xf>
    <xf numFmtId="43" fontId="15" fillId="0" borderId="0" xfId="0" applyNumberFormat="1" applyFont="1" applyAlignment="1">
      <alignment vertical="center" wrapText="1"/>
    </xf>
    <xf numFmtId="41" fontId="15" fillId="0" borderId="0" xfId="1072" applyNumberFormat="1" applyFont="1" applyFill="1" applyAlignment="1">
      <alignment vertical="center" wrapText="1"/>
    </xf>
    <xf numFmtId="179" fontId="16" fillId="0" borderId="0" xfId="1072" applyNumberFormat="1" applyFont="1" applyFill="1" applyAlignment="1">
      <alignment vertical="center" wrapText="1"/>
    </xf>
    <xf numFmtId="175" fontId="15" fillId="0" borderId="0" xfId="0" applyNumberFormat="1" applyFont="1" applyAlignment="1">
      <alignment vertical="center" wrapText="1"/>
    </xf>
    <xf numFmtId="37" fontId="0" fillId="0" borderId="0" xfId="0" applyNumberFormat="1" applyAlignment="1">
      <alignment vertical="top"/>
    </xf>
    <xf numFmtId="0" fontId="16" fillId="0" borderId="23" xfId="0" quotePrefix="1" applyFont="1" applyBorder="1" applyAlignment="1">
      <alignment vertical="center" wrapText="1"/>
    </xf>
    <xf numFmtId="0" fontId="24" fillId="0" borderId="0" xfId="0" applyFont="1" applyAlignment="1">
      <alignment vertical="center"/>
    </xf>
    <xf numFmtId="175" fontId="15" fillId="0" borderId="23" xfId="477" applyNumberFormat="1" applyFont="1" applyFill="1" applyBorder="1" applyAlignment="1">
      <alignment horizontal="right" vertical="center" wrapText="1"/>
    </xf>
    <xf numFmtId="0" fontId="15" fillId="0" borderId="23" xfId="1056" quotePrefix="1" applyFont="1" applyBorder="1"/>
    <xf numFmtId="0" fontId="16" fillId="0" borderId="16" xfId="0" applyFont="1" applyBorder="1" applyAlignment="1">
      <alignment horizontal="center" vertical="center" wrapText="1"/>
    </xf>
    <xf numFmtId="249" fontId="15" fillId="0" borderId="23" xfId="477" applyNumberFormat="1" applyFont="1" applyBorder="1" applyAlignment="1">
      <alignment horizontal="right" vertical="center" wrapText="1"/>
    </xf>
    <xf numFmtId="0" fontId="21" fillId="0" borderId="0" xfId="0" applyFont="1" applyAlignment="1">
      <alignment horizontal="center" vertical="center" wrapText="1"/>
    </xf>
    <xf numFmtId="0" fontId="29" fillId="0" borderId="0" xfId="0" applyFont="1" applyAlignment="1">
      <alignment horizontal="center" vertical="center" wrapText="1"/>
    </xf>
    <xf numFmtId="0" fontId="20" fillId="0" borderId="0" xfId="0" applyFont="1" applyAlignment="1">
      <alignment vertical="center" wrapText="1"/>
    </xf>
    <xf numFmtId="0" fontId="20" fillId="0" borderId="1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3" xfId="0" applyFont="1" applyBorder="1" applyAlignment="1">
      <alignment vertical="center" wrapText="1"/>
    </xf>
    <xf numFmtId="0" fontId="21" fillId="0" borderId="23" xfId="0" applyFont="1" applyBorder="1" applyAlignment="1">
      <alignment vertical="center" wrapText="1"/>
    </xf>
    <xf numFmtId="0" fontId="21" fillId="0" borderId="24" xfId="0" applyFont="1" applyBorder="1" applyAlignment="1">
      <alignment vertical="center" wrapText="1"/>
    </xf>
    <xf numFmtId="0" fontId="21" fillId="0" borderId="8"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24" xfId="0" applyFont="1" applyBorder="1" applyAlignment="1">
      <alignment vertical="center" wrapText="1"/>
    </xf>
    <xf numFmtId="0" fontId="21" fillId="0" borderId="0" xfId="718" applyFont="1" applyAlignment="1">
      <alignment vertical="center" wrapText="1"/>
    </xf>
    <xf numFmtId="0" fontId="20" fillId="0" borderId="0" xfId="718" applyFont="1" applyAlignment="1">
      <alignment vertical="center" wrapText="1"/>
    </xf>
    <xf numFmtId="0" fontId="20" fillId="0" borderId="22" xfId="718" applyFont="1" applyBorder="1" applyAlignment="1">
      <alignment horizontal="center" vertical="center" wrapText="1"/>
    </xf>
    <xf numFmtId="0" fontId="20" fillId="0" borderId="21" xfId="718" applyFont="1" applyBorder="1" applyAlignment="1">
      <alignment horizontal="center" vertical="center" wrapText="1"/>
    </xf>
    <xf numFmtId="0" fontId="21" fillId="0" borderId="8" xfId="718" applyFont="1" applyBorder="1" applyAlignment="1">
      <alignment horizontal="center" vertical="center" wrapText="1"/>
    </xf>
    <xf numFmtId="49" fontId="21" fillId="0" borderId="23" xfId="0" applyNumberFormat="1" applyFont="1" applyBorder="1" applyAlignment="1">
      <alignment vertical="center" wrapText="1"/>
    </xf>
    <xf numFmtId="0" fontId="21" fillId="0" borderId="23" xfId="0" quotePrefix="1" applyFont="1" applyBorder="1" applyAlignment="1">
      <alignment vertical="center" wrapText="1"/>
    </xf>
    <xf numFmtId="0" fontId="21" fillId="0" borderId="0" xfId="718" applyFont="1" applyAlignment="1">
      <alignment horizontal="left" vertical="center" wrapText="1"/>
    </xf>
    <xf numFmtId="0" fontId="20" fillId="0" borderId="11" xfId="718" applyFont="1" applyBorder="1" applyAlignment="1">
      <alignment horizontal="center" vertical="center" wrapText="1"/>
    </xf>
    <xf numFmtId="0" fontId="20" fillId="0" borderId="11" xfId="718" applyFont="1" applyBorder="1" applyAlignment="1">
      <alignment vertical="center" wrapText="1"/>
    </xf>
    <xf numFmtId="0" fontId="21" fillId="0" borderId="11" xfId="0" applyFont="1" applyBorder="1" applyAlignment="1">
      <alignment vertical="center" wrapText="1"/>
    </xf>
    <xf numFmtId="0" fontId="21" fillId="0" borderId="23" xfId="718" applyFont="1" applyBorder="1" applyAlignment="1">
      <alignment horizontal="center" vertical="center" wrapText="1"/>
    </xf>
    <xf numFmtId="0" fontId="20" fillId="0" borderId="23" xfId="718" applyFont="1" applyBorder="1" applyAlignment="1">
      <alignment horizontal="center" vertical="center" wrapText="1"/>
    </xf>
    <xf numFmtId="0" fontId="20" fillId="0" borderId="23" xfId="718" applyFont="1" applyBorder="1" applyAlignment="1">
      <alignment vertical="center" wrapText="1"/>
    </xf>
    <xf numFmtId="249" fontId="21" fillId="0" borderId="11" xfId="477" applyNumberFormat="1" applyFont="1" applyBorder="1" applyAlignment="1">
      <alignment horizontal="right" vertical="center" wrapText="1"/>
    </xf>
    <xf numFmtId="249" fontId="21" fillId="0" borderId="23" xfId="477" applyNumberFormat="1" applyFont="1" applyBorder="1" applyAlignment="1">
      <alignment horizontal="right" vertical="center" wrapText="1"/>
    </xf>
    <xf numFmtId="249" fontId="20" fillId="0" borderId="23" xfId="477" applyNumberFormat="1" applyFont="1" applyBorder="1" applyAlignment="1">
      <alignment horizontal="right" vertical="center" wrapText="1"/>
    </xf>
    <xf numFmtId="0" fontId="20" fillId="0" borderId="24" xfId="718" applyFont="1" applyBorder="1" applyAlignment="1">
      <alignment horizontal="center" vertical="center" wrapText="1"/>
    </xf>
    <xf numFmtId="249" fontId="20" fillId="0" borderId="24" xfId="477" applyNumberFormat="1" applyFont="1" applyBorder="1" applyAlignment="1">
      <alignment horizontal="right" vertical="center" wrapText="1"/>
    </xf>
    <xf numFmtId="0" fontId="15" fillId="32" borderId="24" xfId="0" applyFont="1" applyFill="1" applyBorder="1" applyAlignment="1">
      <alignment horizontal="right" vertical="center" wrapText="1"/>
    </xf>
    <xf numFmtId="0" fontId="15" fillId="32" borderId="24" xfId="0" applyFont="1" applyFill="1" applyBorder="1" applyAlignment="1">
      <alignment vertical="center" wrapText="1"/>
    </xf>
    <xf numFmtId="0" fontId="23" fillId="32" borderId="0" xfId="0" applyFont="1" applyFill="1" applyAlignment="1">
      <alignment horizontal="center" vertical="center" wrapText="1"/>
    </xf>
    <xf numFmtId="49" fontId="15" fillId="32" borderId="0" xfId="0" applyNumberFormat="1" applyFont="1" applyFill="1" applyAlignment="1">
      <alignment vertical="center" wrapText="1"/>
    </xf>
    <xf numFmtId="0" fontId="21" fillId="0" borderId="11" xfId="0" applyFont="1" applyBorder="1" applyAlignment="1">
      <alignment horizontal="center" vertical="center" wrapText="1"/>
    </xf>
    <xf numFmtId="10" fontId="21" fillId="0" borderId="11" xfId="1072" applyNumberFormat="1" applyFont="1" applyBorder="1" applyAlignment="1">
      <alignment wrapText="1"/>
    </xf>
    <xf numFmtId="10" fontId="21" fillId="0" borderId="23" xfId="1072" applyNumberFormat="1" applyFont="1" applyBorder="1" applyAlignment="1">
      <alignment wrapText="1"/>
    </xf>
    <xf numFmtId="10" fontId="21" fillId="0" borderId="24" xfId="1072" applyNumberFormat="1" applyFont="1" applyBorder="1" applyAlignment="1">
      <alignment wrapText="1"/>
    </xf>
    <xf numFmtId="168" fontId="21" fillId="0" borderId="24" xfId="477" applyFont="1" applyBorder="1" applyAlignment="1">
      <alignment wrapText="1"/>
    </xf>
    <xf numFmtId="168" fontId="21" fillId="0" borderId="23" xfId="477" applyFont="1" applyBorder="1" applyAlignment="1">
      <alignment horizontal="right" vertical="center" wrapText="1"/>
    </xf>
    <xf numFmtId="10" fontId="21" fillId="0" borderId="23" xfId="1072" applyNumberFormat="1" applyFont="1" applyBorder="1"/>
    <xf numFmtId="10" fontId="21" fillId="0" borderId="24" xfId="1072" applyNumberFormat="1" applyFont="1" applyBorder="1"/>
    <xf numFmtId="168" fontId="21" fillId="0" borderId="24" xfId="477" applyFont="1" applyBorder="1"/>
    <xf numFmtId="249" fontId="20" fillId="0" borderId="11" xfId="477" applyNumberFormat="1" applyFont="1" applyBorder="1" applyAlignment="1">
      <alignment horizontal="right" vertical="center" wrapText="1"/>
    </xf>
    <xf numFmtId="249" fontId="21" fillId="0" borderId="23" xfId="477" applyNumberFormat="1" applyFont="1" applyBorder="1" applyAlignment="1">
      <alignment horizontal="center" vertical="center" wrapText="1"/>
    </xf>
    <xf numFmtId="249" fontId="20" fillId="0" borderId="23" xfId="477" applyNumberFormat="1" applyFont="1" applyBorder="1" applyAlignment="1">
      <alignment horizontal="center" vertical="center" wrapText="1"/>
    </xf>
    <xf numFmtId="0" fontId="25" fillId="0" borderId="23" xfId="0" applyFont="1" applyBorder="1"/>
    <xf numFmtId="0" fontId="25" fillId="0" borderId="24" xfId="0" applyFont="1" applyBorder="1" applyAlignment="1">
      <alignment horizontal="center"/>
    </xf>
    <xf numFmtId="0" fontId="25" fillId="0" borderId="24" xfId="0" applyFont="1" applyBorder="1"/>
    <xf numFmtId="249" fontId="20" fillId="0" borderId="11" xfId="477" applyNumberFormat="1" applyFont="1" applyBorder="1" applyAlignment="1">
      <alignment horizontal="center" vertical="center" wrapText="1"/>
    </xf>
    <xf numFmtId="0" fontId="20" fillId="0" borderId="11" xfId="0" applyFont="1" applyBorder="1"/>
    <xf numFmtId="0" fontId="20" fillId="0" borderId="11" xfId="0" applyFont="1" applyBorder="1" applyAlignment="1">
      <alignment vertical="center" wrapText="1"/>
    </xf>
    <xf numFmtId="169" fontId="20" fillId="0" borderId="11" xfId="477" applyNumberFormat="1" applyFont="1" applyBorder="1" applyAlignment="1">
      <alignment vertical="center" wrapText="1"/>
    </xf>
    <xf numFmtId="41" fontId="15" fillId="44" borderId="23" xfId="477" applyNumberFormat="1" applyFont="1" applyFill="1" applyBorder="1" applyAlignment="1">
      <alignment horizontal="right" vertical="center" wrapText="1"/>
    </xf>
    <xf numFmtId="10" fontId="21" fillId="0" borderId="23" xfId="1072" applyNumberFormat="1" applyFont="1" applyFill="1" applyBorder="1" applyAlignment="1">
      <alignment horizontal="right" vertical="center" wrapText="1"/>
    </xf>
    <xf numFmtId="10" fontId="21" fillId="0" borderId="26" xfId="1072" applyNumberFormat="1" applyFont="1" applyFill="1" applyBorder="1" applyAlignment="1">
      <alignment horizontal="right" vertical="center" wrapText="1"/>
    </xf>
    <xf numFmtId="0" fontId="153" fillId="46" borderId="8" xfId="1055" applyFont="1" applyFill="1" applyBorder="1" applyAlignment="1">
      <alignment horizontal="center" vertical="center" wrapText="1"/>
    </xf>
    <xf numFmtId="0" fontId="154" fillId="46" borderId="8" xfId="1055" applyFont="1" applyFill="1" applyBorder="1" applyAlignment="1">
      <alignment horizontal="center" vertical="center" wrapText="1"/>
    </xf>
    <xf numFmtId="41" fontId="153" fillId="46" borderId="8" xfId="1055" applyNumberFormat="1" applyFont="1" applyFill="1" applyBorder="1" applyAlignment="1">
      <alignment horizontal="center" vertical="center" wrapText="1"/>
    </xf>
    <xf numFmtId="0" fontId="153" fillId="46" borderId="8" xfId="1055" applyFont="1" applyFill="1" applyBorder="1" applyAlignment="1">
      <alignment horizontal="center" vertical="center"/>
    </xf>
    <xf numFmtId="0" fontId="20" fillId="0" borderId="21" xfId="0" applyFont="1" applyBorder="1"/>
    <xf numFmtId="41" fontId="16" fillId="0" borderId="18" xfId="0" applyNumberFormat="1" applyFont="1" applyBorder="1" applyAlignment="1">
      <alignment horizontal="center" vertical="center" wrapText="1"/>
    </xf>
    <xf numFmtId="41" fontId="16" fillId="0" borderId="22" xfId="0" applyNumberFormat="1" applyFont="1" applyBorder="1" applyAlignment="1">
      <alignment horizontal="center" vertical="center" wrapText="1"/>
    </xf>
    <xf numFmtId="41" fontId="24" fillId="0" borderId="0" xfId="0" applyNumberFormat="1" applyFont="1" applyAlignment="1">
      <alignment vertical="center"/>
    </xf>
    <xf numFmtId="175" fontId="156" fillId="0" borderId="23" xfId="1055" applyNumberFormat="1" applyFont="1" applyBorder="1"/>
    <xf numFmtId="0" fontId="21" fillId="44" borderId="23" xfId="0" applyFont="1" applyFill="1" applyBorder="1" applyAlignment="1">
      <alignment vertical="center" wrapText="1"/>
    </xf>
    <xf numFmtId="0" fontId="21" fillId="44" borderId="23" xfId="0" applyFont="1" applyFill="1" applyBorder="1" applyAlignment="1">
      <alignment horizontal="center" vertical="center" wrapText="1"/>
    </xf>
    <xf numFmtId="249" fontId="21" fillId="44" borderId="23" xfId="477" applyNumberFormat="1" applyFont="1" applyFill="1" applyBorder="1" applyAlignment="1">
      <alignment horizontal="right" vertical="center" wrapText="1"/>
    </xf>
    <xf numFmtId="10" fontId="21" fillId="44" borderId="23" xfId="1072" applyNumberFormat="1" applyFont="1" applyFill="1" applyBorder="1" applyAlignment="1">
      <alignment wrapText="1"/>
    </xf>
    <xf numFmtId="9" fontId="15" fillId="0" borderId="23" xfId="1072" applyFont="1" applyBorder="1" applyAlignment="1">
      <alignment horizontal="right" vertical="center" wrapText="1"/>
    </xf>
    <xf numFmtId="0" fontId="16" fillId="44" borderId="8" xfId="0" applyFont="1" applyFill="1" applyBorder="1" applyAlignment="1">
      <alignment horizontal="center" vertical="center" wrapText="1"/>
    </xf>
    <xf numFmtId="167" fontId="21" fillId="0" borderId="23" xfId="477" applyNumberFormat="1" applyFont="1" applyBorder="1" applyAlignment="1">
      <alignment horizontal="right" vertical="center" wrapText="1"/>
    </xf>
    <xf numFmtId="175" fontId="16" fillId="0" borderId="23" xfId="477" applyNumberFormat="1" applyFont="1" applyFill="1" applyBorder="1" applyAlignment="1">
      <alignment horizontal="right" vertical="center" wrapText="1"/>
    </xf>
    <xf numFmtId="37" fontId="60" fillId="0" borderId="0" xfId="723" applyNumberFormat="1" applyFont="1"/>
    <xf numFmtId="10" fontId="20" fillId="32" borderId="27" xfId="1072" applyNumberFormat="1" applyFont="1" applyFill="1" applyBorder="1" applyAlignment="1">
      <alignment horizontal="right" vertical="center" wrapText="1"/>
    </xf>
    <xf numFmtId="10" fontId="20" fillId="32" borderId="23" xfId="1072" applyNumberFormat="1" applyFont="1" applyFill="1" applyBorder="1" applyAlignment="1">
      <alignment horizontal="right" vertical="center" wrapText="1"/>
    </xf>
    <xf numFmtId="10" fontId="173" fillId="32" borderId="23" xfId="1072" applyNumberFormat="1" applyFont="1" applyFill="1" applyBorder="1" applyAlignment="1">
      <alignment horizontal="right" vertical="center" wrapText="1"/>
    </xf>
    <xf numFmtId="10" fontId="21" fillId="32" borderId="23" xfId="1072" applyNumberFormat="1" applyFont="1" applyFill="1" applyBorder="1" applyAlignment="1">
      <alignment horizontal="right" vertical="center" wrapText="1"/>
    </xf>
    <xf numFmtId="10" fontId="205" fillId="32" borderId="11" xfId="1072" applyNumberFormat="1" applyFont="1" applyFill="1" applyBorder="1" applyAlignment="1">
      <alignment horizontal="right" vertical="center" wrapText="1"/>
    </xf>
    <xf numFmtId="3" fontId="173" fillId="32" borderId="8" xfId="888" applyNumberFormat="1" applyFont="1" applyFill="1" applyBorder="1" applyAlignment="1">
      <alignment horizontal="right" vertical="center" wrapText="1"/>
    </xf>
    <xf numFmtId="0" fontId="63" fillId="0" borderId="8" xfId="0" applyFont="1" applyBorder="1" applyAlignment="1">
      <alignment vertical="center" wrapText="1"/>
    </xf>
    <xf numFmtId="10" fontId="173" fillId="32" borderId="8" xfId="1072" applyNumberFormat="1" applyFont="1" applyFill="1" applyBorder="1" applyAlignment="1">
      <alignment horizontal="right" vertical="center" wrapText="1"/>
    </xf>
    <xf numFmtId="0" fontId="63" fillId="0" borderId="0" xfId="0" applyFont="1" applyAlignment="1">
      <alignment vertical="center" wrapText="1"/>
    </xf>
    <xf numFmtId="49" fontId="20" fillId="32" borderId="8" xfId="888" quotePrefix="1" applyNumberFormat="1" applyFont="1" applyFill="1" applyBorder="1" applyAlignment="1">
      <alignment vertical="center" wrapText="1"/>
    </xf>
    <xf numFmtId="0" fontId="59" fillId="0" borderId="8" xfId="0" applyFont="1" applyBorder="1" applyAlignment="1">
      <alignment horizontal="center" vertical="center" wrapText="1"/>
    </xf>
    <xf numFmtId="9" fontId="147" fillId="0" borderId="0" xfId="1072" applyFont="1" applyAlignment="1">
      <alignment vertical="center" wrapText="1"/>
    </xf>
    <xf numFmtId="167" fontId="21" fillId="0" borderId="0" xfId="477" applyNumberFormat="1" applyFont="1" applyAlignment="1">
      <alignment horizontal="right" vertical="center" wrapText="1"/>
    </xf>
    <xf numFmtId="0" fontId="23" fillId="0" borderId="0" xfId="0" applyFont="1" applyAlignment="1">
      <alignment horizontal="center" vertical="center" wrapText="1"/>
    </xf>
    <xf numFmtId="249" fontId="168" fillId="0" borderId="0" xfId="477" applyNumberFormat="1" applyFont="1" applyFill="1" applyAlignment="1">
      <alignment horizontal="right" vertical="center" wrapText="1"/>
    </xf>
    <xf numFmtId="0" fontId="16" fillId="32" borderId="24" xfId="0" applyFont="1" applyFill="1" applyBorder="1" applyAlignment="1">
      <alignment horizontal="left" vertical="center" wrapText="1"/>
    </xf>
    <xf numFmtId="41" fontId="16" fillId="32" borderId="24" xfId="477" applyNumberFormat="1" applyFont="1" applyFill="1" applyBorder="1" applyAlignment="1">
      <alignment horizontal="left" vertical="center" wrapText="1"/>
    </xf>
    <xf numFmtId="10" fontId="16" fillId="32" borderId="24" xfId="477" applyNumberFormat="1" applyFont="1" applyFill="1" applyBorder="1" applyAlignment="1">
      <alignment horizontal="left" vertical="center" wrapText="1"/>
    </xf>
    <xf numFmtId="3" fontId="16" fillId="32" borderId="24" xfId="477" applyNumberFormat="1" applyFont="1" applyFill="1" applyBorder="1" applyAlignment="1">
      <alignment horizontal="left" vertical="center" wrapText="1"/>
    </xf>
    <xf numFmtId="0" fontId="16" fillId="32" borderId="24" xfId="0" applyFont="1" applyFill="1" applyBorder="1" applyAlignment="1">
      <alignment horizontal="center" vertical="center" wrapText="1"/>
    </xf>
    <xf numFmtId="165" fontId="207" fillId="32" borderId="26" xfId="0" applyNumberFormat="1" applyFont="1" applyFill="1" applyBorder="1" applyAlignment="1">
      <alignment vertical="center"/>
    </xf>
    <xf numFmtId="3" fontId="202" fillId="32" borderId="23" xfId="0" quotePrefix="1" applyNumberFormat="1" applyFont="1" applyFill="1" applyBorder="1" applyAlignment="1">
      <alignment horizontal="right" vertical="center"/>
    </xf>
    <xf numFmtId="169" fontId="22" fillId="32" borderId="23" xfId="477" applyNumberFormat="1" applyFont="1" applyFill="1" applyBorder="1" applyAlignment="1">
      <alignment vertical="center"/>
    </xf>
    <xf numFmtId="169" fontId="43" fillId="0" borderId="23" xfId="477" applyNumberFormat="1" applyFont="1" applyBorder="1" applyAlignment="1">
      <alignment horizontal="center" vertical="center"/>
    </xf>
    <xf numFmtId="169" fontId="208" fillId="0" borderId="23" xfId="477" applyNumberFormat="1" applyFont="1" applyBorder="1" applyAlignment="1">
      <alignment horizontal="center" vertical="center"/>
    </xf>
    <xf numFmtId="0" fontId="200" fillId="0" borderId="0" xfId="0" applyFont="1" applyAlignment="1">
      <alignment vertical="center" wrapText="1"/>
    </xf>
    <xf numFmtId="0" fontId="206" fillId="0" borderId="0" xfId="0" applyFont="1" applyAlignment="1">
      <alignment vertical="center" wrapText="1"/>
    </xf>
    <xf numFmtId="43" fontId="63" fillId="0" borderId="0" xfId="0" applyNumberFormat="1" applyFont="1" applyAlignment="1">
      <alignment vertical="center" wrapText="1"/>
    </xf>
    <xf numFmtId="43" fontId="176" fillId="0" borderId="0" xfId="0" applyNumberFormat="1" applyFont="1" applyAlignment="1">
      <alignment vertical="center" wrapText="1"/>
    </xf>
    <xf numFmtId="43" fontId="21" fillId="0" borderId="0" xfId="0" applyNumberFormat="1" applyFont="1" applyAlignment="1">
      <alignment vertical="center" wrapText="1"/>
    </xf>
    <xf numFmtId="9" fontId="22" fillId="32" borderId="0" xfId="1072" applyFont="1" applyFill="1" applyAlignment="1">
      <alignment vertical="center"/>
    </xf>
    <xf numFmtId="10" fontId="15" fillId="0" borderId="0" xfId="1072" applyNumberFormat="1" applyFont="1" applyAlignment="1">
      <alignment vertical="center" wrapText="1"/>
    </xf>
    <xf numFmtId="169" fontId="38" fillId="0" borderId="0" xfId="477" applyNumberFormat="1" applyFont="1" applyAlignment="1"/>
    <xf numFmtId="175" fontId="156" fillId="0" borderId="23" xfId="1055" applyNumberFormat="1" applyFont="1" applyBorder="1" applyAlignment="1">
      <alignment horizontal="right" vertical="center" wrapText="1"/>
    </xf>
    <xf numFmtId="169" fontId="208" fillId="0" borderId="0" xfId="477" applyNumberFormat="1" applyFont="1" applyAlignment="1">
      <alignment vertical="center"/>
    </xf>
    <xf numFmtId="249" fontId="21" fillId="0" borderId="0" xfId="0" applyNumberFormat="1" applyFont="1" applyAlignment="1">
      <alignment vertical="center" wrapText="1"/>
    </xf>
    <xf numFmtId="250" fontId="21" fillId="0" borderId="23" xfId="477" applyNumberFormat="1" applyFont="1" applyBorder="1" applyAlignment="1">
      <alignment horizontal="right" vertical="center" wrapText="1"/>
    </xf>
    <xf numFmtId="41" fontId="16" fillId="32" borderId="24" xfId="477" applyNumberFormat="1" applyFont="1" applyFill="1" applyBorder="1" applyAlignment="1">
      <alignment horizontal="right" vertical="center" wrapText="1"/>
    </xf>
    <xf numFmtId="172" fontId="22" fillId="44" borderId="0" xfId="0" applyNumberFormat="1" applyFont="1" applyFill="1"/>
    <xf numFmtId="0" fontId="22" fillId="44" borderId="0" xfId="0" applyFont="1" applyFill="1"/>
    <xf numFmtId="175" fontId="200" fillId="0" borderId="8" xfId="477" applyNumberFormat="1" applyFont="1" applyFill="1" applyBorder="1" applyAlignment="1">
      <alignment horizontal="center" vertical="center" wrapText="1"/>
    </xf>
    <xf numFmtId="0" fontId="15" fillId="32" borderId="8" xfId="0" applyFont="1" applyFill="1" applyBorder="1" applyAlignment="1">
      <alignment horizontal="center" vertical="center" wrapText="1"/>
    </xf>
    <xf numFmtId="49" fontId="15" fillId="0" borderId="23" xfId="0" quotePrefix="1" applyNumberFormat="1" applyFont="1" applyBorder="1" applyAlignment="1">
      <alignment horizontal="left" vertical="center" wrapText="1"/>
    </xf>
    <xf numFmtId="175" fontId="15" fillId="0" borderId="23" xfId="1679" applyNumberFormat="1" applyFont="1" applyFill="1" applyBorder="1" applyAlignment="1">
      <alignment horizontal="right" vertical="center" wrapText="1"/>
    </xf>
    <xf numFmtId="169" fontId="38" fillId="0" borderId="8" xfId="477" applyNumberFormat="1" applyFont="1" applyBorder="1"/>
    <xf numFmtId="10" fontId="38" fillId="0" borderId="11" xfId="1072" applyNumberFormat="1" applyFont="1" applyBorder="1"/>
    <xf numFmtId="10" fontId="38" fillId="0" borderId="23" xfId="1072" applyNumberFormat="1" applyFont="1" applyBorder="1"/>
    <xf numFmtId="10" fontId="16" fillId="0" borderId="23" xfId="1072" applyNumberFormat="1" applyFont="1" applyBorder="1"/>
    <xf numFmtId="10" fontId="16" fillId="0" borderId="24" xfId="1072" applyNumberFormat="1" applyFont="1" applyBorder="1"/>
    <xf numFmtId="168" fontId="204" fillId="0" borderId="0" xfId="477" applyFont="1" applyAlignment="1">
      <alignment vertical="center" wrapText="1"/>
    </xf>
    <xf numFmtId="9" fontId="15" fillId="0" borderId="0" xfId="1072" applyFont="1" applyFill="1" applyAlignment="1">
      <alignment vertical="center" wrapText="1"/>
    </xf>
    <xf numFmtId="41" fontId="162" fillId="0" borderId="0" xfId="0" applyNumberFormat="1" applyFont="1" applyAlignment="1">
      <alignment horizontal="center" vertical="top" wrapText="1" readingOrder="1"/>
    </xf>
    <xf numFmtId="175" fontId="38" fillId="0" borderId="0" xfId="0" applyNumberFormat="1" applyFont="1" applyAlignment="1">
      <alignment vertical="center"/>
    </xf>
    <xf numFmtId="9" fontId="15" fillId="0" borderId="0" xfId="1072" applyFont="1" applyAlignment="1">
      <alignment vertical="center" wrapText="1"/>
    </xf>
    <xf numFmtId="251" fontId="15" fillId="0" borderId="0" xfId="0" applyNumberFormat="1" applyFont="1" applyAlignment="1">
      <alignment vertical="center" wrapText="1"/>
    </xf>
    <xf numFmtId="10" fontId="24" fillId="0" borderId="0" xfId="1072" applyNumberFormat="1" applyFont="1" applyAlignment="1">
      <alignment vertical="center"/>
    </xf>
    <xf numFmtId="3" fontId="16" fillId="0" borderId="0" xfId="0" applyNumberFormat="1" applyFont="1" applyAlignment="1">
      <alignment vertical="center" wrapText="1"/>
    </xf>
    <xf numFmtId="169" fontId="16" fillId="0" borderId="0" xfId="477" applyNumberFormat="1" applyFont="1" applyAlignment="1">
      <alignment vertical="center"/>
    </xf>
    <xf numFmtId="169" fontId="24" fillId="0" borderId="0" xfId="477" applyNumberFormat="1" applyFont="1" applyAlignment="1">
      <alignment vertical="center"/>
    </xf>
    <xf numFmtId="0" fontId="30" fillId="0" borderId="23" xfId="0" applyFont="1" applyBorder="1" applyAlignment="1">
      <alignment horizontal="center" vertical="center"/>
    </xf>
    <xf numFmtId="0" fontId="30" fillId="0" borderId="23" xfId="0" applyFont="1" applyBorder="1" applyAlignment="1">
      <alignment vertical="center"/>
    </xf>
    <xf numFmtId="165" fontId="30" fillId="0" borderId="23" xfId="0" applyNumberFormat="1" applyFont="1" applyBorder="1" applyAlignment="1">
      <alignment vertical="center"/>
    </xf>
    <xf numFmtId="172" fontId="30" fillId="0" borderId="0" xfId="0" applyNumberFormat="1" applyFont="1"/>
    <xf numFmtId="0" fontId="30" fillId="0" borderId="0" xfId="0" applyFont="1"/>
    <xf numFmtId="0" fontId="22" fillId="0" borderId="23" xfId="0" applyFont="1" applyBorder="1" applyAlignment="1">
      <alignment horizontal="center" vertical="center"/>
    </xf>
    <xf numFmtId="165" fontId="22" fillId="0" borderId="23" xfId="0" applyNumberFormat="1" applyFont="1" applyBorder="1" applyAlignment="1">
      <alignment vertical="center"/>
    </xf>
    <xf numFmtId="0" fontId="22" fillId="0" borderId="0" xfId="0" applyFont="1"/>
    <xf numFmtId="169" fontId="30" fillId="0" borderId="23" xfId="477" applyNumberFormat="1" applyFont="1" applyFill="1" applyBorder="1"/>
    <xf numFmtId="3" fontId="22" fillId="0" borderId="0" xfId="0" applyNumberFormat="1" applyFont="1" applyAlignment="1">
      <alignment horizontal="center"/>
    </xf>
    <xf numFmtId="0" fontId="22" fillId="0" borderId="0" xfId="0" applyFont="1" applyAlignment="1">
      <alignment horizontal="center"/>
    </xf>
    <xf numFmtId="3" fontId="30" fillId="0" borderId="0" xfId="0" applyNumberFormat="1" applyFont="1" applyAlignment="1">
      <alignment horizontal="center"/>
    </xf>
    <xf numFmtId="0" fontId="30" fillId="0" borderId="0" xfId="0" applyFont="1" applyAlignment="1">
      <alignment horizontal="center"/>
    </xf>
    <xf numFmtId="3" fontId="22" fillId="0" borderId="0" xfId="0" applyNumberFormat="1" applyFont="1"/>
    <xf numFmtId="165" fontId="22" fillId="0" borderId="0" xfId="0" applyNumberFormat="1" applyFont="1"/>
    <xf numFmtId="165" fontId="22" fillId="0" borderId="23" xfId="0" applyNumberFormat="1" applyFont="1" applyBorder="1"/>
    <xf numFmtId="0" fontId="36" fillId="0" borderId="23" xfId="0" applyFont="1" applyBorder="1" applyAlignment="1">
      <alignment horizontal="center" vertical="center"/>
    </xf>
    <xf numFmtId="0" fontId="36" fillId="0" borderId="0" xfId="0" applyFont="1"/>
    <xf numFmtId="169" fontId="22" fillId="0" borderId="23" xfId="477" applyNumberFormat="1" applyFont="1" applyFill="1" applyBorder="1"/>
    <xf numFmtId="165" fontId="30" fillId="0" borderId="23" xfId="0" applyNumberFormat="1" applyFont="1" applyBorder="1"/>
    <xf numFmtId="165" fontId="30" fillId="0" borderId="0" xfId="0" applyNumberFormat="1" applyFont="1"/>
    <xf numFmtId="165" fontId="30" fillId="0" borderId="8" xfId="0" applyNumberFormat="1" applyFont="1" applyBorder="1" applyAlignment="1">
      <alignment vertical="center"/>
    </xf>
    <xf numFmtId="165" fontId="146" fillId="0" borderId="0" xfId="0" applyNumberFormat="1" applyFont="1"/>
    <xf numFmtId="165" fontId="56" fillId="0" borderId="0" xfId="0" applyNumberFormat="1" applyFont="1"/>
    <xf numFmtId="0" fontId="16" fillId="48" borderId="27" xfId="0" applyFont="1" applyFill="1" applyBorder="1" applyAlignment="1">
      <alignment horizontal="center" vertical="center" wrapText="1"/>
    </xf>
    <xf numFmtId="3" fontId="16" fillId="48" borderId="27" xfId="0" applyNumberFormat="1" applyFont="1" applyFill="1" applyBorder="1" applyAlignment="1">
      <alignment horizontal="left" vertical="center" wrapText="1"/>
    </xf>
    <xf numFmtId="3" fontId="16" fillId="48" borderId="27" xfId="477" applyNumberFormat="1" applyFont="1" applyFill="1" applyBorder="1" applyAlignment="1">
      <alignment horizontal="right" vertical="center" wrapText="1"/>
    </xf>
    <xf numFmtId="10" fontId="16" fillId="48" borderId="27" xfId="477" applyNumberFormat="1" applyFont="1" applyFill="1" applyBorder="1" applyAlignment="1">
      <alignment horizontal="right" vertical="center" wrapText="1"/>
    </xf>
    <xf numFmtId="3" fontId="16" fillId="48" borderId="11" xfId="0" applyNumberFormat="1" applyFont="1" applyFill="1" applyBorder="1" applyAlignment="1">
      <alignment horizontal="left" vertical="center" wrapText="1"/>
    </xf>
    <xf numFmtId="3" fontId="16" fillId="48" borderId="11" xfId="0" applyNumberFormat="1" applyFont="1" applyFill="1" applyBorder="1" applyAlignment="1">
      <alignment horizontal="center" vertical="center" wrapText="1"/>
    </xf>
    <xf numFmtId="3" fontId="16" fillId="48" borderId="11" xfId="0" applyNumberFormat="1" applyFont="1" applyFill="1" applyBorder="1" applyAlignment="1">
      <alignment horizontal="right" vertical="center" wrapText="1"/>
    </xf>
    <xf numFmtId="10" fontId="16" fillId="48" borderId="11" xfId="477" applyNumberFormat="1" applyFont="1" applyFill="1" applyBorder="1" applyAlignment="1">
      <alignment horizontal="right" vertical="center" wrapText="1"/>
    </xf>
    <xf numFmtId="0" fontId="21" fillId="32" borderId="26" xfId="888" applyFont="1" applyFill="1" applyBorder="1" applyAlignment="1">
      <alignment horizontal="center" vertical="center" wrapText="1"/>
    </xf>
    <xf numFmtId="3" fontId="21" fillId="32" borderId="26" xfId="888" applyNumberFormat="1" applyFont="1" applyFill="1" applyBorder="1" applyAlignment="1">
      <alignment horizontal="right" vertical="center" wrapText="1"/>
    </xf>
    <xf numFmtId="10" fontId="21" fillId="32" borderId="26" xfId="1072" applyNumberFormat="1" applyFont="1" applyFill="1" applyBorder="1" applyAlignment="1">
      <alignment horizontal="right" vertical="center" wrapText="1"/>
    </xf>
    <xf numFmtId="175" fontId="18" fillId="0" borderId="22" xfId="477" applyNumberFormat="1" applyFont="1" applyFill="1" applyBorder="1" applyAlignment="1">
      <alignment horizontal="center" vertical="center" wrapText="1"/>
    </xf>
    <xf numFmtId="175" fontId="16" fillId="0" borderId="22" xfId="477" applyNumberFormat="1" applyFont="1" applyFill="1" applyBorder="1" applyAlignment="1">
      <alignment horizontal="center" vertical="center" wrapText="1"/>
    </xf>
    <xf numFmtId="175" fontId="18" fillId="32" borderId="22" xfId="477" applyNumberFormat="1" applyFont="1" applyFill="1" applyBorder="1" applyAlignment="1">
      <alignment horizontal="center" vertical="center" wrapText="1"/>
    </xf>
    <xf numFmtId="249" fontId="18" fillId="0" borderId="22" xfId="477" applyNumberFormat="1" applyFont="1" applyFill="1" applyBorder="1" applyAlignment="1">
      <alignment horizontal="center" vertical="center" wrapText="1"/>
    </xf>
    <xf numFmtId="0" fontId="22" fillId="0" borderId="0" xfId="0" applyFont="1" applyAlignment="1">
      <alignment vertical="center"/>
    </xf>
    <xf numFmtId="172" fontId="22" fillId="32" borderId="0" xfId="477" applyNumberFormat="1" applyFont="1" applyFill="1"/>
    <xf numFmtId="172" fontId="46" fillId="32" borderId="0" xfId="477" applyNumberFormat="1" applyFont="1" applyFill="1"/>
    <xf numFmtId="175" fontId="177" fillId="33" borderId="8" xfId="982" applyNumberFormat="1" applyFont="1" applyFill="1" applyBorder="1" applyAlignment="1">
      <alignment horizontal="right" vertical="center" wrapText="1"/>
    </xf>
    <xf numFmtId="175" fontId="180" fillId="0" borderId="8" xfId="982" applyNumberFormat="1" applyFont="1" applyBorder="1" applyAlignment="1">
      <alignment horizontal="right" vertical="center" wrapText="1"/>
    </xf>
    <xf numFmtId="3" fontId="15" fillId="0" borderId="8" xfId="982" applyNumberFormat="1" applyFont="1" applyBorder="1" applyAlignment="1">
      <alignment horizontal="right" vertical="center" wrapText="1"/>
    </xf>
    <xf numFmtId="175" fontId="15" fillId="0" borderId="8" xfId="632" applyNumberFormat="1" applyFont="1" applyFill="1" applyBorder="1" applyAlignment="1">
      <alignment horizontal="left" vertical="center" wrapText="1"/>
    </xf>
    <xf numFmtId="10" fontId="156" fillId="0" borderId="11" xfId="1072" applyNumberFormat="1" applyFont="1" applyBorder="1"/>
    <xf numFmtId="249" fontId="38" fillId="0" borderId="0" xfId="0" applyNumberFormat="1" applyFont="1" applyAlignment="1">
      <alignment vertical="center" wrapText="1"/>
    </xf>
    <xf numFmtId="171" fontId="0" fillId="0" borderId="0" xfId="0" applyNumberFormat="1" applyAlignment="1">
      <alignment vertical="top"/>
    </xf>
    <xf numFmtId="10" fontId="0" fillId="0" borderId="0" xfId="1072" applyNumberFormat="1" applyFont="1" applyAlignment="1">
      <alignment vertical="top"/>
    </xf>
    <xf numFmtId="169" fontId="38" fillId="0" borderId="0" xfId="477" applyNumberFormat="1" applyFont="1" applyAlignment="1">
      <alignment horizontal="center"/>
    </xf>
    <xf numFmtId="10" fontId="39" fillId="0" borderId="11" xfId="477" applyNumberFormat="1" applyFont="1" applyBorder="1" applyAlignment="1">
      <alignment horizontal="right" vertical="center" wrapText="1"/>
    </xf>
    <xf numFmtId="175" fontId="16" fillId="0" borderId="23" xfId="482" applyNumberFormat="1" applyFont="1" applyFill="1" applyBorder="1" applyAlignment="1">
      <alignment horizontal="right" vertical="center" wrapText="1"/>
    </xf>
    <xf numFmtId="249" fontId="15" fillId="0" borderId="23" xfId="477" applyNumberFormat="1" applyFont="1" applyFill="1" applyBorder="1" applyAlignment="1">
      <alignment horizontal="right" vertical="center" wrapText="1"/>
    </xf>
    <xf numFmtId="167" fontId="16" fillId="0" borderId="23" xfId="477" applyNumberFormat="1" applyFont="1" applyFill="1" applyBorder="1" applyAlignment="1">
      <alignment horizontal="right" vertical="center" wrapText="1"/>
    </xf>
    <xf numFmtId="249" fontId="16" fillId="0" borderId="23" xfId="477" applyNumberFormat="1" applyFont="1" applyFill="1" applyBorder="1" applyAlignment="1">
      <alignment horizontal="right" vertical="center" wrapText="1"/>
    </xf>
    <xf numFmtId="170" fontId="38" fillId="0" borderId="0" xfId="477" applyNumberFormat="1" applyFont="1" applyAlignment="1">
      <alignment vertical="center" wrapText="1"/>
    </xf>
    <xf numFmtId="0" fontId="222" fillId="0" borderId="8" xfId="0" applyFont="1" applyBorder="1" applyAlignment="1">
      <alignment horizontal="center" vertical="center" wrapText="1"/>
    </xf>
    <xf numFmtId="0" fontId="16" fillId="50" borderId="8" xfId="0" applyFont="1" applyFill="1" applyBorder="1" applyAlignment="1">
      <alignment horizontal="center" vertical="center" wrapText="1"/>
    </xf>
    <xf numFmtId="0" fontId="24" fillId="0" borderId="8" xfId="0" applyFont="1" applyBorder="1" applyAlignment="1">
      <alignment horizontal="center" vertical="center"/>
    </xf>
    <xf numFmtId="175" fontId="24" fillId="0" borderId="8" xfId="1679" applyNumberFormat="1" applyFont="1" applyBorder="1" applyAlignment="1">
      <alignment horizontal="center" vertical="center"/>
    </xf>
    <xf numFmtId="0" fontId="16" fillId="0" borderId="8" xfId="0" applyFont="1" applyBorder="1"/>
    <xf numFmtId="0" fontId="15" fillId="0" borderId="8" xfId="0" applyFont="1" applyBorder="1"/>
    <xf numFmtId="43" fontId="15" fillId="0" borderId="8" xfId="1679" applyFont="1" applyBorder="1"/>
    <xf numFmtId="0" fontId="15" fillId="0" borderId="8" xfId="0" applyFont="1" applyBorder="1" applyAlignment="1">
      <alignment wrapText="1"/>
    </xf>
    <xf numFmtId="0" fontId="15" fillId="0" borderId="16" xfId="0" applyFont="1" applyBorder="1" applyAlignment="1">
      <alignment horizontal="center" vertical="center"/>
    </xf>
    <xf numFmtId="43" fontId="15" fillId="0" borderId="16" xfId="1679" applyFont="1" applyBorder="1" applyAlignment="1">
      <alignment horizontal="center" vertical="center"/>
    </xf>
    <xf numFmtId="0" fontId="0" fillId="0" borderId="8" xfId="0" applyBorder="1"/>
    <xf numFmtId="0" fontId="25" fillId="0" borderId="8" xfId="0" applyFont="1" applyBorder="1"/>
    <xf numFmtId="0" fontId="16" fillId="0" borderId="8" xfId="0" applyFont="1" applyBorder="1" applyAlignment="1">
      <alignment vertical="center"/>
    </xf>
    <xf numFmtId="0" fontId="15" fillId="0" borderId="8" xfId="0" applyFont="1" applyBorder="1" applyAlignment="1">
      <alignment vertical="center"/>
    </xf>
    <xf numFmtId="175" fontId="15" fillId="0" borderId="8" xfId="1679" applyNumberFormat="1" applyFont="1" applyBorder="1" applyAlignment="1">
      <alignment horizontal="right" vertical="center" wrapText="1"/>
    </xf>
    <xf numFmtId="175" fontId="15" fillId="44" borderId="8" xfId="1679" applyNumberFormat="1" applyFont="1" applyFill="1" applyBorder="1" applyAlignment="1">
      <alignment horizontal="right" vertical="center" wrapText="1"/>
    </xf>
    <xf numFmtId="43" fontId="15" fillId="0" borderId="8" xfId="1679" applyFont="1" applyBorder="1" applyAlignment="1">
      <alignment horizontal="right" vertical="center" wrapText="1"/>
    </xf>
    <xf numFmtId="43" fontId="15" fillId="0" borderId="8" xfId="1679" applyFont="1" applyFill="1" applyBorder="1" applyAlignment="1">
      <alignment horizontal="right" vertical="center" wrapText="1"/>
    </xf>
    <xf numFmtId="175" fontId="15" fillId="0" borderId="8" xfId="1679" applyNumberFormat="1" applyFont="1" applyFill="1" applyBorder="1" applyAlignment="1">
      <alignment horizontal="right" vertical="center" wrapText="1"/>
    </xf>
    <xf numFmtId="43" fontId="16" fillId="0" borderId="8" xfId="1679" applyFont="1" applyBorder="1" applyAlignment="1">
      <alignment horizontal="right" vertical="center" wrapText="1"/>
    </xf>
    <xf numFmtId="169" fontId="15" fillId="0" borderId="8" xfId="477" applyNumberFormat="1" applyFont="1" applyBorder="1" applyAlignment="1">
      <alignment horizontal="right" vertical="center" wrapText="1"/>
    </xf>
    <xf numFmtId="249" fontId="15" fillId="0" borderId="8" xfId="0" applyNumberFormat="1" applyFont="1" applyBorder="1" applyAlignment="1">
      <alignment horizontal="right" vertical="center" wrapText="1"/>
    </xf>
    <xf numFmtId="175" fontId="15" fillId="45" borderId="8" xfId="1679" applyNumberFormat="1" applyFont="1" applyFill="1" applyBorder="1" applyAlignment="1">
      <alignment horizontal="right" vertical="center" wrapText="1"/>
    </xf>
    <xf numFmtId="10" fontId="15" fillId="0" borderId="8" xfId="1072" applyNumberFormat="1" applyFont="1" applyBorder="1" applyAlignment="1">
      <alignment horizontal="right" vertical="center" wrapText="1"/>
    </xf>
    <xf numFmtId="0" fontId="23" fillId="0" borderId="8" xfId="0" applyFont="1" applyBorder="1" applyAlignment="1">
      <alignment horizontal="center" vertical="center"/>
    </xf>
    <xf numFmtId="10" fontId="15" fillId="0" borderId="8" xfId="1680" applyNumberFormat="1" applyFont="1" applyBorder="1" applyAlignment="1">
      <alignment horizontal="right" vertical="center" wrapText="1"/>
    </xf>
    <xf numFmtId="10" fontId="15" fillId="0" borderId="8" xfId="1680" applyNumberFormat="1" applyFont="1" applyFill="1" applyBorder="1" applyAlignment="1">
      <alignment horizontal="right" vertical="center" wrapText="1"/>
    </xf>
    <xf numFmtId="3" fontId="16" fillId="0" borderId="8" xfId="0" applyNumberFormat="1" applyFont="1" applyBorder="1" applyAlignment="1">
      <alignment horizontal="right" vertical="center" wrapText="1"/>
    </xf>
    <xf numFmtId="10" fontId="16" fillId="0" borderId="8" xfId="1680" applyNumberFormat="1" applyFont="1" applyFill="1" applyBorder="1" applyAlignment="1">
      <alignment horizontal="right" vertical="center" wrapText="1"/>
    </xf>
    <xf numFmtId="43" fontId="15" fillId="45" borderId="16" xfId="1679" applyFont="1" applyFill="1" applyBorder="1" applyAlignment="1">
      <alignment horizontal="center" vertical="center"/>
    </xf>
    <xf numFmtId="43" fontId="15" fillId="45" borderId="8" xfId="1679" applyFont="1" applyFill="1" applyBorder="1" applyAlignment="1">
      <alignment horizontal="right" vertical="center" wrapText="1"/>
    </xf>
    <xf numFmtId="43" fontId="15" fillId="44" borderId="16" xfId="1679" applyFont="1" applyFill="1" applyBorder="1" applyAlignment="1">
      <alignment horizontal="center" vertical="center"/>
    </xf>
    <xf numFmtId="43" fontId="15" fillId="44" borderId="8" xfId="1679" applyFont="1" applyFill="1" applyBorder="1" applyAlignment="1">
      <alignment horizontal="right" vertical="center" wrapText="1"/>
    </xf>
    <xf numFmtId="175" fontId="15" fillId="0" borderId="16" xfId="1679" applyNumberFormat="1" applyFont="1" applyBorder="1" applyAlignment="1">
      <alignment horizontal="center" vertical="center"/>
    </xf>
    <xf numFmtId="0" fontId="15" fillId="45" borderId="8" xfId="0" applyFont="1" applyFill="1" applyBorder="1" applyAlignment="1">
      <alignment vertical="center" wrapText="1"/>
    </xf>
    <xf numFmtId="0" fontId="15" fillId="45" borderId="16" xfId="0" applyFont="1" applyFill="1" applyBorder="1" applyAlignment="1">
      <alignment horizontal="center" vertical="center"/>
    </xf>
    <xf numFmtId="252" fontId="15" fillId="45" borderId="8" xfId="1684" applyNumberFormat="1" applyFont="1" applyFill="1" applyBorder="1" applyAlignment="1">
      <alignment horizontal="right" vertical="center" wrapText="1"/>
    </xf>
    <xf numFmtId="10" fontId="15" fillId="45" borderId="8" xfId="1680" applyNumberFormat="1" applyFont="1" applyFill="1" applyBorder="1" applyAlignment="1">
      <alignment horizontal="right" vertical="center" wrapText="1"/>
    </xf>
    <xf numFmtId="0" fontId="24" fillId="45" borderId="8" xfId="0" applyFont="1" applyFill="1" applyBorder="1" applyAlignment="1">
      <alignment wrapText="1"/>
    </xf>
    <xf numFmtId="10" fontId="16" fillId="0" borderId="0" xfId="1076" applyNumberFormat="1" applyFont="1" applyFill="1" applyAlignment="1">
      <alignment horizontal="right" vertical="center" wrapText="1"/>
    </xf>
    <xf numFmtId="169" fontId="15" fillId="0" borderId="0" xfId="640" applyNumberFormat="1" applyFont="1" applyFill="1" applyBorder="1" applyAlignment="1">
      <alignment horizontal="right" vertical="center" wrapText="1"/>
    </xf>
    <xf numFmtId="168" fontId="15" fillId="0" borderId="0" xfId="640" applyFont="1" applyFill="1" applyAlignment="1">
      <alignment horizontal="right" vertical="center" wrapText="1"/>
    </xf>
    <xf numFmtId="0" fontId="20" fillId="0" borderId="0" xfId="0" applyFont="1" applyAlignment="1">
      <alignment horizontal="center" vertical="center"/>
    </xf>
    <xf numFmtId="0" fontId="26" fillId="0" borderId="22" xfId="0" applyFont="1" applyBorder="1" applyAlignment="1">
      <alignment horizontal="center" vertical="center" wrapText="1"/>
    </xf>
    <xf numFmtId="10" fontId="20" fillId="0" borderId="11" xfId="1072" applyNumberFormat="1" applyFont="1" applyBorder="1"/>
    <xf numFmtId="10" fontId="20" fillId="0" borderId="23" xfId="1072" applyNumberFormat="1" applyFont="1" applyBorder="1"/>
    <xf numFmtId="10" fontId="38" fillId="0" borderId="0" xfId="1072" applyNumberFormat="1" applyFont="1"/>
    <xf numFmtId="10" fontId="39" fillId="0" borderId="0" xfId="1072" applyNumberFormat="1" applyFont="1"/>
    <xf numFmtId="175" fontId="18" fillId="0" borderId="8" xfId="477" applyNumberFormat="1" applyFont="1" applyFill="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7" fillId="0" borderId="8" xfId="0" applyFont="1" applyBorder="1" applyAlignment="1">
      <alignment vertical="center" wrapText="1"/>
    </xf>
    <xf numFmtId="2" fontId="17" fillId="0" borderId="0" xfId="0" applyNumberFormat="1" applyFont="1" applyAlignment="1">
      <alignment horizontal="right" vertical="center" wrapText="1"/>
    </xf>
    <xf numFmtId="175" fontId="225" fillId="0" borderId="0" xfId="0" applyNumberFormat="1" applyFont="1" applyAlignment="1">
      <alignment horizontal="right" vertical="center" wrapText="1"/>
    </xf>
    <xf numFmtId="0" fontId="226" fillId="0" borderId="0" xfId="0" applyFont="1" applyAlignment="1">
      <alignment vertical="center" wrapText="1"/>
    </xf>
    <xf numFmtId="0" fontId="225" fillId="0" borderId="0" xfId="0" applyFont="1" applyAlignment="1">
      <alignment vertical="center" wrapText="1"/>
    </xf>
    <xf numFmtId="175" fontId="225" fillId="0" borderId="0" xfId="0" applyNumberFormat="1" applyFont="1" applyAlignment="1">
      <alignment vertical="center" wrapText="1"/>
    </xf>
    <xf numFmtId="175" fontId="226" fillId="0" borderId="0" xfId="0" applyNumberFormat="1" applyFont="1" applyAlignment="1">
      <alignment vertical="center" wrapText="1"/>
    </xf>
    <xf numFmtId="175" fontId="226" fillId="0" borderId="0" xfId="0" applyNumberFormat="1" applyFont="1" applyAlignment="1">
      <alignment horizontal="right" vertical="center" wrapText="1"/>
    </xf>
    <xf numFmtId="254" fontId="147" fillId="0" borderId="8" xfId="0" applyNumberFormat="1" applyFont="1" applyBorder="1" applyAlignment="1">
      <alignment vertical="center" wrapText="1"/>
    </xf>
    <xf numFmtId="169" fontId="208" fillId="0" borderId="23" xfId="477" applyNumberFormat="1" applyFont="1" applyFill="1" applyBorder="1" applyAlignment="1">
      <alignment horizontal="center" vertical="center"/>
    </xf>
    <xf numFmtId="165" fontId="30" fillId="32" borderId="22" xfId="0" applyNumberFormat="1" applyFont="1" applyFill="1" applyBorder="1" applyAlignment="1">
      <alignment vertical="center"/>
    </xf>
    <xf numFmtId="168" fontId="21" fillId="0" borderId="24" xfId="477" applyFont="1" applyBorder="1" applyAlignment="1">
      <alignment horizontal="right" wrapText="1"/>
    </xf>
    <xf numFmtId="165" fontId="30" fillId="32" borderId="0" xfId="0" applyNumberFormat="1" applyFont="1" applyFill="1" applyAlignment="1">
      <alignment horizontal="center"/>
    </xf>
    <xf numFmtId="0" fontId="228" fillId="0" borderId="0" xfId="0" applyFont="1"/>
    <xf numFmtId="0" fontId="215" fillId="0" borderId="0" xfId="0" applyFont="1"/>
    <xf numFmtId="207" fontId="215" fillId="0" borderId="0" xfId="477" applyNumberFormat="1" applyFont="1"/>
    <xf numFmtId="207" fontId="215" fillId="0" borderId="0" xfId="477" applyNumberFormat="1" applyFont="1" applyAlignment="1"/>
    <xf numFmtId="165" fontId="30" fillId="32" borderId="42" xfId="0" applyNumberFormat="1" applyFont="1" applyFill="1" applyBorder="1" applyAlignment="1">
      <alignment vertical="center"/>
    </xf>
    <xf numFmtId="165" fontId="36" fillId="32" borderId="43" xfId="0" applyNumberFormat="1" applyFont="1" applyFill="1" applyBorder="1" applyAlignment="1">
      <alignment vertical="center"/>
    </xf>
    <xf numFmtId="165" fontId="30" fillId="32" borderId="43" xfId="0" applyNumberFormat="1" applyFont="1" applyFill="1" applyBorder="1" applyAlignment="1">
      <alignment vertical="center"/>
    </xf>
    <xf numFmtId="165" fontId="22" fillId="32" borderId="43" xfId="0" applyNumberFormat="1" applyFont="1" applyFill="1" applyBorder="1" applyAlignment="1">
      <alignment vertical="center"/>
    </xf>
    <xf numFmtId="165" fontId="30" fillId="0" borderId="43" xfId="0" applyNumberFormat="1" applyFont="1" applyBorder="1" applyAlignment="1">
      <alignment vertical="center"/>
    </xf>
    <xf numFmtId="169" fontId="30" fillId="32" borderId="43" xfId="477" applyNumberFormat="1" applyFont="1" applyFill="1" applyBorder="1"/>
    <xf numFmtId="0" fontId="22" fillId="32" borderId="43" xfId="0" applyFont="1" applyFill="1" applyBorder="1" applyAlignment="1">
      <alignment vertical="center"/>
    </xf>
    <xf numFmtId="0" fontId="30" fillId="32" borderId="43" xfId="0" applyFont="1" applyFill="1" applyBorder="1" applyAlignment="1">
      <alignment vertical="center"/>
    </xf>
    <xf numFmtId="165" fontId="30" fillId="32" borderId="0" xfId="0" applyNumberFormat="1" applyFont="1" applyFill="1" applyAlignment="1">
      <alignment horizontal="left"/>
    </xf>
    <xf numFmtId="0" fontId="22" fillId="32" borderId="0" xfId="0" applyFont="1" applyFill="1" applyAlignment="1">
      <alignment horizontal="left"/>
    </xf>
    <xf numFmtId="165" fontId="20" fillId="51" borderId="22" xfId="1678" applyNumberFormat="1" applyFont="1" applyFill="1" applyBorder="1" applyAlignment="1">
      <alignment horizontal="center" vertical="center" wrapText="1"/>
    </xf>
    <xf numFmtId="175" fontId="18" fillId="0" borderId="0" xfId="477" applyNumberFormat="1" applyFont="1" applyFill="1" applyBorder="1" applyAlignment="1">
      <alignment vertical="center" wrapText="1"/>
    </xf>
    <xf numFmtId="175" fontId="200" fillId="0" borderId="0" xfId="477" applyNumberFormat="1" applyFont="1" applyFill="1" applyBorder="1" applyAlignment="1">
      <alignment horizontal="center" vertical="center" wrapText="1"/>
    </xf>
    <xf numFmtId="43" fontId="206" fillId="0" borderId="0" xfId="1072" applyNumberFormat="1" applyFont="1" applyFill="1" applyBorder="1" applyAlignment="1">
      <alignment vertical="center" wrapText="1"/>
    </xf>
    <xf numFmtId="3" fontId="30" fillId="0" borderId="27" xfId="0" applyNumberFormat="1" applyFont="1" applyBorder="1" applyAlignment="1">
      <alignment horizontal="center" vertical="center"/>
    </xf>
    <xf numFmtId="165" fontId="30" fillId="0" borderId="27" xfId="0" applyNumberFormat="1" applyFont="1" applyBorder="1" applyAlignment="1">
      <alignment horizontal="center" vertical="center" wrapText="1"/>
    </xf>
    <xf numFmtId="0" fontId="172" fillId="0" borderId="0" xfId="1687" applyFont="1" applyAlignment="1">
      <alignment vertical="center"/>
    </xf>
    <xf numFmtId="0" fontId="172" fillId="0" borderId="0" xfId="1687" applyFont="1" applyAlignment="1">
      <alignment horizontal="center" vertical="center"/>
    </xf>
    <xf numFmtId="41" fontId="172" fillId="0" borderId="0" xfId="1687" applyNumberFormat="1" applyFont="1" applyAlignment="1">
      <alignment horizontal="center" vertical="center"/>
    </xf>
    <xf numFmtId="169" fontId="172" fillId="0" borderId="0" xfId="477" applyNumberFormat="1" applyFont="1" applyAlignment="1">
      <alignment horizontal="center" vertical="center"/>
    </xf>
    <xf numFmtId="41" fontId="172" fillId="0" borderId="0" xfId="1687" applyNumberFormat="1" applyFont="1" applyAlignment="1">
      <alignment vertical="center"/>
    </xf>
    <xf numFmtId="41" fontId="154" fillId="0" borderId="8" xfId="1687" applyNumberFormat="1" applyFont="1" applyBorder="1" applyAlignment="1">
      <alignment horizontal="center" vertical="center" wrapText="1"/>
    </xf>
    <xf numFmtId="0" fontId="154" fillId="34" borderId="8" xfId="1687" applyFont="1" applyFill="1" applyBorder="1" applyAlignment="1">
      <alignment vertical="center"/>
    </xf>
    <xf numFmtId="0" fontId="154" fillId="34" borderId="8" xfId="1687" applyFont="1" applyFill="1" applyBorder="1" applyAlignment="1">
      <alignment horizontal="center" vertical="center"/>
    </xf>
    <xf numFmtId="41" fontId="154" fillId="34" borderId="8" xfId="1687" applyNumberFormat="1" applyFont="1" applyFill="1" applyBorder="1" applyAlignment="1">
      <alignment horizontal="center" vertical="center"/>
    </xf>
    <xf numFmtId="41" fontId="154" fillId="34" borderId="8" xfId="1687" applyNumberFormat="1" applyFont="1" applyFill="1" applyBorder="1" applyAlignment="1">
      <alignment vertical="center"/>
    </xf>
    <xf numFmtId="0" fontId="154" fillId="0" borderId="23" xfId="1687" applyFont="1" applyBorder="1" applyAlignment="1">
      <alignment vertical="center"/>
    </xf>
    <xf numFmtId="0" fontId="154" fillId="0" borderId="0" xfId="1687" applyFont="1" applyAlignment="1">
      <alignment vertical="center"/>
    </xf>
    <xf numFmtId="0" fontId="185" fillId="0" borderId="11" xfId="1687" applyFont="1" applyBorder="1" applyAlignment="1">
      <alignment vertical="center"/>
    </xf>
    <xf numFmtId="0" fontId="185" fillId="0" borderId="11" xfId="1687" applyFont="1" applyBorder="1" applyAlignment="1">
      <alignment horizontal="center" vertical="center"/>
    </xf>
    <xf numFmtId="41" fontId="185" fillId="0" borderId="11" xfId="1687" applyNumberFormat="1" applyFont="1" applyBorder="1" applyAlignment="1">
      <alignment horizontal="center" vertical="center"/>
    </xf>
    <xf numFmtId="41" fontId="185" fillId="0" borderId="11" xfId="1687" applyNumberFormat="1" applyFont="1" applyBorder="1" applyAlignment="1">
      <alignment vertical="center"/>
    </xf>
    <xf numFmtId="0" fontId="185" fillId="0" borderId="23" xfId="1687" applyFont="1" applyBorder="1" applyAlignment="1">
      <alignment vertical="center"/>
    </xf>
    <xf numFmtId="0" fontId="185" fillId="0" borderId="0" xfId="1687" applyFont="1" applyAlignment="1">
      <alignment vertical="center"/>
    </xf>
    <xf numFmtId="41" fontId="185" fillId="0" borderId="0" xfId="1687" applyNumberFormat="1" applyFont="1" applyAlignment="1">
      <alignment vertical="center"/>
    </xf>
    <xf numFmtId="0" fontId="172" fillId="0" borderId="23" xfId="1687" applyFont="1" applyBorder="1" applyAlignment="1">
      <alignment horizontal="center" vertical="center"/>
    </xf>
    <xf numFmtId="0" fontId="172" fillId="0" borderId="23" xfId="1687" applyFont="1" applyBorder="1" applyAlignment="1">
      <alignment vertical="center"/>
    </xf>
    <xf numFmtId="41" fontId="172" fillId="0" borderId="23" xfId="1687" applyNumberFormat="1" applyFont="1" applyBorder="1" applyAlignment="1">
      <alignment horizontal="center" vertical="center"/>
    </xf>
    <xf numFmtId="41" fontId="172" fillId="0" borderId="23" xfId="1687" applyNumberFormat="1" applyFont="1" applyBorder="1" applyAlignment="1">
      <alignment vertical="center"/>
    </xf>
    <xf numFmtId="169" fontId="172" fillId="0" borderId="0" xfId="477" applyNumberFormat="1" applyFont="1" applyAlignment="1">
      <alignment vertical="center"/>
    </xf>
    <xf numFmtId="169" fontId="172" fillId="0" borderId="23" xfId="477" applyNumberFormat="1" applyFont="1" applyBorder="1" applyAlignment="1">
      <alignment horizontal="center" vertical="center"/>
    </xf>
    <xf numFmtId="0" fontId="208" fillId="0" borderId="23" xfId="1687" applyFont="1" applyBorder="1" applyAlignment="1">
      <alignment horizontal="center" vertical="center"/>
    </xf>
    <xf numFmtId="0" fontId="208" fillId="0" borderId="23" xfId="1687" applyFont="1" applyBorder="1" applyAlignment="1">
      <alignment vertical="center"/>
    </xf>
    <xf numFmtId="41" fontId="208" fillId="0" borderId="23" xfId="1687" applyNumberFormat="1" applyFont="1" applyBorder="1" applyAlignment="1">
      <alignment horizontal="center" vertical="center"/>
    </xf>
    <xf numFmtId="175" fontId="208" fillId="0" borderId="23" xfId="1687" applyNumberFormat="1" applyFont="1" applyBorder="1" applyAlignment="1">
      <alignment horizontal="center" vertical="center"/>
    </xf>
    <xf numFmtId="41" fontId="208" fillId="0" borderId="23" xfId="1687" applyNumberFormat="1" applyFont="1" applyBorder="1" applyAlignment="1">
      <alignment vertical="center"/>
    </xf>
    <xf numFmtId="0" fontId="208" fillId="0" borderId="0" xfId="1687" applyFont="1" applyAlignment="1">
      <alignment vertical="center"/>
    </xf>
    <xf numFmtId="0" fontId="185" fillId="0" borderId="23" xfId="1687" applyFont="1" applyBorder="1" applyAlignment="1">
      <alignment horizontal="center" vertical="center"/>
    </xf>
    <xf numFmtId="41" fontId="185" fillId="0" borderId="23" xfId="1687" applyNumberFormat="1" applyFont="1" applyBorder="1" applyAlignment="1">
      <alignment horizontal="center" vertical="center"/>
    </xf>
    <xf numFmtId="41" fontId="185" fillId="0" borderId="23" xfId="1687" applyNumberFormat="1" applyFont="1" applyBorder="1" applyAlignment="1">
      <alignment vertical="center"/>
    </xf>
    <xf numFmtId="0" fontId="172" fillId="0" borderId="26" xfId="1687" applyFont="1" applyBorder="1" applyAlignment="1">
      <alignment horizontal="center" vertical="center"/>
    </xf>
    <xf numFmtId="41" fontId="172" fillId="0" borderId="26" xfId="1687" applyNumberFormat="1" applyFont="1" applyBorder="1" applyAlignment="1">
      <alignment horizontal="center" vertical="center"/>
    </xf>
    <xf numFmtId="41" fontId="172" fillId="0" borderId="26" xfId="1687" applyNumberFormat="1" applyFont="1" applyBorder="1" applyAlignment="1">
      <alignment vertical="center"/>
    </xf>
    <xf numFmtId="0" fontId="172" fillId="0" borderId="26" xfId="1687" applyFont="1" applyBorder="1" applyAlignment="1">
      <alignment vertical="center"/>
    </xf>
    <xf numFmtId="169" fontId="172" fillId="0" borderId="26" xfId="477" applyNumberFormat="1" applyFont="1" applyBorder="1" applyAlignment="1">
      <alignment horizontal="center" vertical="center"/>
    </xf>
    <xf numFmtId="0" fontId="208" fillId="0" borderId="24" xfId="1687" applyFont="1" applyBorder="1" applyAlignment="1">
      <alignment horizontal="center" vertical="center"/>
    </xf>
    <xf numFmtId="0" fontId="208" fillId="0" borderId="24" xfId="1687" applyFont="1" applyBorder="1" applyAlignment="1">
      <alignment vertical="center"/>
    </xf>
    <xf numFmtId="41" fontId="208" fillId="0" borderId="24" xfId="1687" applyNumberFormat="1" applyFont="1" applyBorder="1" applyAlignment="1">
      <alignment horizontal="center" vertical="center"/>
    </xf>
    <xf numFmtId="169" fontId="208" fillId="0" borderId="24" xfId="477" applyNumberFormat="1" applyFont="1" applyBorder="1" applyAlignment="1">
      <alignment horizontal="center" vertical="center"/>
    </xf>
    <xf numFmtId="41" fontId="208" fillId="0" borderId="24" xfId="1687" applyNumberFormat="1" applyFont="1" applyBorder="1" applyAlignment="1">
      <alignment vertical="center"/>
    </xf>
    <xf numFmtId="41" fontId="208" fillId="0" borderId="0" xfId="1687" applyNumberFormat="1" applyFont="1" applyAlignment="1">
      <alignment vertical="center"/>
    </xf>
    <xf numFmtId="0" fontId="211" fillId="0" borderId="27" xfId="1687" applyFont="1" applyBorder="1" applyAlignment="1">
      <alignment vertical="center"/>
    </xf>
    <xf numFmtId="0" fontId="219" fillId="0" borderId="23" xfId="1687" applyFont="1" applyBorder="1" applyAlignment="1">
      <alignment horizontal="left" vertical="center" wrapText="1"/>
    </xf>
    <xf numFmtId="0" fontId="211" fillId="0" borderId="23" xfId="1687" applyFont="1" applyBorder="1" applyAlignment="1">
      <alignment horizontal="center" vertical="center"/>
    </xf>
    <xf numFmtId="41" fontId="211" fillId="0" borderId="27" xfId="1687" applyNumberFormat="1" applyFont="1" applyBorder="1" applyAlignment="1">
      <alignment vertical="center"/>
    </xf>
    <xf numFmtId="0" fontId="211" fillId="0" borderId="23" xfId="1687" applyFont="1" applyBorder="1" applyAlignment="1">
      <alignment vertical="center"/>
    </xf>
    <xf numFmtId="0" fontId="211" fillId="0" borderId="0" xfId="1687" applyFont="1" applyAlignment="1">
      <alignment vertical="center"/>
    </xf>
    <xf numFmtId="0" fontId="185" fillId="0" borderId="27" xfId="1687" applyFont="1" applyBorder="1" applyAlignment="1">
      <alignment vertical="center"/>
    </xf>
    <xf numFmtId="0" fontId="48" fillId="0" borderId="23" xfId="1687" applyFont="1" applyBorder="1" applyAlignment="1">
      <alignment horizontal="left" vertical="center" wrapText="1"/>
    </xf>
    <xf numFmtId="0" fontId="43" fillId="0" borderId="23" xfId="1687" applyFont="1" applyBorder="1" applyAlignment="1">
      <alignment horizontal="center" vertical="center"/>
    </xf>
    <xf numFmtId="41" fontId="43" fillId="0" borderId="23" xfId="1687" applyNumberFormat="1" applyFont="1" applyBorder="1" applyAlignment="1">
      <alignment horizontal="center" vertical="center"/>
    </xf>
    <xf numFmtId="41" fontId="185" fillId="0" borderId="27" xfId="1687" applyNumberFormat="1" applyFont="1" applyBorder="1" applyAlignment="1">
      <alignment horizontal="center" vertical="center"/>
    </xf>
    <xf numFmtId="41" fontId="185" fillId="0" borderId="27" xfId="1687" applyNumberFormat="1" applyFont="1" applyBorder="1" applyAlignment="1">
      <alignment vertical="center"/>
    </xf>
    <xf numFmtId="41" fontId="43" fillId="0" borderId="23" xfId="1687" applyNumberFormat="1" applyFont="1" applyBorder="1" applyAlignment="1">
      <alignment vertical="center"/>
    </xf>
    <xf numFmtId="0" fontId="43" fillId="0" borderId="23" xfId="1687" applyFont="1" applyBorder="1" applyAlignment="1">
      <alignment vertical="center"/>
    </xf>
    <xf numFmtId="0" fontId="43" fillId="0" borderId="0" xfId="1687" applyFont="1" applyAlignment="1">
      <alignment vertical="center"/>
    </xf>
    <xf numFmtId="0" fontId="209" fillId="0" borderId="23" xfId="1687" applyFont="1" applyBorder="1" applyAlignment="1">
      <alignment horizontal="left" vertical="center" wrapText="1"/>
    </xf>
    <xf numFmtId="0" fontId="22" fillId="0" borderId="23" xfId="1687" applyFont="1" applyBorder="1" applyAlignment="1">
      <alignment horizontal="center" vertical="center"/>
    </xf>
    <xf numFmtId="0" fontId="22" fillId="0" borderId="23" xfId="1687" applyFont="1" applyBorder="1" applyAlignment="1">
      <alignment vertical="center"/>
    </xf>
    <xf numFmtId="41" fontId="22" fillId="0" borderId="23" xfId="1687" applyNumberFormat="1" applyFont="1" applyBorder="1" applyAlignment="1">
      <alignment horizontal="center" vertical="center"/>
    </xf>
    <xf numFmtId="169" fontId="22" fillId="0" borderId="23" xfId="477" applyNumberFormat="1" applyFont="1" applyBorder="1" applyAlignment="1">
      <alignment horizontal="center" vertical="center"/>
    </xf>
    <xf numFmtId="175" fontId="22" fillId="0" borderId="23" xfId="1687" applyNumberFormat="1" applyFont="1" applyBorder="1" applyAlignment="1">
      <alignment horizontal="center" vertical="center"/>
    </xf>
    <xf numFmtId="41" fontId="22" fillId="0" borderId="23" xfId="1687" applyNumberFormat="1" applyFont="1" applyBorder="1" applyAlignment="1">
      <alignment vertical="center"/>
    </xf>
    <xf numFmtId="0" fontId="22" fillId="0" borderId="0" xfId="1687" applyFont="1" applyAlignment="1">
      <alignment vertical="center"/>
    </xf>
    <xf numFmtId="175" fontId="22" fillId="0" borderId="23" xfId="1687" applyNumberFormat="1" applyFont="1" applyBorder="1" applyAlignment="1">
      <alignment vertical="center"/>
    </xf>
    <xf numFmtId="0" fontId="60" fillId="0" borderId="23" xfId="1687" applyFont="1" applyBorder="1" applyAlignment="1">
      <alignment horizontal="center" vertical="center"/>
    </xf>
    <xf numFmtId="41" fontId="60" fillId="0" borderId="23" xfId="1687" applyNumberFormat="1" applyFont="1" applyBorder="1" applyAlignment="1">
      <alignment horizontal="center" vertical="center"/>
    </xf>
    <xf numFmtId="41" fontId="60" fillId="0" borderId="23" xfId="1687" applyNumberFormat="1" applyFont="1" applyBorder="1" applyAlignment="1">
      <alignment vertical="center"/>
    </xf>
    <xf numFmtId="0" fontId="60" fillId="0" borderId="23" xfId="1687" applyFont="1" applyBorder="1" applyAlignment="1">
      <alignment vertical="center"/>
    </xf>
    <xf numFmtId="0" fontId="60" fillId="0" borderId="0" xfId="1687" applyFont="1" applyAlignment="1">
      <alignment vertical="center"/>
    </xf>
    <xf numFmtId="41" fontId="208" fillId="45" borderId="23" xfId="1687" applyNumberFormat="1" applyFont="1" applyFill="1" applyBorder="1" applyAlignment="1">
      <alignment horizontal="center" vertical="center"/>
    </xf>
    <xf numFmtId="0" fontId="217" fillId="0" borderId="23" xfId="1687" applyFont="1" applyBorder="1" applyAlignment="1">
      <alignment horizontal="center" vertical="center"/>
    </xf>
    <xf numFmtId="0" fontId="216" fillId="0" borderId="23" xfId="1687" applyFont="1" applyBorder="1" applyAlignment="1">
      <alignment horizontal="left" vertical="center" wrapText="1"/>
    </xf>
    <xf numFmtId="41" fontId="217" fillId="0" borderId="23" xfId="1687" applyNumberFormat="1" applyFont="1" applyBorder="1" applyAlignment="1">
      <alignment horizontal="center" vertical="center"/>
    </xf>
    <xf numFmtId="169" fontId="217" fillId="0" borderId="23" xfId="477" applyNumberFormat="1" applyFont="1" applyBorder="1" applyAlignment="1">
      <alignment horizontal="center" vertical="center"/>
    </xf>
    <xf numFmtId="41" fontId="217" fillId="0" borderId="23" xfId="1687" applyNumberFormat="1" applyFont="1" applyBorder="1" applyAlignment="1">
      <alignment vertical="center"/>
    </xf>
    <xf numFmtId="0" fontId="217" fillId="0" borderId="23" xfId="1687" applyFont="1" applyBorder="1" applyAlignment="1">
      <alignment vertical="center"/>
    </xf>
    <xf numFmtId="0" fontId="217" fillId="0" borderId="0" xfId="1687" applyFont="1" applyAlignment="1">
      <alignment vertical="center"/>
    </xf>
    <xf numFmtId="41" fontId="211" fillId="44" borderId="23" xfId="1687" applyNumberFormat="1" applyFont="1" applyFill="1" applyBorder="1" applyAlignment="1">
      <alignment horizontal="center" vertical="center"/>
    </xf>
    <xf numFmtId="41" fontId="211" fillId="0" borderId="23" xfId="1687" applyNumberFormat="1" applyFont="1" applyBorder="1" applyAlignment="1">
      <alignment horizontal="center" vertical="center"/>
    </xf>
    <xf numFmtId="41" fontId="230" fillId="0" borderId="23" xfId="1687" applyNumberFormat="1" applyFont="1" applyBorder="1" applyAlignment="1">
      <alignment horizontal="center" vertical="center"/>
    </xf>
    <xf numFmtId="41" fontId="211" fillId="0" borderId="23" xfId="1687" applyNumberFormat="1" applyFont="1" applyBorder="1" applyAlignment="1">
      <alignment vertical="center"/>
    </xf>
    <xf numFmtId="41" fontId="217" fillId="44" borderId="23" xfId="1687" applyNumberFormat="1" applyFont="1" applyFill="1" applyBorder="1" applyAlignment="1">
      <alignment horizontal="center" vertical="center"/>
    </xf>
    <xf numFmtId="41" fontId="231" fillId="0" borderId="23" xfId="1687" applyNumberFormat="1" applyFont="1" applyBorder="1" applyAlignment="1">
      <alignment horizontal="center" vertical="center"/>
    </xf>
    <xf numFmtId="0" fontId="186" fillId="0" borderId="23" xfId="1687" applyFont="1" applyBorder="1" applyAlignment="1">
      <alignment horizontal="left" vertical="center" wrapText="1"/>
    </xf>
    <xf numFmtId="41" fontId="210" fillId="0" borderId="23" xfId="1687" applyNumberFormat="1" applyFont="1" applyBorder="1" applyAlignment="1">
      <alignment horizontal="center" vertical="center"/>
    </xf>
    <xf numFmtId="0" fontId="93" fillId="0" borderId="23" xfId="1687" applyFont="1" applyBorder="1" applyAlignment="1">
      <alignment horizontal="left" vertical="center" wrapText="1"/>
    </xf>
    <xf numFmtId="169" fontId="185" fillId="0" borderId="23" xfId="477" applyNumberFormat="1" applyFont="1" applyBorder="1" applyAlignment="1">
      <alignment horizontal="center" vertical="center"/>
    </xf>
    <xf numFmtId="0" fontId="172" fillId="0" borderId="24" xfId="1687" applyFont="1" applyBorder="1" applyAlignment="1">
      <alignment horizontal="center" vertical="center"/>
    </xf>
    <xf numFmtId="0" fontId="172" fillId="0" borderId="24" xfId="1687" applyFont="1" applyBorder="1" applyAlignment="1">
      <alignment vertical="center"/>
    </xf>
    <xf numFmtId="41" fontId="172" fillId="0" borderId="24" xfId="1687" applyNumberFormat="1" applyFont="1" applyBorder="1" applyAlignment="1">
      <alignment horizontal="center" vertical="center"/>
    </xf>
    <xf numFmtId="169" fontId="172" fillId="0" borderId="24" xfId="477" applyNumberFormat="1" applyFont="1" applyBorder="1" applyAlignment="1">
      <alignment horizontal="center" vertical="center"/>
    </xf>
    <xf numFmtId="41" fontId="172" fillId="0" borderId="24" xfId="1687" applyNumberFormat="1" applyFont="1" applyBorder="1" applyAlignment="1">
      <alignment vertical="center"/>
    </xf>
    <xf numFmtId="169" fontId="172" fillId="0" borderId="22" xfId="477" applyNumberFormat="1" applyFont="1" applyBorder="1" applyAlignment="1">
      <alignment horizontal="center" vertical="center"/>
    </xf>
    <xf numFmtId="1" fontId="172" fillId="0" borderId="22" xfId="477" applyNumberFormat="1" applyFont="1" applyBorder="1" applyAlignment="1">
      <alignment horizontal="center" vertical="center" wrapText="1"/>
    </xf>
    <xf numFmtId="41" fontId="61" fillId="34" borderId="8" xfId="1687" applyNumberFormat="1" applyFont="1" applyFill="1" applyBorder="1" applyAlignment="1">
      <alignment horizontal="center" vertical="center"/>
    </xf>
    <xf numFmtId="169" fontId="154" fillId="0" borderId="0" xfId="477" applyNumberFormat="1" applyFont="1" applyAlignment="1">
      <alignment vertical="center"/>
    </xf>
    <xf numFmtId="41" fontId="172" fillId="0" borderId="27" xfId="1687" applyNumberFormat="1" applyFont="1" applyBorder="1" applyAlignment="1">
      <alignment vertical="center"/>
    </xf>
    <xf numFmtId="175" fontId="208" fillId="0" borderId="23" xfId="1687" applyNumberFormat="1" applyFont="1" applyBorder="1" applyAlignment="1">
      <alignment vertical="center"/>
    </xf>
    <xf numFmtId="41" fontId="208" fillId="0" borderId="27" xfId="1687" applyNumberFormat="1" applyFont="1" applyBorder="1" applyAlignment="1">
      <alignment vertical="center"/>
    </xf>
    <xf numFmtId="0" fontId="154" fillId="34" borderId="23" xfId="1687" applyFont="1" applyFill="1" applyBorder="1" applyAlignment="1">
      <alignment vertical="center"/>
    </xf>
    <xf numFmtId="0" fontId="154" fillId="34" borderId="23" xfId="1687" applyFont="1" applyFill="1" applyBorder="1" applyAlignment="1">
      <alignment horizontal="center" vertical="center"/>
    </xf>
    <xf numFmtId="41" fontId="154" fillId="34" borderId="23" xfId="1687" applyNumberFormat="1" applyFont="1" applyFill="1" applyBorder="1" applyAlignment="1">
      <alignment horizontal="center" vertical="center"/>
    </xf>
    <xf numFmtId="169" fontId="154" fillId="34" borderId="23" xfId="477" applyNumberFormat="1" applyFont="1" applyFill="1" applyBorder="1" applyAlignment="1">
      <alignment horizontal="center" vertical="center"/>
    </xf>
    <xf numFmtId="41" fontId="154" fillId="34" borderId="23" xfId="1687" applyNumberFormat="1" applyFont="1" applyFill="1" applyBorder="1" applyAlignment="1">
      <alignment vertical="center"/>
    </xf>
    <xf numFmtId="41" fontId="172" fillId="34" borderId="27" xfId="1687" applyNumberFormat="1" applyFont="1" applyFill="1" applyBorder="1" applyAlignment="1">
      <alignment vertical="center"/>
    </xf>
    <xf numFmtId="0" fontId="154" fillId="34" borderId="26" xfId="1687" applyFont="1" applyFill="1" applyBorder="1" applyAlignment="1">
      <alignment vertical="center"/>
    </xf>
    <xf numFmtId="0" fontId="154" fillId="34" borderId="26" xfId="1687" applyFont="1" applyFill="1" applyBorder="1" applyAlignment="1">
      <alignment horizontal="center" vertical="center"/>
    </xf>
    <xf numFmtId="41" fontId="154" fillId="34" borderId="26" xfId="1687" applyNumberFormat="1" applyFont="1" applyFill="1" applyBorder="1" applyAlignment="1">
      <alignment horizontal="center" vertical="center"/>
    </xf>
    <xf numFmtId="169" fontId="154" fillId="34" borderId="26" xfId="477" applyNumberFormat="1" applyFont="1" applyFill="1" applyBorder="1" applyAlignment="1">
      <alignment horizontal="center" vertical="center"/>
    </xf>
    <xf numFmtId="41" fontId="154" fillId="34" borderId="26" xfId="1687" applyNumberFormat="1" applyFont="1" applyFill="1" applyBorder="1" applyAlignment="1">
      <alignment vertical="center"/>
    </xf>
    <xf numFmtId="0" fontId="178" fillId="0" borderId="26" xfId="1687" applyFont="1" applyBorder="1" applyAlignment="1">
      <alignment horizontal="right" vertical="center"/>
    </xf>
    <xf numFmtId="0" fontId="178" fillId="0" borderId="26" xfId="1687" applyFont="1" applyBorder="1" applyAlignment="1">
      <alignment vertical="center"/>
    </xf>
    <xf numFmtId="0" fontId="178" fillId="0" borderId="26" xfId="1687" applyFont="1" applyBorder="1" applyAlignment="1">
      <alignment horizontal="center" vertical="center"/>
    </xf>
    <xf numFmtId="41" fontId="178" fillId="0" borderId="26" xfId="1687" applyNumberFormat="1" applyFont="1" applyBorder="1" applyAlignment="1">
      <alignment horizontal="center" vertical="center"/>
    </xf>
    <xf numFmtId="169" fontId="178" fillId="0" borderId="26" xfId="477" applyNumberFormat="1" applyFont="1" applyBorder="1" applyAlignment="1">
      <alignment horizontal="center" vertical="center"/>
    </xf>
    <xf numFmtId="175" fontId="220" fillId="0" borderId="11" xfId="1688" applyNumberFormat="1" applyFont="1" applyBorder="1"/>
    <xf numFmtId="41" fontId="178" fillId="0" borderId="27" xfId="1687" applyNumberFormat="1" applyFont="1" applyBorder="1" applyAlignment="1">
      <alignment vertical="center"/>
    </xf>
    <xf numFmtId="0" fontId="178" fillId="0" borderId="23" xfId="1687" applyFont="1" applyBorder="1" applyAlignment="1">
      <alignment vertical="center"/>
    </xf>
    <xf numFmtId="0" fontId="178" fillId="0" borderId="0" xfId="1687" applyFont="1" applyAlignment="1">
      <alignment vertical="center"/>
    </xf>
    <xf numFmtId="0" fontId="172" fillId="0" borderId="26" xfId="1687" applyFont="1" applyBorder="1" applyAlignment="1">
      <alignment horizontal="right" vertical="center"/>
    </xf>
    <xf numFmtId="175" fontId="215" fillId="0" borderId="23" xfId="1688" applyNumberFormat="1" applyFont="1" applyBorder="1"/>
    <xf numFmtId="10" fontId="215" fillId="0" borderId="23" xfId="1689" applyNumberFormat="1" applyFont="1" applyBorder="1"/>
    <xf numFmtId="175" fontId="220" fillId="0" borderId="23" xfId="1688" applyNumberFormat="1" applyFont="1" applyBorder="1"/>
    <xf numFmtId="0" fontId="220" fillId="0" borderId="23" xfId="1687" applyFont="1" applyBorder="1"/>
    <xf numFmtId="175" fontId="220" fillId="45" borderId="23" xfId="1688" applyNumberFormat="1" applyFont="1" applyFill="1" applyBorder="1"/>
    <xf numFmtId="0" fontId="215" fillId="0" borderId="23" xfId="1687" applyFont="1" applyBorder="1"/>
    <xf numFmtId="175" fontId="215" fillId="45" borderId="23" xfId="1688" applyNumberFormat="1" applyFont="1" applyFill="1" applyBorder="1"/>
    <xf numFmtId="10" fontId="215" fillId="45" borderId="23" xfId="1689" applyNumberFormat="1" applyFont="1" applyFill="1" applyBorder="1"/>
    <xf numFmtId="175" fontId="172" fillId="45" borderId="26" xfId="1687" applyNumberFormat="1" applyFont="1" applyFill="1" applyBorder="1" applyAlignment="1">
      <alignment vertical="center"/>
    </xf>
    <xf numFmtId="0" fontId="154" fillId="35" borderId="26" xfId="1687" applyFont="1" applyFill="1" applyBorder="1" applyAlignment="1">
      <alignment vertical="center"/>
    </xf>
    <xf numFmtId="0" fontId="154" fillId="35" borderId="26" xfId="1687" applyFont="1" applyFill="1" applyBorder="1" applyAlignment="1">
      <alignment horizontal="center" vertical="center"/>
    </xf>
    <xf numFmtId="41" fontId="154" fillId="35" borderId="26" xfId="1687" applyNumberFormat="1" applyFont="1" applyFill="1" applyBorder="1" applyAlignment="1">
      <alignment horizontal="center" vertical="center"/>
    </xf>
    <xf numFmtId="169" fontId="154" fillId="35" borderId="26" xfId="477" applyNumberFormat="1" applyFont="1" applyFill="1" applyBorder="1" applyAlignment="1">
      <alignment horizontal="center" vertical="center"/>
    </xf>
    <xf numFmtId="41" fontId="154" fillId="35" borderId="26" xfId="1687" applyNumberFormat="1" applyFont="1" applyFill="1" applyBorder="1" applyAlignment="1">
      <alignment vertical="center"/>
    </xf>
    <xf numFmtId="41" fontId="154" fillId="35" borderId="27" xfId="1687" applyNumberFormat="1" applyFont="1" applyFill="1" applyBorder="1" applyAlignment="1">
      <alignment vertical="center"/>
    </xf>
    <xf numFmtId="0" fontId="22" fillId="0" borderId="23" xfId="1687" quotePrefix="1" applyFont="1" applyBorder="1" applyAlignment="1">
      <alignment vertical="center"/>
    </xf>
    <xf numFmtId="0" fontId="172" fillId="0" borderId="8" xfId="1687" applyFont="1" applyBorder="1" applyAlignment="1">
      <alignment vertical="center"/>
    </xf>
    <xf numFmtId="0" fontId="172" fillId="0" borderId="8" xfId="1687" applyFont="1" applyBorder="1" applyAlignment="1">
      <alignment horizontal="center" vertical="center"/>
    </xf>
    <xf numFmtId="41" fontId="172" fillId="0" borderId="8" xfId="1687" applyNumberFormat="1" applyFont="1" applyBorder="1" applyAlignment="1">
      <alignment horizontal="center" vertical="center"/>
    </xf>
    <xf numFmtId="169" fontId="172" fillId="0" borderId="8" xfId="477" applyNumberFormat="1" applyFont="1" applyBorder="1" applyAlignment="1">
      <alignment horizontal="center" vertical="center"/>
    </xf>
    <xf numFmtId="41" fontId="172" fillId="0" borderId="8" xfId="1687" applyNumberFormat="1" applyFont="1" applyBorder="1" applyAlignment="1">
      <alignment vertical="center"/>
    </xf>
    <xf numFmtId="175" fontId="43" fillId="0" borderId="23" xfId="1687" applyNumberFormat="1" applyFont="1" applyBorder="1" applyAlignment="1">
      <alignment vertical="center"/>
    </xf>
    <xf numFmtId="175" fontId="43" fillId="0" borderId="23" xfId="1687" applyNumberFormat="1" applyFont="1" applyBorder="1" applyAlignment="1">
      <alignment horizontal="center" vertical="center"/>
    </xf>
    <xf numFmtId="0" fontId="30" fillId="0" borderId="23" xfId="0" applyFont="1" applyBorder="1"/>
    <xf numFmtId="3" fontId="30" fillId="0" borderId="23" xfId="0" applyNumberFormat="1" applyFont="1" applyBorder="1" applyAlignment="1">
      <alignment horizontal="center" vertical="center"/>
    </xf>
    <xf numFmtId="0" fontId="30" fillId="0" borderId="23" xfId="0" applyFont="1" applyBorder="1" applyAlignment="1">
      <alignment horizontal="center" vertical="center" wrapText="1"/>
    </xf>
    <xf numFmtId="0" fontId="46" fillId="0" borderId="23" xfId="0" applyFont="1" applyBorder="1" applyAlignment="1">
      <alignment horizontal="center"/>
    </xf>
    <xf numFmtId="0" fontId="46" fillId="0" borderId="23" xfId="0" applyFont="1" applyBorder="1"/>
    <xf numFmtId="0" fontId="22" fillId="0" borderId="23" xfId="0" applyFont="1" applyBorder="1" applyAlignment="1">
      <alignment horizontal="center"/>
    </xf>
    <xf numFmtId="0" fontId="22" fillId="0" borderId="23" xfId="0" quotePrefix="1" applyFont="1" applyBorder="1"/>
    <xf numFmtId="0" fontId="215" fillId="0" borderId="23" xfId="0" quotePrefix="1" applyFont="1" applyBorder="1"/>
    <xf numFmtId="0" fontId="228" fillId="0" borderId="23" xfId="0" applyFont="1" applyBorder="1"/>
    <xf numFmtId="169" fontId="30" fillId="0" borderId="23" xfId="477" applyNumberFormat="1" applyFont="1" applyFill="1" applyBorder="1" applyAlignment="1">
      <alignment vertical="center"/>
    </xf>
    <xf numFmtId="0" fontId="215" fillId="0" borderId="24" xfId="0" applyFont="1" applyBorder="1" applyAlignment="1">
      <alignment horizontal="center"/>
    </xf>
    <xf numFmtId="0" fontId="215" fillId="0" borderId="24" xfId="0" quotePrefix="1" applyFont="1" applyBorder="1"/>
    <xf numFmtId="165" fontId="30" fillId="0" borderId="24" xfId="0" applyNumberFormat="1" applyFont="1" applyBorder="1" applyAlignment="1">
      <alignment vertical="center"/>
    </xf>
    <xf numFmtId="165" fontId="22" fillId="0" borderId="24" xfId="0" applyNumberFormat="1" applyFont="1" applyBorder="1"/>
    <xf numFmtId="0" fontId="30" fillId="0" borderId="27" xfId="0" applyFont="1" applyBorder="1" applyAlignment="1">
      <alignment horizontal="center"/>
    </xf>
    <xf numFmtId="0" fontId="30" fillId="0" borderId="27" xfId="0" applyFont="1" applyBorder="1"/>
    <xf numFmtId="3" fontId="20" fillId="0" borderId="23" xfId="888" applyNumberFormat="1" applyFont="1" applyBorder="1" applyAlignment="1">
      <alignment vertical="center" wrapText="1"/>
    </xf>
    <xf numFmtId="3" fontId="20" fillId="0" borderId="27" xfId="888" applyNumberFormat="1" applyFont="1" applyBorder="1" applyAlignment="1">
      <alignment vertical="center" wrapText="1"/>
    </xf>
    <xf numFmtId="165" fontId="20" fillId="0" borderId="23" xfId="888" applyNumberFormat="1" applyFont="1" applyBorder="1" applyAlignment="1">
      <alignment vertical="center" wrapText="1"/>
    </xf>
    <xf numFmtId="165" fontId="20" fillId="0" borderId="23" xfId="888" applyNumberFormat="1" applyFont="1" applyBorder="1" applyAlignment="1">
      <alignment horizontal="right" vertical="center" wrapText="1"/>
    </xf>
    <xf numFmtId="3" fontId="173" fillId="0" borderId="23" xfId="888" applyNumberFormat="1" applyFont="1" applyBorder="1" applyAlignment="1">
      <alignment vertical="center" wrapText="1"/>
    </xf>
    <xf numFmtId="3" fontId="21" fillId="0" borderId="23" xfId="888" applyNumberFormat="1" applyFont="1" applyBorder="1" applyAlignment="1">
      <alignment vertical="center" wrapText="1"/>
    </xf>
    <xf numFmtId="165" fontId="21" fillId="0" borderId="23" xfId="888" applyNumberFormat="1" applyFont="1" applyBorder="1" applyAlignment="1">
      <alignment horizontal="right" vertical="center" wrapText="1"/>
    </xf>
    <xf numFmtId="165" fontId="21" fillId="0" borderId="23" xfId="888" applyNumberFormat="1" applyFont="1" applyBorder="1" applyAlignment="1">
      <alignment vertical="center" wrapText="1"/>
    </xf>
    <xf numFmtId="3" fontId="21" fillId="0" borderId="26" xfId="888" applyNumberFormat="1" applyFont="1" applyBorder="1" applyAlignment="1">
      <alignment vertical="center" wrapText="1"/>
    </xf>
    <xf numFmtId="3" fontId="173" fillId="0" borderId="23" xfId="888" applyNumberFormat="1" applyFont="1" applyBorder="1" applyAlignment="1">
      <alignment horizontal="right" vertical="center" wrapText="1"/>
    </xf>
    <xf numFmtId="3" fontId="21" fillId="0" borderId="23" xfId="888" applyNumberFormat="1" applyFont="1" applyBorder="1" applyAlignment="1">
      <alignment horizontal="right" vertical="center" wrapText="1"/>
    </xf>
    <xf numFmtId="165" fontId="21" fillId="0" borderId="26" xfId="888" applyNumberFormat="1" applyFont="1" applyBorder="1" applyAlignment="1">
      <alignment horizontal="right" vertical="center" wrapText="1"/>
    </xf>
    <xf numFmtId="165" fontId="21" fillId="0" borderId="26" xfId="888" applyNumberFormat="1" applyFont="1" applyBorder="1" applyAlignment="1">
      <alignment vertical="center" wrapText="1"/>
    </xf>
    <xf numFmtId="3" fontId="21" fillId="0" borderId="27" xfId="888" applyNumberFormat="1" applyFont="1" applyBorder="1" applyAlignment="1">
      <alignment vertical="center" wrapText="1"/>
    </xf>
    <xf numFmtId="10" fontId="173" fillId="0" borderId="8" xfId="1072" applyNumberFormat="1" applyFont="1" applyFill="1" applyBorder="1" applyAlignment="1">
      <alignment vertical="center" wrapText="1"/>
    </xf>
    <xf numFmtId="169" fontId="22" fillId="32" borderId="43" xfId="477" applyNumberFormat="1" applyFont="1" applyFill="1" applyBorder="1"/>
    <xf numFmtId="169" fontId="22" fillId="32" borderId="43" xfId="477" applyNumberFormat="1" applyFont="1" applyFill="1" applyBorder="1" applyAlignment="1">
      <alignment vertical="center"/>
    </xf>
    <xf numFmtId="165" fontId="22" fillId="32" borderId="43" xfId="0" applyNumberFormat="1" applyFont="1" applyFill="1" applyBorder="1"/>
    <xf numFmtId="169" fontId="22" fillId="44" borderId="43" xfId="477" applyNumberFormat="1" applyFont="1" applyFill="1" applyBorder="1" applyAlignment="1">
      <alignment horizontal="center"/>
    </xf>
    <xf numFmtId="169" fontId="22" fillId="44" borderId="43" xfId="477" applyNumberFormat="1" applyFont="1" applyFill="1" applyBorder="1"/>
    <xf numFmtId="169" fontId="30" fillId="0" borderId="43" xfId="1679" applyNumberFormat="1" applyFont="1" applyFill="1" applyBorder="1" applyAlignment="1">
      <alignment vertical="center"/>
    </xf>
    <xf numFmtId="165" fontId="22" fillId="44" borderId="43" xfId="0" applyNumberFormat="1" applyFont="1" applyFill="1" applyBorder="1" applyAlignment="1">
      <alignment vertical="center"/>
    </xf>
    <xf numFmtId="169" fontId="22" fillId="44" borderId="43" xfId="477" applyNumberFormat="1" applyFont="1" applyFill="1" applyBorder="1" applyAlignment="1">
      <alignment vertical="center"/>
    </xf>
    <xf numFmtId="0" fontId="36" fillId="32" borderId="43" xfId="0" applyFont="1" applyFill="1" applyBorder="1"/>
    <xf numFmtId="169" fontId="36" fillId="32" borderId="43" xfId="477" applyNumberFormat="1" applyFont="1" applyFill="1" applyBorder="1"/>
    <xf numFmtId="165" fontId="22" fillId="0" borderId="43" xfId="0" applyNumberFormat="1" applyFont="1" applyBorder="1" applyAlignment="1">
      <alignment vertical="center"/>
    </xf>
    <xf numFmtId="169" fontId="22" fillId="0" borderId="43" xfId="477" applyNumberFormat="1" applyFont="1" applyFill="1" applyBorder="1"/>
    <xf numFmtId="169" fontId="36" fillId="44" borderId="43" xfId="477" applyNumberFormat="1" applyFont="1" applyFill="1" applyBorder="1" applyAlignment="1">
      <alignment vertical="center"/>
    </xf>
    <xf numFmtId="0" fontId="36" fillId="44" borderId="43" xfId="0" applyFont="1" applyFill="1" applyBorder="1" applyAlignment="1">
      <alignment vertical="center"/>
    </xf>
    <xf numFmtId="165" fontId="36" fillId="44" borderId="43" xfId="0" applyNumberFormat="1" applyFont="1" applyFill="1" applyBorder="1" applyAlignment="1">
      <alignment vertical="center"/>
    </xf>
    <xf numFmtId="3" fontId="22" fillId="0" borderId="43" xfId="0" applyNumberFormat="1" applyFont="1" applyBorder="1" applyAlignment="1">
      <alignment vertical="center"/>
    </xf>
    <xf numFmtId="165" fontId="22" fillId="44" borderId="43" xfId="0" applyNumberFormat="1" applyFont="1" applyFill="1" applyBorder="1" applyAlignment="1">
      <alignment horizontal="center" vertical="center"/>
    </xf>
    <xf numFmtId="165" fontId="30" fillId="44" borderId="43" xfId="0" applyNumberFormat="1" applyFont="1" applyFill="1" applyBorder="1" applyAlignment="1">
      <alignment vertical="center"/>
    </xf>
    <xf numFmtId="0" fontId="30" fillId="32" borderId="43" xfId="0" applyFont="1" applyFill="1" applyBorder="1" applyAlignment="1">
      <alignment horizontal="center" vertical="center"/>
    </xf>
    <xf numFmtId="169" fontId="36" fillId="32" borderId="43" xfId="477" applyNumberFormat="1" applyFont="1" applyFill="1" applyBorder="1" applyAlignment="1">
      <alignment vertical="center"/>
    </xf>
    <xf numFmtId="165" fontId="30" fillId="32" borderId="43" xfId="0" applyNumberFormat="1" applyFont="1" applyFill="1" applyBorder="1"/>
    <xf numFmtId="0" fontId="30" fillId="32" borderId="42" xfId="0" applyFont="1" applyFill="1" applyBorder="1" applyAlignment="1">
      <alignment horizontal="center" vertical="center"/>
    </xf>
    <xf numFmtId="0" fontId="36" fillId="32" borderId="43" xfId="0" applyFont="1" applyFill="1" applyBorder="1" applyAlignment="1">
      <alignment horizontal="center" vertical="center"/>
    </xf>
    <xf numFmtId="0" fontId="22" fillId="32" borderId="43" xfId="0" quotePrefix="1" applyFont="1" applyFill="1" applyBorder="1" applyAlignment="1">
      <alignment vertical="center"/>
    </xf>
    <xf numFmtId="165" fontId="202" fillId="32" borderId="43" xfId="0" applyNumberFormat="1" applyFont="1" applyFill="1" applyBorder="1" applyAlignment="1">
      <alignment vertical="center"/>
    </xf>
    <xf numFmtId="175" fontId="22" fillId="0" borderId="43" xfId="0" applyNumberFormat="1" applyFont="1" applyBorder="1" applyAlignment="1">
      <alignment vertical="top"/>
    </xf>
    <xf numFmtId="0" fontId="22" fillId="32" borderId="43" xfId="0" applyFont="1" applyFill="1" applyBorder="1"/>
    <xf numFmtId="0" fontId="22" fillId="32" borderId="43" xfId="0" applyFont="1" applyFill="1" applyBorder="1" applyAlignment="1">
      <alignment horizontal="center" vertical="center"/>
    </xf>
    <xf numFmtId="0" fontId="36" fillId="32" borderId="43" xfId="0" quotePrefix="1" applyFont="1" applyFill="1" applyBorder="1" applyAlignment="1">
      <alignment vertical="center"/>
    </xf>
    <xf numFmtId="0" fontId="46" fillId="32" borderId="43" xfId="0" applyFont="1" applyFill="1" applyBorder="1"/>
    <xf numFmtId="0" fontId="30" fillId="0" borderId="43" xfId="0" applyFont="1" applyBorder="1" applyAlignment="1">
      <alignment horizontal="center" vertical="center"/>
    </xf>
    <xf numFmtId="0" fontId="22" fillId="0" borderId="43" xfId="0" applyFont="1" applyBorder="1" applyAlignment="1">
      <alignment vertical="center"/>
    </xf>
    <xf numFmtId="0" fontId="30" fillId="0" borderId="43" xfId="0" applyFont="1" applyBorder="1" applyAlignment="1">
      <alignment vertical="center"/>
    </xf>
    <xf numFmtId="10" fontId="22" fillId="32" borderId="43" xfId="1072" applyNumberFormat="1" applyFont="1" applyFill="1" applyBorder="1" applyAlignment="1">
      <alignment horizontal="center" vertical="center"/>
    </xf>
    <xf numFmtId="0" fontId="36" fillId="32" borderId="43" xfId="0" applyFont="1" applyFill="1" applyBorder="1" applyAlignment="1">
      <alignment vertical="center"/>
    </xf>
    <xf numFmtId="0" fontId="30" fillId="44" borderId="43" xfId="0" applyFont="1" applyFill="1" applyBorder="1" applyAlignment="1">
      <alignment horizontal="center" vertical="center"/>
    </xf>
    <xf numFmtId="0" fontId="30" fillId="44" borderId="43" xfId="0" applyFont="1" applyFill="1" applyBorder="1" applyAlignment="1">
      <alignment vertical="center"/>
    </xf>
    <xf numFmtId="169" fontId="30" fillId="44" borderId="43" xfId="477" applyNumberFormat="1" applyFont="1" applyFill="1" applyBorder="1"/>
    <xf numFmtId="169" fontId="22" fillId="44" borderId="43" xfId="1072" applyNumberFormat="1" applyFont="1" applyFill="1" applyBorder="1" applyAlignment="1">
      <alignment horizontal="center" vertical="center"/>
    </xf>
    <xf numFmtId="10" fontId="30" fillId="32" borderId="43" xfId="1072" applyNumberFormat="1" applyFont="1" applyFill="1" applyBorder="1" applyAlignment="1">
      <alignment vertical="center"/>
    </xf>
    <xf numFmtId="10" fontId="22" fillId="32" borderId="43" xfId="1072" applyNumberFormat="1" applyFont="1" applyFill="1" applyBorder="1" applyAlignment="1">
      <alignment vertical="center"/>
    </xf>
    <xf numFmtId="10" fontId="36" fillId="32" borderId="43" xfId="1072" applyNumberFormat="1" applyFont="1" applyFill="1" applyBorder="1" applyAlignment="1">
      <alignment vertical="center"/>
    </xf>
    <xf numFmtId="0" fontId="30" fillId="32" borderId="43" xfId="888" applyFont="1" applyFill="1" applyBorder="1" applyAlignment="1">
      <alignment horizontal="center" vertical="center" wrapText="1"/>
    </xf>
    <xf numFmtId="3" fontId="30" fillId="0" borderId="43" xfId="0" applyNumberFormat="1" applyFont="1" applyBorder="1" applyAlignment="1">
      <alignment vertical="center"/>
    </xf>
    <xf numFmtId="0" fontId="22" fillId="32" borderId="43" xfId="888" quotePrefix="1" applyFont="1" applyFill="1" applyBorder="1" applyAlignment="1">
      <alignment vertical="center" wrapText="1"/>
    </xf>
    <xf numFmtId="0" fontId="30" fillId="0" borderId="43" xfId="888" applyFont="1" applyBorder="1" applyAlignment="1">
      <alignment horizontal="center" vertical="center" wrapText="1"/>
    </xf>
    <xf numFmtId="0" fontId="30" fillId="0" borderId="43" xfId="888" applyFont="1" applyBorder="1" applyAlignment="1">
      <alignment vertical="center" wrapText="1"/>
    </xf>
    <xf numFmtId="0" fontId="22" fillId="0" borderId="43" xfId="0" applyFont="1" applyBorder="1" applyAlignment="1">
      <alignment horizontal="center" vertical="center"/>
    </xf>
    <xf numFmtId="0" fontId="22" fillId="32" borderId="43" xfId="888" applyFont="1" applyFill="1" applyBorder="1" applyAlignment="1">
      <alignment vertical="center" wrapText="1"/>
    </xf>
    <xf numFmtId="0" fontId="36" fillId="32" borderId="43" xfId="888" quotePrefix="1" applyFont="1" applyFill="1" applyBorder="1" applyAlignment="1">
      <alignment vertical="center" wrapText="1"/>
    </xf>
    <xf numFmtId="169" fontId="22" fillId="0" borderId="43" xfId="477" applyNumberFormat="1" applyFont="1" applyFill="1" applyBorder="1" applyAlignment="1">
      <alignment vertical="center"/>
    </xf>
    <xf numFmtId="0" fontId="30" fillId="32" borderId="42" xfId="0" applyFont="1" applyFill="1" applyBorder="1" applyAlignment="1">
      <alignment vertical="center"/>
    </xf>
    <xf numFmtId="169" fontId="15" fillId="0" borderId="35" xfId="477" applyNumberFormat="1" applyFont="1" applyFill="1" applyBorder="1" applyAlignment="1">
      <alignment horizontal="right" vertical="center" wrapText="1"/>
    </xf>
    <xf numFmtId="169" fontId="24" fillId="0" borderId="35" xfId="477" applyNumberFormat="1" applyFont="1" applyFill="1" applyBorder="1" applyAlignment="1">
      <alignment horizontal="right" vertical="center" wrapText="1"/>
    </xf>
    <xf numFmtId="249" fontId="16" fillId="0" borderId="35" xfId="477" applyNumberFormat="1" applyFont="1" applyFill="1" applyBorder="1" applyAlignment="1">
      <alignment horizontal="right" vertical="center" wrapText="1"/>
    </xf>
    <xf numFmtId="3" fontId="23" fillId="0" borderId="0" xfId="0" applyNumberFormat="1" applyFont="1" applyAlignment="1">
      <alignment vertical="center" wrapText="1"/>
    </xf>
    <xf numFmtId="43" fontId="23" fillId="0" borderId="0" xfId="0" applyNumberFormat="1" applyFont="1" applyAlignment="1">
      <alignment vertical="center" wrapText="1"/>
    </xf>
    <xf numFmtId="169" fontId="23" fillId="0" borderId="23" xfId="477" applyNumberFormat="1" applyFont="1" applyFill="1" applyBorder="1" applyAlignment="1">
      <alignment horizontal="right" vertical="center" wrapText="1"/>
    </xf>
    <xf numFmtId="3" fontId="16" fillId="0" borderId="0" xfId="0" applyNumberFormat="1" applyFont="1" applyAlignment="1">
      <alignment vertical="center"/>
    </xf>
    <xf numFmtId="3" fontId="202" fillId="0" borderId="23" xfId="0" quotePrefix="1" applyNumberFormat="1" applyFont="1" applyBorder="1" applyAlignment="1">
      <alignment horizontal="right" vertical="center"/>
    </xf>
    <xf numFmtId="3" fontId="22" fillId="32" borderId="23" xfId="0" quotePrefix="1" applyNumberFormat="1" applyFont="1" applyFill="1" applyBorder="1" applyAlignment="1">
      <alignment horizontal="right" vertical="center"/>
    </xf>
    <xf numFmtId="169" fontId="30" fillId="0" borderId="43" xfId="477" applyNumberFormat="1" applyFont="1" applyFill="1" applyBorder="1"/>
    <xf numFmtId="0" fontId="22" fillId="0" borderId="43" xfId="0" quotePrefix="1" applyFont="1" applyBorder="1" applyAlignment="1">
      <alignment vertical="center"/>
    </xf>
    <xf numFmtId="165" fontId="36" fillId="0" borderId="43" xfId="0" applyNumberFormat="1" applyFont="1" applyBorder="1" applyAlignment="1">
      <alignment vertical="center"/>
    </xf>
    <xf numFmtId="0" fontId="46" fillId="0" borderId="0" xfId="0" applyFont="1"/>
    <xf numFmtId="0" fontId="30" fillId="0" borderId="43" xfId="0" applyFont="1" applyBorder="1"/>
    <xf numFmtId="0" fontId="36" fillId="0" borderId="43" xfId="0" quotePrefix="1" applyFont="1" applyBorder="1" applyAlignment="1">
      <alignment vertical="center"/>
    </xf>
    <xf numFmtId="0" fontId="22" fillId="0" borderId="43" xfId="0" applyFont="1" applyBorder="1"/>
    <xf numFmtId="172" fontId="22" fillId="0" borderId="0" xfId="0" applyNumberFormat="1" applyFont="1"/>
    <xf numFmtId="165" fontId="22" fillId="0" borderId="43" xfId="0" applyNumberFormat="1" applyFont="1" applyBorder="1"/>
    <xf numFmtId="175" fontId="40" fillId="0" borderId="23" xfId="477" applyNumberFormat="1" applyFont="1" applyFill="1" applyBorder="1" applyAlignment="1">
      <alignment vertical="top"/>
    </xf>
    <xf numFmtId="165" fontId="36" fillId="32" borderId="43" xfId="1072" applyNumberFormat="1" applyFont="1" applyFill="1" applyBorder="1" applyAlignment="1">
      <alignment vertical="center"/>
    </xf>
    <xf numFmtId="3" fontId="215" fillId="0" borderId="0" xfId="477" applyNumberFormat="1" applyFont="1" applyAlignment="1">
      <alignment horizontal="right"/>
    </xf>
    <xf numFmtId="3" fontId="228" fillId="0" borderId="0" xfId="0" applyNumberFormat="1" applyFont="1" applyAlignment="1">
      <alignment horizontal="right"/>
    </xf>
    <xf numFmtId="3" fontId="30" fillId="0" borderId="27" xfId="0" applyNumberFormat="1" applyFont="1" applyBorder="1" applyAlignment="1">
      <alignment horizontal="right" vertical="center" wrapText="1"/>
    </xf>
    <xf numFmtId="3" fontId="30" fillId="0" borderId="23" xfId="0" applyNumberFormat="1" applyFont="1" applyBorder="1" applyAlignment="1">
      <alignment horizontal="right" vertical="center"/>
    </xf>
    <xf numFmtId="3" fontId="22" fillId="0" borderId="23" xfId="0" applyNumberFormat="1" applyFont="1" applyBorder="1" applyAlignment="1">
      <alignment horizontal="right" vertical="center"/>
    </xf>
    <xf numFmtId="3" fontId="30" fillId="0" borderId="23" xfId="477" applyNumberFormat="1" applyFont="1" applyFill="1" applyBorder="1" applyAlignment="1">
      <alignment horizontal="right" vertical="center"/>
    </xf>
    <xf numFmtId="3" fontId="30" fillId="0" borderId="23" xfId="477" applyNumberFormat="1" applyFont="1" applyFill="1" applyBorder="1" applyAlignment="1">
      <alignment horizontal="right"/>
    </xf>
    <xf numFmtId="3" fontId="22" fillId="0" borderId="23" xfId="477" applyNumberFormat="1" applyFont="1" applyFill="1" applyBorder="1" applyAlignment="1">
      <alignment horizontal="right"/>
    </xf>
    <xf numFmtId="3" fontId="30" fillId="0" borderId="8" xfId="0" applyNumberFormat="1" applyFont="1" applyBorder="1" applyAlignment="1">
      <alignment horizontal="right" vertical="center"/>
    </xf>
    <xf numFmtId="3" fontId="22" fillId="0" borderId="0" xfId="0" applyNumberFormat="1" applyFont="1" applyAlignment="1">
      <alignment horizontal="right"/>
    </xf>
    <xf numFmtId="3" fontId="202" fillId="0" borderId="0" xfId="0" applyNumberFormat="1" applyFont="1" applyAlignment="1">
      <alignment horizontal="right"/>
    </xf>
    <xf numFmtId="3" fontId="30" fillId="0" borderId="0" xfId="0" applyNumberFormat="1" applyFont="1" applyAlignment="1">
      <alignment horizontal="right"/>
    </xf>
    <xf numFmtId="3" fontId="22" fillId="0" borderId="27" xfId="0" applyNumberFormat="1" applyFont="1" applyBorder="1" applyAlignment="1">
      <alignment horizontal="right" vertical="center" wrapText="1"/>
    </xf>
    <xf numFmtId="3" fontId="22" fillId="0" borderId="24" xfId="0" applyNumberFormat="1" applyFont="1" applyBorder="1" applyAlignment="1">
      <alignment horizontal="right" vertical="center"/>
    </xf>
    <xf numFmtId="0" fontId="228" fillId="0" borderId="23" xfId="0" quotePrefix="1" applyFont="1" applyBorder="1"/>
    <xf numFmtId="207" fontId="30" fillId="0" borderId="42" xfId="477" applyNumberFormat="1" applyFont="1" applyBorder="1"/>
    <xf numFmtId="0" fontId="30" fillId="0" borderId="42" xfId="0" applyFont="1" applyBorder="1" applyAlignment="1">
      <alignment horizontal="center" vertical="center"/>
    </xf>
    <xf numFmtId="207" fontId="46" fillId="0" borderId="43" xfId="477" applyNumberFormat="1" applyFont="1" applyBorder="1"/>
    <xf numFmtId="207" fontId="22" fillId="0" borderId="43" xfId="477" applyNumberFormat="1" applyFont="1" applyBorder="1" applyAlignment="1"/>
    <xf numFmtId="207" fontId="22" fillId="0" borderId="43" xfId="477" applyNumberFormat="1" applyFont="1" applyBorder="1"/>
    <xf numFmtId="207" fontId="30" fillId="0" borderId="43" xfId="477" applyNumberFormat="1" applyFont="1" applyBorder="1"/>
    <xf numFmtId="207" fontId="215" fillId="0" borderId="43" xfId="477" applyNumberFormat="1" applyFont="1" applyBorder="1"/>
    <xf numFmtId="207" fontId="220" fillId="0" borderId="43" xfId="477" applyNumberFormat="1" applyFont="1" applyBorder="1"/>
    <xf numFmtId="165" fontId="30" fillId="0" borderId="43" xfId="0" applyNumberFormat="1" applyFont="1" applyBorder="1"/>
    <xf numFmtId="207" fontId="235" fillId="0" borderId="43" xfId="477" applyNumberFormat="1" applyFont="1" applyBorder="1"/>
    <xf numFmtId="207" fontId="228" fillId="0" borderId="43" xfId="477" applyNumberFormat="1" applyFont="1" applyBorder="1"/>
    <xf numFmtId="207" fontId="215" fillId="0" borderId="43" xfId="477" applyNumberFormat="1" applyFont="1" applyFill="1" applyBorder="1"/>
    <xf numFmtId="169" fontId="30" fillId="32" borderId="43" xfId="477" applyNumberFormat="1" applyFont="1" applyFill="1" applyBorder="1" applyAlignment="1">
      <alignment vertical="center"/>
    </xf>
    <xf numFmtId="172" fontId="36" fillId="32" borderId="0" xfId="0" applyNumberFormat="1" applyFont="1" applyFill="1"/>
    <xf numFmtId="0" fontId="36" fillId="0" borderId="43" xfId="0" applyFont="1" applyBorder="1"/>
    <xf numFmtId="169" fontId="36" fillId="0" borderId="43" xfId="477" applyNumberFormat="1" applyFont="1" applyFill="1" applyBorder="1"/>
    <xf numFmtId="165" fontId="30" fillId="0" borderId="42" xfId="0" applyNumberFormat="1" applyFont="1" applyBorder="1" applyAlignment="1">
      <alignment vertical="center"/>
    </xf>
    <xf numFmtId="165" fontId="22" fillId="0" borderId="26" xfId="0" applyNumberFormat="1" applyFont="1" applyBorder="1" applyAlignment="1">
      <alignment vertical="center"/>
    </xf>
    <xf numFmtId="3" fontId="30" fillId="0" borderId="23" xfId="0" applyNumberFormat="1" applyFont="1" applyBorder="1" applyAlignment="1">
      <alignment vertical="center"/>
    </xf>
    <xf numFmtId="3" fontId="22" fillId="0" borderId="23" xfId="0" applyNumberFormat="1" applyFont="1" applyBorder="1" applyAlignment="1">
      <alignment vertical="center"/>
    </xf>
    <xf numFmtId="207" fontId="22" fillId="0" borderId="43" xfId="477" applyNumberFormat="1" applyFont="1" applyFill="1" applyBorder="1"/>
    <xf numFmtId="207" fontId="30" fillId="0" borderId="43" xfId="477" applyNumberFormat="1" applyFont="1" applyFill="1" applyBorder="1"/>
    <xf numFmtId="165" fontId="36" fillId="0" borderId="23" xfId="0" applyNumberFormat="1" applyFont="1" applyBorder="1" applyAlignment="1">
      <alignment vertical="center"/>
    </xf>
    <xf numFmtId="207" fontId="228" fillId="0" borderId="43" xfId="477" applyNumberFormat="1" applyFont="1" applyFill="1" applyBorder="1"/>
    <xf numFmtId="169" fontId="30" fillId="0" borderId="0" xfId="477" applyNumberFormat="1" applyFont="1" applyFill="1"/>
    <xf numFmtId="165" fontId="36" fillId="44" borderId="43" xfId="0" applyNumberFormat="1" applyFont="1" applyFill="1" applyBorder="1" applyAlignment="1">
      <alignment horizontal="center" vertical="center"/>
    </xf>
    <xf numFmtId="165" fontId="36" fillId="0" borderId="43" xfId="0" applyNumberFormat="1" applyFont="1" applyBorder="1"/>
    <xf numFmtId="0" fontId="46" fillId="32" borderId="43" xfId="0" applyFont="1" applyFill="1" applyBorder="1" applyAlignment="1">
      <alignment vertical="center"/>
    </xf>
    <xf numFmtId="0" fontId="36" fillId="0" borderId="43" xfId="0" applyFont="1" applyBorder="1" applyAlignment="1">
      <alignment vertical="center"/>
    </xf>
    <xf numFmtId="172" fontId="36" fillId="0" borderId="0" xfId="0" applyNumberFormat="1" applyFont="1"/>
    <xf numFmtId="169" fontId="36" fillId="44" borderId="43" xfId="477" applyNumberFormat="1" applyFont="1" applyFill="1" applyBorder="1"/>
    <xf numFmtId="175" fontId="36" fillId="0" borderId="43" xfId="0" applyNumberFormat="1" applyFont="1" applyBorder="1" applyAlignment="1">
      <alignment vertical="center"/>
    </xf>
    <xf numFmtId="0" fontId="52" fillId="0" borderId="0" xfId="1692">
      <alignment vertical="top"/>
    </xf>
    <xf numFmtId="37" fontId="52" fillId="0" borderId="0" xfId="1692" applyNumberFormat="1">
      <alignment vertical="top"/>
    </xf>
    <xf numFmtId="169" fontId="227" fillId="0" borderId="43" xfId="477" applyNumberFormat="1" applyFont="1" applyFill="1" applyBorder="1"/>
    <xf numFmtId="172" fontId="201" fillId="0" borderId="0" xfId="0" applyNumberFormat="1" applyFont="1"/>
    <xf numFmtId="0" fontId="201" fillId="0" borderId="0" xfId="0" applyFont="1"/>
    <xf numFmtId="175" fontId="17" fillId="0" borderId="8" xfId="982" applyNumberFormat="1" applyFont="1" applyBorder="1" applyAlignment="1">
      <alignment horizontal="right" vertical="center" wrapText="1"/>
    </xf>
    <xf numFmtId="170" fontId="147" fillId="0" borderId="0" xfId="477" applyNumberFormat="1" applyFont="1" applyAlignment="1">
      <alignment vertical="center" wrapText="1"/>
    </xf>
    <xf numFmtId="170" fontId="147" fillId="0" borderId="0" xfId="477" applyNumberFormat="1" applyFont="1" applyFill="1" applyAlignment="1">
      <alignment vertical="center" wrapText="1"/>
    </xf>
    <xf numFmtId="179" fontId="147" fillId="0" borderId="0" xfId="1072" applyNumberFormat="1" applyFont="1" applyAlignment="1">
      <alignment vertical="center" wrapText="1"/>
    </xf>
    <xf numFmtId="0" fontId="147" fillId="0" borderId="23" xfId="0" applyFont="1" applyBorder="1" applyAlignment="1">
      <alignment vertical="center" wrapText="1"/>
    </xf>
    <xf numFmtId="0" fontId="147" fillId="0" borderId="0" xfId="0" applyFont="1" applyAlignment="1">
      <alignment horizontal="right" vertical="center" wrapText="1"/>
    </xf>
    <xf numFmtId="9" fontId="147" fillId="0" borderId="0" xfId="1072" applyFont="1" applyAlignment="1">
      <alignment horizontal="right" vertical="center" wrapText="1"/>
    </xf>
    <xf numFmtId="165" fontId="147" fillId="0" borderId="0" xfId="0" applyNumberFormat="1" applyFont="1" applyAlignment="1">
      <alignment horizontal="right" vertical="center" wrapText="1"/>
    </xf>
    <xf numFmtId="49" fontId="147" fillId="0" borderId="0" xfId="0" applyNumberFormat="1" applyFont="1" applyAlignment="1">
      <alignment vertical="center" wrapText="1"/>
    </xf>
    <xf numFmtId="165" fontId="30" fillId="0" borderId="18" xfId="0" applyNumberFormat="1" applyFont="1" applyBorder="1" applyAlignment="1">
      <alignment horizontal="center" vertical="center" wrapText="1"/>
    </xf>
    <xf numFmtId="0" fontId="30" fillId="0" borderId="18" xfId="0" applyFont="1" applyBorder="1" applyAlignment="1">
      <alignment horizontal="center" vertical="center"/>
    </xf>
    <xf numFmtId="0" fontId="30" fillId="0" borderId="8" xfId="0" applyFont="1" applyBorder="1" applyAlignment="1">
      <alignment horizontal="center" vertical="center"/>
    </xf>
    <xf numFmtId="207" fontId="36" fillId="0" borderId="43" xfId="477" applyNumberFormat="1" applyFont="1" applyBorder="1"/>
    <xf numFmtId="165" fontId="30" fillId="0" borderId="22" xfId="0" applyNumberFormat="1" applyFont="1" applyBorder="1" applyAlignment="1">
      <alignment vertical="center"/>
    </xf>
    <xf numFmtId="165" fontId="238" fillId="0" borderId="44" xfId="0" applyNumberFormat="1" applyFont="1" applyBorder="1"/>
    <xf numFmtId="165" fontId="22" fillId="0" borderId="44" xfId="0" applyNumberFormat="1" applyFont="1" applyBorder="1"/>
    <xf numFmtId="0" fontId="201" fillId="0" borderId="43" xfId="0" applyFont="1" applyBorder="1" applyAlignment="1">
      <alignment vertical="center"/>
    </xf>
    <xf numFmtId="0" fontId="227" fillId="0" borderId="43" xfId="888" quotePrefix="1" applyFont="1" applyBorder="1" applyAlignment="1">
      <alignment vertical="center" wrapText="1"/>
    </xf>
    <xf numFmtId="165" fontId="227" fillId="0" borderId="43" xfId="0" applyNumberFormat="1" applyFont="1" applyBorder="1" applyAlignment="1">
      <alignment vertical="center"/>
    </xf>
    <xf numFmtId="0" fontId="239" fillId="0" borderId="0" xfId="1692" applyFont="1">
      <alignment vertical="top"/>
    </xf>
    <xf numFmtId="0" fontId="239" fillId="53" borderId="0" xfId="1692" applyFont="1" applyFill="1">
      <alignment vertical="top"/>
    </xf>
    <xf numFmtId="0" fontId="52" fillId="53" borderId="0" xfId="1692" applyFill="1">
      <alignment vertical="top"/>
    </xf>
    <xf numFmtId="37" fontId="52" fillId="53" borderId="0" xfId="1692" applyNumberFormat="1" applyFill="1">
      <alignment vertical="top"/>
    </xf>
    <xf numFmtId="0" fontId="8" fillId="53" borderId="0" xfId="1692" applyFont="1" applyFill="1">
      <alignment vertical="top"/>
    </xf>
    <xf numFmtId="37" fontId="8" fillId="53" borderId="0" xfId="1692" applyNumberFormat="1" applyFont="1" applyFill="1">
      <alignment vertical="top"/>
    </xf>
    <xf numFmtId="0" fontId="237" fillId="53" borderId="0" xfId="1692" applyFont="1" applyFill="1">
      <alignment vertical="top"/>
    </xf>
    <xf numFmtId="37" fontId="237" fillId="53" borderId="0" xfId="1692" applyNumberFormat="1" applyFont="1" applyFill="1">
      <alignment vertical="top"/>
    </xf>
    <xf numFmtId="0" fontId="239" fillId="54" borderId="0" xfId="1692" applyFont="1" applyFill="1">
      <alignment vertical="top"/>
    </xf>
    <xf numFmtId="37" fontId="239" fillId="54" borderId="0" xfId="1692" applyNumberFormat="1" applyFont="1" applyFill="1">
      <alignment vertical="top"/>
    </xf>
    <xf numFmtId="0" fontId="52" fillId="0" borderId="0" xfId="1692" applyAlignment="1">
      <alignment horizontal="center" vertical="top"/>
    </xf>
    <xf numFmtId="0" fontId="239" fillId="53" borderId="0" xfId="1692" applyFont="1" applyFill="1" applyAlignment="1">
      <alignment horizontal="center" vertical="top"/>
    </xf>
    <xf numFmtId="3" fontId="52" fillId="53" borderId="0" xfId="1692" applyNumberFormat="1" applyFill="1" applyAlignment="1">
      <alignment horizontal="center" vertical="top"/>
    </xf>
    <xf numFmtId="3" fontId="237" fillId="53" borderId="0" xfId="1692" applyNumberFormat="1" applyFont="1" applyFill="1" applyAlignment="1">
      <alignment horizontal="center" vertical="top"/>
    </xf>
    <xf numFmtId="3" fontId="239" fillId="54" borderId="0" xfId="1692" applyNumberFormat="1" applyFont="1" applyFill="1" applyAlignment="1">
      <alignment horizontal="center" vertical="top"/>
    </xf>
    <xf numFmtId="0" fontId="239" fillId="0" borderId="0" xfId="1692" applyFont="1" applyAlignment="1">
      <alignment horizontal="center" vertical="top"/>
    </xf>
    <xf numFmtId="207" fontId="0" fillId="0" borderId="0" xfId="1693" applyNumberFormat="1" applyFont="1" applyFill="1">
      <alignment vertical="top"/>
    </xf>
    <xf numFmtId="175" fontId="22" fillId="0" borderId="23" xfId="492" applyNumberFormat="1" applyFont="1" applyFill="1" applyBorder="1" applyAlignment="1">
      <alignment vertical="center" wrapText="1"/>
    </xf>
    <xf numFmtId="175" fontId="22" fillId="0" borderId="23" xfId="492" quotePrefix="1" applyNumberFormat="1" applyFont="1" applyFill="1" applyBorder="1" applyAlignment="1">
      <alignment vertical="center" wrapText="1"/>
    </xf>
    <xf numFmtId="175" fontId="22" fillId="32" borderId="8" xfId="477" applyNumberFormat="1" applyFont="1" applyFill="1" applyBorder="1" applyAlignment="1">
      <alignment vertical="center" wrapText="1"/>
    </xf>
    <xf numFmtId="175" fontId="16" fillId="0" borderId="8" xfId="477" applyNumberFormat="1" applyFont="1" applyFill="1" applyBorder="1" applyAlignment="1">
      <alignment vertical="center" wrapText="1"/>
    </xf>
    <xf numFmtId="43" fontId="15" fillId="0" borderId="8" xfId="0" applyNumberFormat="1" applyFont="1" applyBorder="1" applyAlignment="1">
      <alignment horizontal="right" vertical="center" wrapText="1"/>
    </xf>
    <xf numFmtId="254" fontId="15" fillId="0" borderId="8" xfId="0" applyNumberFormat="1" applyFont="1" applyBorder="1" applyAlignment="1">
      <alignment horizontal="right" vertical="center" wrapText="1"/>
    </xf>
    <xf numFmtId="175" fontId="16" fillId="0" borderId="0" xfId="0" applyNumberFormat="1" applyFont="1" applyAlignment="1">
      <alignment horizontal="right" vertical="center" wrapText="1"/>
    </xf>
    <xf numFmtId="175" fontId="16" fillId="0" borderId="8" xfId="0" applyNumberFormat="1" applyFont="1" applyBorder="1" applyAlignment="1">
      <alignment horizontal="right" vertical="center" wrapText="1"/>
    </xf>
    <xf numFmtId="175" fontId="16" fillId="0" borderId="0" xfId="477" applyNumberFormat="1" applyFont="1" applyFill="1" applyBorder="1" applyAlignment="1">
      <alignment horizontal="right" vertical="center" wrapText="1"/>
    </xf>
    <xf numFmtId="43" fontId="16" fillId="0" borderId="0" xfId="0" applyNumberFormat="1" applyFont="1" applyAlignment="1">
      <alignment vertical="center" wrapText="1"/>
    </xf>
    <xf numFmtId="175" fontId="22" fillId="0" borderId="8" xfId="477" applyNumberFormat="1" applyFont="1" applyFill="1" applyBorder="1" applyAlignment="1">
      <alignment vertical="center" wrapText="1"/>
    </xf>
    <xf numFmtId="175" fontId="15" fillId="0" borderId="0" xfId="477" applyNumberFormat="1" applyFont="1" applyFill="1" applyBorder="1" applyAlignment="1">
      <alignment horizontal="right" vertical="center" wrapText="1"/>
    </xf>
    <xf numFmtId="175" fontId="15" fillId="0" borderId="0" xfId="0" applyNumberFormat="1" applyFont="1" applyAlignment="1">
      <alignment horizontal="right" vertical="center" wrapText="1"/>
    </xf>
    <xf numFmtId="249" fontId="15" fillId="0" borderId="8" xfId="477" applyNumberFormat="1" applyFont="1" applyFill="1" applyBorder="1" applyAlignment="1">
      <alignment horizontal="right" vertical="center" wrapText="1"/>
    </xf>
    <xf numFmtId="3" fontId="15" fillId="0" borderId="0" xfId="0" applyNumberFormat="1" applyFont="1" applyAlignment="1">
      <alignment horizontal="right" vertical="center" wrapText="1"/>
    </xf>
    <xf numFmtId="0" fontId="22" fillId="0" borderId="8" xfId="0" applyFont="1" applyBorder="1" applyAlignment="1">
      <alignment horizontal="center" vertical="center" wrapText="1"/>
    </xf>
    <xf numFmtId="175" fontId="30" fillId="0" borderId="8" xfId="477" applyNumberFormat="1" applyFont="1" applyFill="1" applyBorder="1" applyAlignment="1">
      <alignment horizontal="right" vertical="center" wrapText="1"/>
    </xf>
    <xf numFmtId="175" fontId="30" fillId="0" borderId="0" xfId="477" applyNumberFormat="1" applyFont="1" applyFill="1" applyBorder="1" applyAlignment="1">
      <alignment horizontal="right" vertical="center" wrapText="1"/>
    </xf>
    <xf numFmtId="175" fontId="30" fillId="0" borderId="8" xfId="477" applyNumberFormat="1" applyFont="1" applyFill="1" applyBorder="1" applyAlignment="1">
      <alignment vertical="center" wrapText="1"/>
    </xf>
    <xf numFmtId="175" fontId="16" fillId="32" borderId="8" xfId="477" applyNumberFormat="1" applyFont="1" applyFill="1" applyBorder="1" applyAlignment="1">
      <alignment horizontal="right" vertical="center" wrapText="1"/>
    </xf>
    <xf numFmtId="0" fontId="15" fillId="0" borderId="0" xfId="0" applyFont="1" applyAlignment="1">
      <alignment horizontal="left" vertical="center"/>
    </xf>
    <xf numFmtId="0" fontId="15" fillId="45" borderId="0" xfId="0" applyFont="1" applyFill="1" applyAlignment="1">
      <alignment vertical="center" wrapText="1"/>
    </xf>
    <xf numFmtId="175" fontId="15" fillId="0" borderId="8" xfId="0" applyNumberFormat="1" applyFont="1" applyBorder="1" applyAlignment="1">
      <alignment horizontal="right" vertical="center" wrapText="1"/>
    </xf>
    <xf numFmtId="165" fontId="36" fillId="0" borderId="23" xfId="0" applyNumberFormat="1" applyFont="1" applyBorder="1"/>
    <xf numFmtId="179" fontId="15" fillId="0" borderId="0" xfId="1076" applyNumberFormat="1" applyFont="1" applyFill="1" applyAlignment="1">
      <alignment horizontal="right" vertical="center" wrapText="1"/>
    </xf>
    <xf numFmtId="10" fontId="15" fillId="0" borderId="0" xfId="1076" applyNumberFormat="1" applyFont="1" applyFill="1" applyAlignment="1">
      <alignment horizontal="right" vertical="center" wrapText="1"/>
    </xf>
    <xf numFmtId="179" fontId="16" fillId="0" borderId="0" xfId="1076" applyNumberFormat="1" applyFont="1" applyFill="1" applyAlignment="1">
      <alignment horizontal="right" vertical="center" wrapText="1"/>
    </xf>
    <xf numFmtId="3" fontId="17" fillId="55" borderId="0" xfId="0" applyNumberFormat="1" applyFont="1" applyFill="1" applyAlignment="1">
      <alignment vertical="center" wrapText="1"/>
    </xf>
    <xf numFmtId="0" fontId="17" fillId="55" borderId="0" xfId="0" applyFont="1" applyFill="1" applyAlignment="1">
      <alignment vertical="center" wrapText="1"/>
    </xf>
    <xf numFmtId="0" fontId="18" fillId="55" borderId="0" xfId="0" applyFont="1" applyFill="1" applyAlignment="1">
      <alignment horizontal="center" vertical="center" wrapText="1"/>
    </xf>
    <xf numFmtId="175" fontId="225" fillId="55" borderId="0" xfId="0" applyNumberFormat="1" applyFont="1" applyFill="1" applyAlignment="1">
      <alignment horizontal="right" vertical="center" wrapText="1"/>
    </xf>
    <xf numFmtId="0" fontId="225" fillId="55" borderId="0" xfId="0" applyFont="1" applyFill="1" applyAlignment="1">
      <alignment horizontal="center" vertical="center" wrapText="1"/>
    </xf>
    <xf numFmtId="0" fontId="226" fillId="55" borderId="0" xfId="0" applyFont="1" applyFill="1" applyAlignment="1">
      <alignment vertical="center" wrapText="1"/>
    </xf>
    <xf numFmtId="0" fontId="225" fillId="55" borderId="0" xfId="0" applyFont="1" applyFill="1" applyAlignment="1">
      <alignment vertical="center" wrapText="1"/>
    </xf>
    <xf numFmtId="175" fontId="16" fillId="55" borderId="0" xfId="0" applyNumberFormat="1" applyFont="1" applyFill="1" applyAlignment="1">
      <alignment horizontal="right" vertical="center" wrapText="1"/>
    </xf>
    <xf numFmtId="175" fontId="225" fillId="55" borderId="0" xfId="0" applyNumberFormat="1" applyFont="1" applyFill="1" applyAlignment="1">
      <alignment vertical="center" wrapText="1"/>
    </xf>
    <xf numFmtId="43" fontId="18" fillId="55" borderId="0" xfId="0" applyNumberFormat="1" applyFont="1" applyFill="1" applyAlignment="1">
      <alignment vertical="center" wrapText="1"/>
    </xf>
    <xf numFmtId="0" fontId="15" fillId="55" borderId="0" xfId="0" applyFont="1" applyFill="1" applyAlignment="1">
      <alignment vertical="center" wrapText="1"/>
    </xf>
    <xf numFmtId="3" fontId="15" fillId="55" borderId="0" xfId="0" applyNumberFormat="1" applyFont="1" applyFill="1" applyAlignment="1">
      <alignment vertical="center" wrapText="1"/>
    </xf>
    <xf numFmtId="175" fontId="226" fillId="55" borderId="0" xfId="0" applyNumberFormat="1" applyFont="1" applyFill="1" applyAlignment="1">
      <alignment horizontal="right" vertical="center" wrapText="1"/>
    </xf>
    <xf numFmtId="175" fontId="226" fillId="55" borderId="0" xfId="0" applyNumberFormat="1" applyFont="1" applyFill="1" applyAlignment="1">
      <alignment vertical="center" wrapText="1"/>
    </xf>
    <xf numFmtId="3" fontId="15" fillId="55" borderId="0" xfId="0" applyNumberFormat="1" applyFont="1" applyFill="1" applyAlignment="1">
      <alignment horizontal="right" vertical="center" wrapText="1"/>
    </xf>
    <xf numFmtId="0" fontId="15" fillId="55" borderId="0" xfId="0" applyFont="1" applyFill="1" applyAlignment="1">
      <alignment vertical="center"/>
    </xf>
    <xf numFmtId="0" fontId="15" fillId="48" borderId="0" xfId="0" applyFont="1" applyFill="1" applyAlignment="1">
      <alignment vertical="center" wrapText="1"/>
    </xf>
    <xf numFmtId="175" fontId="225" fillId="48" borderId="0" xfId="0" applyNumberFormat="1" applyFont="1" applyFill="1" applyAlignment="1">
      <alignment horizontal="right" vertical="center" wrapText="1"/>
    </xf>
    <xf numFmtId="0" fontId="226" fillId="48" borderId="0" xfId="0" applyFont="1" applyFill="1" applyAlignment="1">
      <alignment vertical="center" wrapText="1"/>
    </xf>
    <xf numFmtId="0" fontId="225" fillId="48" borderId="0" xfId="0" applyFont="1" applyFill="1" applyAlignment="1">
      <alignment vertical="center" wrapText="1"/>
    </xf>
    <xf numFmtId="0" fontId="16" fillId="48" borderId="0" xfId="0" applyFont="1" applyFill="1" applyAlignment="1">
      <alignment vertical="center" wrapText="1"/>
    </xf>
    <xf numFmtId="175" fontId="16" fillId="48" borderId="0" xfId="0" applyNumberFormat="1" applyFont="1" applyFill="1" applyAlignment="1">
      <alignment horizontal="right" vertical="center" wrapText="1"/>
    </xf>
    <xf numFmtId="175" fontId="225" fillId="48" borderId="0" xfId="0" applyNumberFormat="1" applyFont="1" applyFill="1" applyAlignment="1">
      <alignment vertical="center" wrapText="1"/>
    </xf>
    <xf numFmtId="0" fontId="22" fillId="48" borderId="0" xfId="0" applyFont="1" applyFill="1" applyAlignment="1">
      <alignment vertical="center" wrapText="1"/>
    </xf>
    <xf numFmtId="3" fontId="15" fillId="48" borderId="0" xfId="0" applyNumberFormat="1" applyFont="1" applyFill="1" applyAlignment="1">
      <alignment vertical="center" wrapText="1"/>
    </xf>
    <xf numFmtId="3" fontId="16" fillId="55" borderId="0" xfId="0" applyNumberFormat="1" applyFont="1" applyFill="1" applyAlignment="1">
      <alignment vertical="center" wrapText="1"/>
    </xf>
    <xf numFmtId="165" fontId="16" fillId="55" borderId="0" xfId="0" applyNumberFormat="1" applyFont="1" applyFill="1" applyAlignment="1">
      <alignment vertical="center" wrapText="1"/>
    </xf>
    <xf numFmtId="37" fontId="240" fillId="0" borderId="0" xfId="1692" applyNumberFormat="1" applyFont="1">
      <alignment vertical="top"/>
    </xf>
    <xf numFmtId="2" fontId="53" fillId="48" borderId="0" xfId="0" applyNumberFormat="1" applyFont="1" applyFill="1" applyAlignment="1">
      <alignment horizontal="right" vertical="center" wrapText="1"/>
    </xf>
    <xf numFmtId="0" fontId="16" fillId="48" borderId="0" xfId="0" applyFont="1" applyFill="1" applyAlignment="1">
      <alignment horizontal="center" vertical="center" wrapText="1"/>
    </xf>
    <xf numFmtId="3" fontId="226" fillId="48" borderId="0" xfId="0" applyNumberFormat="1" applyFont="1" applyFill="1" applyAlignment="1">
      <alignment vertical="center" wrapText="1"/>
    </xf>
    <xf numFmtId="0" fontId="239" fillId="56" borderId="0" xfId="1692" applyFont="1" applyFill="1" applyAlignment="1">
      <alignment horizontal="center" vertical="top"/>
    </xf>
    <xf numFmtId="0" fontId="239" fillId="56" borderId="0" xfId="1692" applyFont="1" applyFill="1">
      <alignment vertical="top"/>
    </xf>
    <xf numFmtId="3" fontId="8" fillId="56" borderId="0" xfId="1692" applyNumberFormat="1" applyFont="1" applyFill="1" applyAlignment="1">
      <alignment horizontal="center" vertical="top"/>
    </xf>
    <xf numFmtId="0" fontId="8" fillId="56" borderId="0" xfId="1692" applyFont="1" applyFill="1">
      <alignment vertical="top"/>
    </xf>
    <xf numFmtId="37" fontId="8" fillId="56" borderId="0" xfId="1692" applyNumberFormat="1" applyFont="1" applyFill="1">
      <alignment vertical="top"/>
    </xf>
    <xf numFmtId="207" fontId="8" fillId="56" borderId="0" xfId="1692" applyNumberFormat="1" applyFont="1" applyFill="1">
      <alignment vertical="top"/>
    </xf>
    <xf numFmtId="207" fontId="8" fillId="56" borderId="0" xfId="1693" applyNumberFormat="1" applyFont="1" applyFill="1">
      <alignment vertical="top"/>
    </xf>
    <xf numFmtId="0" fontId="237" fillId="56" borderId="0" xfId="1692" applyFont="1" applyFill="1">
      <alignment vertical="top"/>
    </xf>
    <xf numFmtId="207" fontId="237" fillId="56" borderId="0" xfId="1693" applyNumberFormat="1" applyFont="1" applyFill="1">
      <alignment vertical="top"/>
    </xf>
    <xf numFmtId="207" fontId="237" fillId="56" borderId="0" xfId="1692" applyNumberFormat="1" applyFont="1" applyFill="1">
      <alignment vertical="top"/>
    </xf>
    <xf numFmtId="37" fontId="237" fillId="56" borderId="0" xfId="1692" applyNumberFormat="1" applyFont="1" applyFill="1">
      <alignment vertical="top"/>
    </xf>
    <xf numFmtId="0" fontId="52" fillId="57" borderId="0" xfId="1692" applyFill="1" applyAlignment="1">
      <alignment horizontal="center" vertical="top"/>
    </xf>
    <xf numFmtId="0" fontId="52" fillId="57" borderId="0" xfId="1692" applyFill="1">
      <alignment vertical="top"/>
    </xf>
    <xf numFmtId="207" fontId="52" fillId="57" borderId="0" xfId="1693" applyNumberFormat="1" applyFont="1" applyFill="1">
      <alignment vertical="top"/>
    </xf>
    <xf numFmtId="166" fontId="52" fillId="57" borderId="0" xfId="1692" applyNumberFormat="1" applyFill="1">
      <alignment vertical="top"/>
    </xf>
    <xf numFmtId="37" fontId="52" fillId="57" borderId="0" xfId="1692" applyNumberFormat="1" applyFill="1">
      <alignment vertical="top"/>
    </xf>
    <xf numFmtId="207" fontId="0" fillId="57" borderId="0" xfId="1693" applyNumberFormat="1" applyFont="1" applyFill="1">
      <alignment vertical="top"/>
    </xf>
    <xf numFmtId="207" fontId="52" fillId="57" borderId="0" xfId="1692" applyNumberFormat="1" applyFill="1">
      <alignment vertical="top"/>
    </xf>
    <xf numFmtId="0" fontId="147" fillId="0" borderId="0" xfId="0" applyFont="1" applyAlignment="1">
      <alignment vertical="center"/>
    </xf>
    <xf numFmtId="43" fontId="226" fillId="0" borderId="0" xfId="0" applyNumberFormat="1" applyFont="1" applyAlignment="1">
      <alignment vertical="center" wrapText="1"/>
    </xf>
    <xf numFmtId="3" fontId="237" fillId="56" borderId="0" xfId="1692" applyNumberFormat="1" applyFont="1" applyFill="1" applyAlignment="1">
      <alignment horizontal="center" vertical="top"/>
    </xf>
    <xf numFmtId="37" fontId="239" fillId="56" borderId="0" xfId="1692" applyNumberFormat="1" applyFont="1" applyFill="1">
      <alignment vertical="top"/>
    </xf>
    <xf numFmtId="37" fontId="239" fillId="53" borderId="0" xfId="1692" applyNumberFormat="1" applyFont="1" applyFill="1">
      <alignment vertical="top"/>
    </xf>
    <xf numFmtId="0" fontId="237" fillId="57" borderId="0" xfId="1692" applyFont="1" applyFill="1" applyAlignment="1">
      <alignment horizontal="center" vertical="top"/>
    </xf>
    <xf numFmtId="0" fontId="237" fillId="57" borderId="0" xfId="1692" applyFont="1" applyFill="1">
      <alignment vertical="top"/>
    </xf>
    <xf numFmtId="207" fontId="237" fillId="57" borderId="0" xfId="1693" applyNumberFormat="1" applyFont="1" applyFill="1">
      <alignment vertical="top"/>
    </xf>
    <xf numFmtId="207" fontId="237" fillId="57" borderId="0" xfId="1692" applyNumberFormat="1" applyFont="1" applyFill="1">
      <alignment vertical="top"/>
    </xf>
    <xf numFmtId="166" fontId="237" fillId="57" borderId="0" xfId="1692" applyNumberFormat="1" applyFont="1" applyFill="1">
      <alignment vertical="top"/>
    </xf>
    <xf numFmtId="0" fontId="204" fillId="57" borderId="24" xfId="0" applyFont="1" applyFill="1" applyBorder="1"/>
    <xf numFmtId="3" fontId="204" fillId="57" borderId="24" xfId="888" applyNumberFormat="1" applyFont="1" applyFill="1" applyBorder="1" applyAlignment="1">
      <alignment vertical="center" wrapText="1"/>
    </xf>
    <xf numFmtId="10" fontId="205" fillId="57" borderId="24" xfId="1072" applyNumberFormat="1" applyFont="1" applyFill="1" applyBorder="1" applyAlignment="1">
      <alignment horizontal="right" vertical="center" wrapText="1"/>
    </xf>
    <xf numFmtId="0" fontId="169" fillId="57" borderId="24" xfId="0" applyFont="1" applyFill="1" applyBorder="1"/>
    <xf numFmtId="249" fontId="204" fillId="57" borderId="0" xfId="477" applyNumberFormat="1" applyFont="1" applyFill="1" applyAlignment="1">
      <alignment horizontal="right" vertical="center" wrapText="1"/>
    </xf>
    <xf numFmtId="0" fontId="204" fillId="57" borderId="0" xfId="0" applyFont="1" applyFill="1" applyAlignment="1">
      <alignment vertical="center" wrapText="1"/>
    </xf>
    <xf numFmtId="0" fontId="176" fillId="57" borderId="24" xfId="0" applyFont="1" applyFill="1" applyBorder="1" applyAlignment="1">
      <alignment vertical="center" wrapText="1"/>
    </xf>
    <xf numFmtId="0" fontId="187" fillId="57" borderId="24" xfId="0" applyFont="1" applyFill="1" applyBorder="1"/>
    <xf numFmtId="3" fontId="173" fillId="57" borderId="24" xfId="888" applyNumberFormat="1" applyFont="1" applyFill="1" applyBorder="1" applyAlignment="1">
      <alignment horizontal="right" vertical="center" wrapText="1"/>
    </xf>
    <xf numFmtId="10" fontId="20" fillId="57" borderId="24" xfId="1072" applyNumberFormat="1" applyFont="1" applyFill="1" applyBorder="1" applyAlignment="1">
      <alignment horizontal="right" vertical="center" wrapText="1"/>
    </xf>
    <xf numFmtId="3" fontId="173" fillId="57" borderId="24" xfId="888" applyNumberFormat="1" applyFont="1" applyFill="1" applyBorder="1" applyAlignment="1">
      <alignment vertical="center" wrapText="1"/>
    </xf>
    <xf numFmtId="10" fontId="173" fillId="57" borderId="24" xfId="1072" applyNumberFormat="1" applyFont="1" applyFill="1" applyBorder="1" applyAlignment="1">
      <alignment horizontal="right" vertical="center" wrapText="1"/>
    </xf>
    <xf numFmtId="0" fontId="176" fillId="57" borderId="0" xfId="0" applyFont="1" applyFill="1" applyAlignment="1">
      <alignment vertical="center" wrapText="1"/>
    </xf>
    <xf numFmtId="3" fontId="204" fillId="57" borderId="0" xfId="0" applyNumberFormat="1" applyFont="1" applyFill="1" applyAlignment="1">
      <alignment vertical="center" wrapText="1"/>
    </xf>
    <xf numFmtId="170" fontId="176" fillId="57" borderId="0" xfId="477" applyNumberFormat="1" applyFont="1" applyFill="1" applyAlignment="1">
      <alignment vertical="center" wrapText="1"/>
    </xf>
    <xf numFmtId="249" fontId="21" fillId="59" borderId="0" xfId="477" applyNumberFormat="1" applyFont="1" applyFill="1" applyAlignment="1">
      <alignment horizontal="left" vertical="center"/>
    </xf>
    <xf numFmtId="249" fontId="21" fillId="59" borderId="0" xfId="477" applyNumberFormat="1" applyFont="1" applyFill="1" applyAlignment="1">
      <alignment horizontal="right" vertical="center" wrapText="1"/>
    </xf>
    <xf numFmtId="43" fontId="225" fillId="0" borderId="0" xfId="0" applyNumberFormat="1" applyFont="1" applyAlignment="1">
      <alignment vertical="center" wrapText="1"/>
    </xf>
    <xf numFmtId="43" fontId="16" fillId="0" borderId="0" xfId="477" applyNumberFormat="1" applyFont="1" applyFill="1" applyBorder="1" applyAlignment="1">
      <alignment horizontal="right" vertical="center" wrapText="1"/>
    </xf>
    <xf numFmtId="2" fontId="53" fillId="55" borderId="0" xfId="0" applyNumberFormat="1" applyFont="1" applyFill="1" applyAlignment="1">
      <alignment horizontal="right" vertical="center" wrapText="1"/>
    </xf>
    <xf numFmtId="43" fontId="38" fillId="0" borderId="0" xfId="0" applyNumberFormat="1" applyFont="1" applyAlignment="1">
      <alignment vertical="center" wrapText="1"/>
    </xf>
    <xf numFmtId="43" fontId="24" fillId="0" borderId="0" xfId="0" applyNumberFormat="1" applyFont="1" applyAlignment="1">
      <alignment vertical="center" wrapText="1"/>
    </xf>
    <xf numFmtId="249" fontId="226" fillId="0" borderId="8" xfId="477" applyNumberFormat="1" applyFont="1" applyFill="1" applyBorder="1" applyAlignment="1">
      <alignment horizontal="right" vertical="center" wrapText="1"/>
    </xf>
    <xf numFmtId="175" fontId="226" fillId="0" borderId="8" xfId="477" applyNumberFormat="1" applyFont="1" applyFill="1" applyBorder="1" applyAlignment="1">
      <alignment horizontal="right" vertical="center" wrapText="1"/>
    </xf>
    <xf numFmtId="256" fontId="215" fillId="0" borderId="0" xfId="477" applyNumberFormat="1" applyFont="1" applyAlignment="1"/>
    <xf numFmtId="227" fontId="16" fillId="0" borderId="0" xfId="1072" applyNumberFormat="1" applyFont="1" applyAlignment="1">
      <alignment vertical="center" wrapText="1"/>
    </xf>
    <xf numFmtId="3" fontId="187" fillId="57" borderId="24" xfId="0" applyNumberFormat="1" applyFont="1" applyFill="1" applyBorder="1"/>
    <xf numFmtId="3" fontId="24" fillId="32" borderId="23" xfId="0" applyNumberFormat="1" applyFont="1" applyFill="1" applyBorder="1" applyAlignment="1">
      <alignment vertical="center" wrapText="1"/>
    </xf>
    <xf numFmtId="1" fontId="24" fillId="32" borderId="23" xfId="0" applyNumberFormat="1" applyFont="1" applyFill="1" applyBorder="1" applyAlignment="1">
      <alignment vertical="center" wrapText="1"/>
    </xf>
    <xf numFmtId="0" fontId="23" fillId="0" borderId="30" xfId="0" applyFont="1" applyBorder="1" applyAlignment="1">
      <alignment horizontal="center" vertical="center" wrapText="1"/>
    </xf>
    <xf numFmtId="175" fontId="18" fillId="0" borderId="16" xfId="477" applyNumberFormat="1" applyFont="1" applyFill="1" applyBorder="1" applyAlignment="1">
      <alignment vertical="center" wrapText="1"/>
    </xf>
    <xf numFmtId="175" fontId="18" fillId="0" borderId="4" xfId="477" applyNumberFormat="1" applyFont="1" applyFill="1" applyBorder="1" applyAlignment="1">
      <alignment vertical="center" wrapText="1"/>
    </xf>
    <xf numFmtId="175" fontId="18" fillId="0" borderId="36" xfId="477" applyNumberFormat="1" applyFont="1" applyFill="1" applyBorder="1" applyAlignment="1">
      <alignment vertical="center" wrapText="1"/>
    </xf>
    <xf numFmtId="10" fontId="21" fillId="32" borderId="27" xfId="1072" applyNumberFormat="1" applyFont="1" applyFill="1" applyBorder="1" applyAlignment="1">
      <alignment horizontal="right" vertical="center" wrapText="1"/>
    </xf>
    <xf numFmtId="165" fontId="15" fillId="0" borderId="0" xfId="0" applyNumberFormat="1" applyFont="1" applyAlignment="1">
      <alignment vertical="center" wrapText="1"/>
    </xf>
    <xf numFmtId="10" fontId="21" fillId="0" borderId="27" xfId="1072" applyNumberFormat="1" applyFont="1" applyFill="1" applyBorder="1" applyAlignment="1">
      <alignment horizontal="right" vertical="center" wrapText="1"/>
    </xf>
    <xf numFmtId="10" fontId="20" fillId="0" borderId="27" xfId="1072" applyNumberFormat="1" applyFont="1" applyFill="1" applyBorder="1" applyAlignment="1">
      <alignment horizontal="right" vertical="center" wrapText="1"/>
    </xf>
    <xf numFmtId="175" fontId="206" fillId="0" borderId="8" xfId="477" applyNumberFormat="1" applyFont="1" applyFill="1" applyBorder="1" applyAlignment="1">
      <alignment horizontal="right" vertical="center" wrapText="1"/>
    </xf>
    <xf numFmtId="0" fontId="21" fillId="0" borderId="26" xfId="888" applyFont="1" applyBorder="1" applyAlignment="1">
      <alignment horizontal="center" vertical="center" wrapText="1"/>
    </xf>
    <xf numFmtId="3" fontId="21" fillId="0" borderId="26" xfId="888" applyNumberFormat="1" applyFont="1" applyBorder="1" applyAlignment="1">
      <alignment horizontal="right" vertical="center" wrapText="1"/>
    </xf>
    <xf numFmtId="3" fontId="21" fillId="0" borderId="21" xfId="888" applyNumberFormat="1" applyFont="1" applyBorder="1" applyAlignment="1">
      <alignment vertical="center" wrapText="1"/>
    </xf>
    <xf numFmtId="170" fontId="21" fillId="0" borderId="0" xfId="477" applyNumberFormat="1" applyFont="1" applyFill="1" applyAlignment="1">
      <alignment vertical="center" wrapText="1"/>
    </xf>
    <xf numFmtId="10" fontId="173" fillId="0" borderId="23" xfId="1072" applyNumberFormat="1" applyFont="1" applyFill="1" applyBorder="1" applyAlignment="1">
      <alignment horizontal="right" vertical="center" wrapText="1"/>
    </xf>
    <xf numFmtId="167" fontId="21" fillId="0" borderId="0" xfId="477" applyNumberFormat="1" applyFont="1" applyFill="1" applyAlignment="1">
      <alignment horizontal="right" vertical="center" wrapText="1"/>
    </xf>
    <xf numFmtId="175" fontId="15" fillId="57" borderId="8" xfId="632" applyNumberFormat="1" applyFont="1" applyFill="1" applyBorder="1" applyAlignment="1">
      <alignment horizontal="left" vertical="center" wrapText="1"/>
    </xf>
    <xf numFmtId="3" fontId="15" fillId="57" borderId="8" xfId="982" applyNumberFormat="1" applyFont="1" applyFill="1" applyBorder="1" applyAlignment="1">
      <alignment horizontal="right" vertical="center" wrapText="1"/>
    </xf>
    <xf numFmtId="175" fontId="147" fillId="0" borderId="0" xfId="0" applyNumberFormat="1" applyFont="1" applyAlignment="1">
      <alignment vertical="center" wrapText="1"/>
    </xf>
    <xf numFmtId="0" fontId="205" fillId="0" borderId="27" xfId="888" applyFont="1" applyBorder="1" applyAlignment="1">
      <alignment horizontal="center" vertical="center" wrapText="1"/>
    </xf>
    <xf numFmtId="0" fontId="205" fillId="0" borderId="27" xfId="888" applyFont="1" applyBorder="1" applyAlignment="1">
      <alignment horizontal="left" vertical="center" wrapText="1"/>
    </xf>
    <xf numFmtId="3" fontId="205" fillId="32" borderId="27" xfId="888" applyNumberFormat="1" applyFont="1" applyFill="1" applyBorder="1" applyAlignment="1">
      <alignment horizontal="right" vertical="center" wrapText="1"/>
    </xf>
    <xf numFmtId="10" fontId="205" fillId="32" borderId="27" xfId="1072" applyNumberFormat="1" applyFont="1" applyFill="1" applyBorder="1" applyAlignment="1">
      <alignment horizontal="right" vertical="center" wrapText="1"/>
    </xf>
    <xf numFmtId="3" fontId="205" fillId="0" borderId="27" xfId="888" applyNumberFormat="1" applyFont="1" applyBorder="1" applyAlignment="1">
      <alignment vertical="center" wrapText="1"/>
    </xf>
    <xf numFmtId="0" fontId="204" fillId="0" borderId="27" xfId="0" applyFont="1" applyBorder="1" applyAlignment="1">
      <alignment vertical="center" wrapText="1"/>
    </xf>
    <xf numFmtId="0" fontId="204" fillId="0" borderId="0" xfId="0" applyFont="1" applyAlignment="1">
      <alignment vertical="center" wrapText="1"/>
    </xf>
    <xf numFmtId="10" fontId="242" fillId="32" borderId="27" xfId="1072" applyNumberFormat="1" applyFont="1" applyFill="1" applyBorder="1" applyAlignment="1">
      <alignment horizontal="right" vertical="center" wrapText="1"/>
    </xf>
    <xf numFmtId="0" fontId="241" fillId="0" borderId="0" xfId="0" applyFont="1" applyAlignment="1">
      <alignment vertical="center" wrapText="1"/>
    </xf>
    <xf numFmtId="3" fontId="241" fillId="0" borderId="0" xfId="0" applyNumberFormat="1" applyFont="1" applyAlignment="1">
      <alignment vertical="center" wrapText="1"/>
    </xf>
    <xf numFmtId="0" fontId="242" fillId="0" borderId="23" xfId="888" applyFont="1" applyBorder="1" applyAlignment="1">
      <alignment horizontal="center" vertical="center" wrapText="1"/>
    </xf>
    <xf numFmtId="0" fontId="242" fillId="0" borderId="23" xfId="888" applyFont="1" applyBorder="1" applyAlignment="1">
      <alignment vertical="center" wrapText="1"/>
    </xf>
    <xf numFmtId="165" fontId="242" fillId="32" borderId="23" xfId="888" applyNumberFormat="1" applyFont="1" applyFill="1" applyBorder="1" applyAlignment="1">
      <alignment horizontal="right" vertical="center" wrapText="1"/>
    </xf>
    <xf numFmtId="10" fontId="242" fillId="32" borderId="23" xfId="1072" applyNumberFormat="1" applyFont="1" applyFill="1" applyBorder="1" applyAlignment="1">
      <alignment horizontal="right" vertical="center" wrapText="1"/>
    </xf>
    <xf numFmtId="165" fontId="242" fillId="0" borderId="23" xfId="888" applyNumberFormat="1" applyFont="1" applyBorder="1" applyAlignment="1">
      <alignment vertical="center" wrapText="1"/>
    </xf>
    <xf numFmtId="165" fontId="242" fillId="0" borderId="23" xfId="888" applyNumberFormat="1" applyFont="1" applyBorder="1" applyAlignment="1">
      <alignment horizontal="right" vertical="center" wrapText="1"/>
    </xf>
    <xf numFmtId="43" fontId="241" fillId="0" borderId="23" xfId="0" applyNumberFormat="1" applyFont="1" applyBorder="1" applyAlignment="1">
      <alignment vertical="center" wrapText="1"/>
    </xf>
    <xf numFmtId="168" fontId="241" fillId="0" borderId="0" xfId="477" applyFont="1" applyAlignment="1">
      <alignment vertical="center" wrapText="1"/>
    </xf>
    <xf numFmtId="175" fontId="225" fillId="33" borderId="8" xfId="632" applyNumberFormat="1" applyFont="1" applyFill="1" applyBorder="1" applyAlignment="1">
      <alignment vertical="center" wrapText="1"/>
    </xf>
    <xf numFmtId="175" fontId="225" fillId="33" borderId="8" xfId="982" applyNumberFormat="1" applyFont="1" applyFill="1" applyBorder="1" applyAlignment="1">
      <alignment horizontal="right" vertical="center" wrapText="1"/>
    </xf>
    <xf numFmtId="0" fontId="242" fillId="0" borderId="11" xfId="888" applyFont="1" applyBorder="1" applyAlignment="1">
      <alignment horizontal="center" vertical="center" wrapText="1"/>
    </xf>
    <xf numFmtId="0" fontId="242" fillId="0" borderId="11" xfId="888" applyFont="1" applyBorder="1" applyAlignment="1">
      <alignment vertical="center" wrapText="1"/>
    </xf>
    <xf numFmtId="165" fontId="242" fillId="0" borderId="11" xfId="888" applyNumberFormat="1" applyFont="1" applyBorder="1" applyAlignment="1">
      <alignment horizontal="right" vertical="center" wrapText="1"/>
    </xf>
    <xf numFmtId="10" fontId="242" fillId="0" borderId="27" xfId="1072" applyNumberFormat="1" applyFont="1" applyFill="1" applyBorder="1" applyAlignment="1">
      <alignment horizontal="right" vertical="center" wrapText="1"/>
    </xf>
    <xf numFmtId="165" fontId="242" fillId="0" borderId="27" xfId="888" applyNumberFormat="1" applyFont="1" applyBorder="1" applyAlignment="1">
      <alignment horizontal="right" vertical="center" wrapText="1"/>
    </xf>
    <xf numFmtId="3" fontId="242" fillId="0" borderId="11" xfId="0" applyNumberFormat="1" applyFont="1" applyBorder="1" applyAlignment="1">
      <alignment horizontal="center" vertical="center" wrapText="1"/>
    </xf>
    <xf numFmtId="168" fontId="241" fillId="0" borderId="0" xfId="477" applyFont="1" applyFill="1" applyAlignment="1">
      <alignment vertical="center" wrapText="1"/>
    </xf>
    <xf numFmtId="175" fontId="226" fillId="0" borderId="8" xfId="632" applyNumberFormat="1" applyFont="1" applyFill="1" applyBorder="1" applyAlignment="1">
      <alignment horizontal="left" vertical="center" wrapText="1"/>
    </xf>
    <xf numFmtId="175" fontId="225" fillId="0" borderId="8" xfId="982" applyNumberFormat="1" applyFont="1" applyBorder="1" applyAlignment="1">
      <alignment horizontal="right" vertical="center" wrapText="1"/>
    </xf>
    <xf numFmtId="170" fontId="241" fillId="0" borderId="0" xfId="477" applyNumberFormat="1" applyFont="1" applyFill="1" applyAlignment="1">
      <alignment vertical="center" wrapText="1"/>
    </xf>
    <xf numFmtId="0" fontId="242" fillId="32" borderId="11" xfId="888" applyFont="1" applyFill="1" applyBorder="1" applyAlignment="1">
      <alignment horizontal="center" vertical="center" wrapText="1"/>
    </xf>
    <xf numFmtId="3" fontId="243" fillId="32" borderId="11" xfId="888" applyNumberFormat="1" applyFont="1" applyFill="1" applyBorder="1" applyAlignment="1">
      <alignment horizontal="right" vertical="center" wrapText="1"/>
    </xf>
    <xf numFmtId="165" fontId="242" fillId="0" borderId="27" xfId="888" applyNumberFormat="1" applyFont="1" applyBorder="1" applyAlignment="1">
      <alignment vertical="center" wrapText="1"/>
    </xf>
    <xf numFmtId="3" fontId="243" fillId="0" borderId="11" xfId="888" applyNumberFormat="1" applyFont="1" applyBorder="1" applyAlignment="1">
      <alignment vertical="center" wrapText="1"/>
    </xf>
    <xf numFmtId="10" fontId="243" fillId="32" borderId="27" xfId="1072" applyNumberFormat="1" applyFont="1" applyFill="1" applyBorder="1" applyAlignment="1">
      <alignment horizontal="right" vertical="center" wrapText="1"/>
    </xf>
    <xf numFmtId="43" fontId="241" fillId="0" borderId="11" xfId="0" applyNumberFormat="1" applyFont="1" applyBorder="1" applyAlignment="1">
      <alignment vertical="center" wrapText="1"/>
    </xf>
    <xf numFmtId="3" fontId="242" fillId="32" borderId="11" xfId="888" applyNumberFormat="1" applyFont="1" applyFill="1" applyBorder="1" applyAlignment="1">
      <alignment horizontal="right" vertical="center" wrapText="1"/>
    </xf>
    <xf numFmtId="3" fontId="242" fillId="0" borderId="11" xfId="888" applyNumberFormat="1" applyFont="1" applyBorder="1" applyAlignment="1">
      <alignment vertical="center" wrapText="1"/>
    </xf>
    <xf numFmtId="0" fontId="241" fillId="0" borderId="11" xfId="0" applyFont="1" applyBorder="1" applyAlignment="1">
      <alignment vertical="center" wrapText="1"/>
    </xf>
    <xf numFmtId="0" fontId="241" fillId="0" borderId="0" xfId="0" applyFont="1" applyAlignment="1">
      <alignment horizontal="right" vertical="center" wrapText="1"/>
    </xf>
    <xf numFmtId="165" fontId="16" fillId="0" borderId="0" xfId="0" applyNumberFormat="1" applyFont="1" applyAlignment="1">
      <alignment vertical="center" wrapText="1"/>
    </xf>
    <xf numFmtId="0" fontId="16" fillId="0" borderId="0" xfId="0" applyFont="1"/>
    <xf numFmtId="0" fontId="15" fillId="0" borderId="0" xfId="0" applyFont="1"/>
    <xf numFmtId="0" fontId="24" fillId="0" borderId="0" xfId="0" applyFont="1" applyAlignment="1">
      <alignment horizontal="center"/>
    </xf>
    <xf numFmtId="0" fontId="15" fillId="0" borderId="8" xfId="0" applyFont="1" applyBorder="1" applyAlignment="1">
      <alignment horizontal="center"/>
    </xf>
    <xf numFmtId="0" fontId="16" fillId="0" borderId="8" xfId="0" applyFont="1" applyBorder="1" applyAlignment="1">
      <alignment horizontal="center"/>
    </xf>
    <xf numFmtId="0" fontId="16" fillId="0" borderId="0" xfId="1694" applyFont="1" applyAlignment="1">
      <alignment horizontal="center" vertical="center"/>
    </xf>
    <xf numFmtId="0" fontId="25" fillId="0" borderId="0" xfId="1694" applyFont="1" applyAlignment="1">
      <alignment vertical="center"/>
    </xf>
    <xf numFmtId="0" fontId="25" fillId="0" borderId="0" xfId="1694" applyFont="1" applyAlignment="1">
      <alignment horizontal="center" vertical="center"/>
    </xf>
    <xf numFmtId="0" fontId="244" fillId="0" borderId="0" xfId="1694" applyFont="1" applyAlignment="1">
      <alignment vertical="center"/>
    </xf>
    <xf numFmtId="0" fontId="200" fillId="0" borderId="0" xfId="1694" applyFont="1" applyAlignment="1">
      <alignment horizontal="center" vertical="center"/>
    </xf>
    <xf numFmtId="175" fontId="25" fillId="0" borderId="0" xfId="1694" applyNumberFormat="1" applyFont="1" applyAlignment="1">
      <alignment vertical="center"/>
    </xf>
    <xf numFmtId="0" fontId="25" fillId="52" borderId="0" xfId="1694" applyFont="1" applyFill="1" applyAlignment="1">
      <alignment vertical="center"/>
    </xf>
    <xf numFmtId="175" fontId="246" fillId="52" borderId="22" xfId="1695" applyNumberFormat="1" applyFont="1" applyFill="1" applyBorder="1" applyAlignment="1">
      <alignment horizontal="center" vertical="center" wrapText="1"/>
    </xf>
    <xf numFmtId="0" fontId="26" fillId="52" borderId="8" xfId="1696" applyFont="1" applyFill="1" applyBorder="1" applyAlignment="1">
      <alignment horizontal="center" vertical="center" wrapText="1"/>
    </xf>
    <xf numFmtId="0" fontId="25" fillId="44" borderId="54" xfId="1694" applyFont="1" applyFill="1" applyBorder="1" applyAlignment="1">
      <alignment horizontal="center" vertical="center"/>
    </xf>
    <xf numFmtId="0" fontId="25" fillId="44" borderId="55" xfId="1694" applyFont="1" applyFill="1" applyBorder="1" applyAlignment="1">
      <alignment horizontal="center" vertical="center"/>
    </xf>
    <xf numFmtId="0" fontId="25" fillId="44" borderId="56" xfId="1694" applyFont="1" applyFill="1" applyBorder="1" applyAlignment="1">
      <alignment horizontal="center" vertical="center"/>
    </xf>
    <xf numFmtId="0" fontId="25" fillId="44" borderId="8" xfId="1694" applyFont="1" applyFill="1" applyBorder="1" applyAlignment="1">
      <alignment horizontal="center" vertical="center" wrapText="1"/>
    </xf>
    <xf numFmtId="0" fontId="25" fillId="44" borderId="8" xfId="1694" applyFont="1" applyFill="1" applyBorder="1" applyAlignment="1">
      <alignment horizontal="center" vertical="center"/>
    </xf>
    <xf numFmtId="0" fontId="25" fillId="44" borderId="0" xfId="1694" applyFont="1" applyFill="1" applyAlignment="1">
      <alignment vertical="center"/>
    </xf>
    <xf numFmtId="0" fontId="247" fillId="60" borderId="57" xfId="1694" applyFont="1" applyFill="1" applyBorder="1" applyAlignment="1">
      <alignment horizontal="center" vertical="center"/>
    </xf>
    <xf numFmtId="0" fontId="249" fillId="60" borderId="58" xfId="1694" applyFont="1" applyFill="1" applyBorder="1" applyAlignment="1">
      <alignment horizontal="center" vertical="center"/>
    </xf>
    <xf numFmtId="175" fontId="247" fillId="60" borderId="42" xfId="1694" applyNumberFormat="1" applyFont="1" applyFill="1" applyBorder="1" applyAlignment="1">
      <alignment horizontal="right" vertical="center" wrapText="1"/>
    </xf>
    <xf numFmtId="175" fontId="247" fillId="60" borderId="42" xfId="1694" applyNumberFormat="1" applyFont="1" applyFill="1" applyBorder="1" applyAlignment="1">
      <alignment horizontal="center" vertical="center" wrapText="1"/>
    </xf>
    <xf numFmtId="0" fontId="252" fillId="60" borderId="42" xfId="1694" applyFont="1" applyFill="1" applyBorder="1" applyAlignment="1">
      <alignment horizontal="right" vertical="center" wrapText="1"/>
    </xf>
    <xf numFmtId="0" fontId="25" fillId="60" borderId="0" xfId="1694" applyFont="1" applyFill="1" applyAlignment="1">
      <alignment vertical="center"/>
    </xf>
    <xf numFmtId="0" fontId="25" fillId="0" borderId="61" xfId="1694" applyFont="1" applyBorder="1" applyAlignment="1">
      <alignment horizontal="center" vertical="center"/>
    </xf>
    <xf numFmtId="0" fontId="25" fillId="0" borderId="62" xfId="1694" applyFont="1" applyBorder="1" applyAlignment="1">
      <alignment horizontal="center" vertical="center"/>
    </xf>
    <xf numFmtId="0" fontId="25" fillId="0" borderId="63" xfId="1694" applyFont="1" applyBorder="1" applyAlignment="1">
      <alignment horizontal="center" vertical="center"/>
    </xf>
    <xf numFmtId="0" fontId="28" fillId="0" borderId="43" xfId="1694" applyFont="1" applyBorder="1" applyAlignment="1">
      <alignment horizontal="left" vertical="center"/>
    </xf>
    <xf numFmtId="0" fontId="163" fillId="0" borderId="43" xfId="1694" applyFont="1" applyBorder="1" applyAlignment="1">
      <alignment horizontal="right" vertical="center" wrapText="1"/>
    </xf>
    <xf numFmtId="175" fontId="163" fillId="0" borderId="43" xfId="1694" applyNumberFormat="1" applyFont="1" applyBorder="1" applyAlignment="1">
      <alignment horizontal="right" vertical="center" wrapText="1"/>
    </xf>
    <xf numFmtId="0" fontId="163" fillId="0" borderId="43" xfId="1694" applyFont="1" applyBorder="1" applyAlignment="1">
      <alignment horizontal="center" vertical="center" wrapText="1"/>
    </xf>
    <xf numFmtId="0" fontId="244" fillId="0" borderId="43" xfId="1694" applyFont="1" applyBorder="1" applyAlignment="1">
      <alignment horizontal="right" vertical="center" wrapText="1"/>
    </xf>
    <xf numFmtId="0" fontId="26" fillId="0" borderId="61" xfId="1694" applyFont="1" applyBorder="1" applyAlignment="1">
      <alignment horizontal="center" vertical="center"/>
    </xf>
    <xf numFmtId="0" fontId="26" fillId="0" borderId="62" xfId="1694" applyFont="1" applyBorder="1" applyAlignment="1">
      <alignment horizontal="center" vertical="center"/>
    </xf>
    <xf numFmtId="0" fontId="26" fillId="0" borderId="63" xfId="1694" applyFont="1" applyBorder="1" applyAlignment="1">
      <alignment horizontal="center" vertical="center"/>
    </xf>
    <xf numFmtId="0" fontId="252" fillId="0" borderId="43" xfId="1694" applyFont="1" applyBorder="1" applyAlignment="1">
      <alignment horizontal="left" vertical="center"/>
    </xf>
    <xf numFmtId="41" fontId="26" fillId="44" borderId="43" xfId="1694" applyNumberFormat="1" applyFont="1" applyFill="1" applyBorder="1" applyAlignment="1">
      <alignment horizontal="right" vertical="center" wrapText="1"/>
    </xf>
    <xf numFmtId="41" fontId="26" fillId="44" borderId="43" xfId="1694" applyNumberFormat="1" applyFont="1" applyFill="1" applyBorder="1" applyAlignment="1">
      <alignment horizontal="center" vertical="center" wrapText="1"/>
    </xf>
    <xf numFmtId="41" fontId="252" fillId="0" borderId="43" xfId="1694" applyNumberFormat="1" applyFont="1" applyBorder="1" applyAlignment="1">
      <alignment horizontal="right" vertical="center" wrapText="1"/>
    </xf>
    <xf numFmtId="0" fontId="26" fillId="0" borderId="0" xfId="1694" applyFont="1" applyAlignment="1">
      <alignment vertical="center"/>
    </xf>
    <xf numFmtId="0" fontId="253" fillId="0" borderId="61" xfId="1694" applyFont="1" applyBorder="1" applyAlignment="1">
      <alignment horizontal="center" vertical="center"/>
    </xf>
    <xf numFmtId="0" fontId="253" fillId="0" borderId="62" xfId="1694" applyFont="1" applyBorder="1" applyAlignment="1">
      <alignment horizontal="center" vertical="center"/>
    </xf>
    <xf numFmtId="0" fontId="253" fillId="0" borderId="63" xfId="1694" applyFont="1" applyBorder="1" applyAlignment="1">
      <alignment horizontal="center" vertical="center"/>
    </xf>
    <xf numFmtId="0" fontId="253" fillId="0" borderId="43" xfId="1694" quotePrefix="1" applyFont="1" applyBorder="1" applyAlignment="1">
      <alignment horizontal="left" vertical="center"/>
    </xf>
    <xf numFmtId="41" fontId="253" fillId="44" borderId="43" xfId="1694" applyNumberFormat="1" applyFont="1" applyFill="1" applyBorder="1" applyAlignment="1">
      <alignment horizontal="center" vertical="center"/>
    </xf>
    <xf numFmtId="41" fontId="244" fillId="0" borderId="43" xfId="1694" applyNumberFormat="1" applyFont="1" applyBorder="1" applyAlignment="1">
      <alignment horizontal="center" vertical="center"/>
    </xf>
    <xf numFmtId="0" fontId="253" fillId="0" borderId="0" xfId="1694" applyFont="1" applyAlignment="1">
      <alignment vertical="center"/>
    </xf>
    <xf numFmtId="41" fontId="253" fillId="44" borderId="43" xfId="1694" applyNumberFormat="1" applyFont="1" applyFill="1" applyBorder="1" applyAlignment="1">
      <alignment horizontal="right" vertical="center"/>
    </xf>
    <xf numFmtId="0" fontId="253" fillId="0" borderId="64" xfId="1694" applyFont="1" applyBorder="1" applyAlignment="1">
      <alignment horizontal="center" vertical="center"/>
    </xf>
    <xf numFmtId="0" fontId="253" fillId="0" borderId="65" xfId="1694" applyFont="1" applyBorder="1" applyAlignment="1">
      <alignment horizontal="center" vertical="center"/>
    </xf>
    <xf numFmtId="0" fontId="253" fillId="0" borderId="66" xfId="1694" applyFont="1" applyBorder="1" applyAlignment="1">
      <alignment horizontal="center" vertical="center"/>
    </xf>
    <xf numFmtId="0" fontId="253" fillId="0" borderId="67" xfId="1694" quotePrefix="1" applyFont="1" applyBorder="1" applyAlignment="1">
      <alignment horizontal="left" vertical="center"/>
    </xf>
    <xf numFmtId="41" fontId="253" fillId="44" borderId="44" xfId="1694" applyNumberFormat="1" applyFont="1" applyFill="1" applyBorder="1" applyAlignment="1">
      <alignment horizontal="center" vertical="center"/>
    </xf>
    <xf numFmtId="41" fontId="253" fillId="44" borderId="44" xfId="1694" applyNumberFormat="1" applyFont="1" applyFill="1" applyBorder="1" applyAlignment="1">
      <alignment horizontal="right" vertical="center"/>
    </xf>
    <xf numFmtId="41" fontId="244" fillId="0" borderId="67" xfId="1694" applyNumberFormat="1" applyFont="1" applyBorder="1" applyAlignment="1">
      <alignment horizontal="center" vertical="center"/>
    </xf>
    <xf numFmtId="0" fontId="26" fillId="0" borderId="57" xfId="1694" applyFont="1" applyBorder="1" applyAlignment="1">
      <alignment horizontal="center" vertical="center"/>
    </xf>
    <xf numFmtId="0" fontId="26" fillId="0" borderId="58" xfId="1694" applyFont="1" applyBorder="1" applyAlignment="1">
      <alignment horizontal="center" vertical="center"/>
    </xf>
    <xf numFmtId="0" fontId="26" fillId="0" borderId="68" xfId="1694" applyFont="1" applyBorder="1" applyAlignment="1">
      <alignment horizontal="center" vertical="center"/>
    </xf>
    <xf numFmtId="0" fontId="252" fillId="0" borderId="42" xfId="1694" applyFont="1" applyBorder="1" applyAlignment="1">
      <alignment horizontal="left" vertical="center"/>
    </xf>
    <xf numFmtId="41" fontId="26" fillId="44" borderId="69" xfId="1694" applyNumberFormat="1" applyFont="1" applyFill="1" applyBorder="1" applyAlignment="1">
      <alignment horizontal="right" vertical="center" wrapText="1"/>
    </xf>
    <xf numFmtId="41" fontId="26" fillId="44" borderId="69" xfId="1694" applyNumberFormat="1" applyFont="1" applyFill="1" applyBorder="1" applyAlignment="1">
      <alignment horizontal="center" vertical="center" wrapText="1"/>
    </xf>
    <xf numFmtId="41" fontId="252" fillId="0" borderId="42" xfId="1694" applyNumberFormat="1" applyFont="1" applyBorder="1" applyAlignment="1">
      <alignment horizontal="center" vertical="center"/>
    </xf>
    <xf numFmtId="41" fontId="25" fillId="44" borderId="43" xfId="1694" applyNumberFormat="1" applyFont="1" applyFill="1" applyBorder="1" applyAlignment="1">
      <alignment horizontal="center" vertical="center"/>
    </xf>
    <xf numFmtId="0" fontId="28" fillId="0" borderId="43" xfId="1694" quotePrefix="1" applyFont="1" applyBorder="1" applyAlignment="1">
      <alignment horizontal="left" vertical="center"/>
    </xf>
    <xf numFmtId="165" fontId="163" fillId="44" borderId="43" xfId="1697" applyFont="1" applyFill="1" applyBorder="1" applyAlignment="1">
      <alignment horizontal="right" vertical="center" wrapText="1"/>
    </xf>
    <xf numFmtId="165" fontId="163" fillId="44" borderId="43" xfId="1697" applyFont="1" applyFill="1" applyBorder="1" applyAlignment="1">
      <alignment horizontal="center" vertical="center" wrapText="1"/>
    </xf>
    <xf numFmtId="0" fontId="25" fillId="0" borderId="70" xfId="1694" applyFont="1" applyBorder="1" applyAlignment="1">
      <alignment horizontal="center" vertical="center"/>
    </xf>
    <xf numFmtId="0" fontId="25" fillId="0" borderId="71" xfId="1694" applyFont="1" applyBorder="1" applyAlignment="1">
      <alignment horizontal="center" vertical="center"/>
    </xf>
    <xf numFmtId="0" fontId="25" fillId="0" borderId="72" xfId="1694" applyFont="1" applyBorder="1" applyAlignment="1">
      <alignment horizontal="center" vertical="center"/>
    </xf>
    <xf numFmtId="0" fontId="28" fillId="0" borderId="44" xfId="1694" quotePrefix="1" applyFont="1" applyBorder="1" applyAlignment="1">
      <alignment horizontal="left" vertical="center"/>
    </xf>
    <xf numFmtId="165" fontId="163" fillId="44" borderId="44" xfId="1697" applyFont="1" applyFill="1" applyBorder="1" applyAlignment="1">
      <alignment horizontal="right" vertical="center" wrapText="1"/>
    </xf>
    <xf numFmtId="165" fontId="163" fillId="44" borderId="44" xfId="1697" applyFont="1" applyFill="1" applyBorder="1" applyAlignment="1">
      <alignment horizontal="center" vertical="center" wrapText="1"/>
    </xf>
    <xf numFmtId="0" fontId="244" fillId="0" borderId="44" xfId="1694" applyFont="1" applyBorder="1" applyAlignment="1">
      <alignment horizontal="right" vertical="center" wrapText="1"/>
    </xf>
    <xf numFmtId="0" fontId="25" fillId="0" borderId="73" xfId="1694" applyFont="1" applyBorder="1" applyAlignment="1">
      <alignment horizontal="center" vertical="center"/>
    </xf>
    <xf numFmtId="0" fontId="25" fillId="0" borderId="74" xfId="1694" applyFont="1" applyBorder="1" applyAlignment="1">
      <alignment horizontal="center" vertical="center"/>
    </xf>
    <xf numFmtId="0" fontId="25" fillId="0" borderId="75" xfId="1694" applyFont="1" applyBorder="1" applyAlignment="1">
      <alignment horizontal="center" vertical="center"/>
    </xf>
    <xf numFmtId="0" fontId="25" fillId="0" borderId="21" xfId="1694" applyFont="1" applyBorder="1" applyAlignment="1">
      <alignment horizontal="center" vertical="center"/>
    </xf>
    <xf numFmtId="0" fontId="163" fillId="0" borderId="21" xfId="1694" applyFont="1" applyBorder="1" applyAlignment="1">
      <alignment horizontal="right" vertical="center" wrapText="1"/>
    </xf>
    <xf numFmtId="0" fontId="163" fillId="0" borderId="21" xfId="1694" applyFont="1" applyBorder="1" applyAlignment="1">
      <alignment horizontal="center" vertical="center" wrapText="1"/>
    </xf>
    <xf numFmtId="0" fontId="244" fillId="0" borderId="21" xfId="1694" applyFont="1" applyBorder="1" applyAlignment="1">
      <alignment horizontal="right" vertical="center" wrapText="1"/>
    </xf>
    <xf numFmtId="0" fontId="25" fillId="0" borderId="76" xfId="1694" applyFont="1" applyBorder="1" applyAlignment="1">
      <alignment horizontal="center" vertical="center"/>
    </xf>
    <xf numFmtId="0" fontId="25" fillId="0" borderId="77" xfId="1694" applyFont="1" applyBorder="1" applyAlignment="1">
      <alignment horizontal="center" vertical="center"/>
    </xf>
    <xf numFmtId="0" fontId="25" fillId="0" borderId="78" xfId="1694" applyFont="1" applyBorder="1" applyAlignment="1">
      <alignment horizontal="center" vertical="center"/>
    </xf>
    <xf numFmtId="0" fontId="26" fillId="0" borderId="18" xfId="1694" applyFont="1" applyBorder="1" applyAlignment="1">
      <alignment horizontal="center" vertical="center"/>
    </xf>
    <xf numFmtId="0" fontId="163" fillId="0" borderId="18" xfId="1694" applyFont="1" applyBorder="1" applyAlignment="1">
      <alignment horizontal="right" vertical="center" wrapText="1"/>
    </xf>
    <xf numFmtId="0" fontId="163" fillId="0" borderId="18" xfId="1694" applyFont="1" applyBorder="1" applyAlignment="1">
      <alignment horizontal="center" vertical="center" wrapText="1"/>
    </xf>
    <xf numFmtId="0" fontId="244" fillId="0" borderId="18" xfId="1694" applyFont="1" applyBorder="1" applyAlignment="1">
      <alignment horizontal="right" vertical="center" wrapText="1"/>
    </xf>
    <xf numFmtId="0" fontId="26" fillId="60" borderId="79" xfId="1694" applyFont="1" applyFill="1" applyBorder="1" applyAlignment="1">
      <alignment horizontal="left" vertical="center"/>
    </xf>
    <xf numFmtId="0" fontId="26" fillId="60" borderId="80" xfId="1694" applyFont="1" applyFill="1" applyBorder="1" applyAlignment="1">
      <alignment horizontal="left" vertical="center"/>
    </xf>
    <xf numFmtId="0" fontId="26" fillId="60" borderId="81" xfId="1694" applyFont="1" applyFill="1" applyBorder="1" applyAlignment="1">
      <alignment horizontal="left" vertical="center"/>
    </xf>
    <xf numFmtId="0" fontId="254" fillId="60" borderId="11" xfId="1694" applyFont="1" applyFill="1" applyBorder="1" applyAlignment="1">
      <alignment vertical="center"/>
    </xf>
    <xf numFmtId="165" fontId="162" fillId="60" borderId="11" xfId="1697" applyFont="1" applyFill="1" applyBorder="1" applyAlignment="1">
      <alignment horizontal="right" vertical="center" wrapText="1"/>
    </xf>
    <xf numFmtId="165" fontId="162" fillId="60" borderId="11" xfId="1697" applyFont="1" applyFill="1" applyBorder="1" applyAlignment="1">
      <alignment horizontal="center" vertical="center" wrapText="1"/>
    </xf>
    <xf numFmtId="0" fontId="252" fillId="60" borderId="11" xfId="1694" applyFont="1" applyFill="1" applyBorder="1" applyAlignment="1">
      <alignment horizontal="right" vertical="center" wrapText="1"/>
    </xf>
    <xf numFmtId="0" fontId="26" fillId="60" borderId="0" xfId="1694" applyFont="1" applyFill="1" applyAlignment="1">
      <alignment vertical="center"/>
    </xf>
    <xf numFmtId="0" fontId="26" fillId="0" borderId="82" xfId="1694" applyFont="1" applyBorder="1" applyAlignment="1">
      <alignment horizontal="right" vertical="center"/>
    </xf>
    <xf numFmtId="0" fontId="26" fillId="0" borderId="83" xfId="1694" applyFont="1" applyBorder="1" applyAlignment="1">
      <alignment horizontal="left" vertical="center"/>
    </xf>
    <xf numFmtId="0" fontId="26" fillId="0" borderId="84" xfId="1694" applyFont="1" applyBorder="1" applyAlignment="1">
      <alignment horizontal="left" vertical="center"/>
    </xf>
    <xf numFmtId="0" fontId="256" fillId="0" borderId="27" xfId="1694" applyFont="1" applyBorder="1" applyAlignment="1">
      <alignment vertical="center"/>
    </xf>
    <xf numFmtId="175" fontId="162" fillId="44" borderId="27" xfId="1694" applyNumberFormat="1" applyFont="1" applyFill="1" applyBorder="1" applyAlignment="1">
      <alignment horizontal="right" vertical="center" wrapText="1"/>
    </xf>
    <xf numFmtId="165" fontId="162" fillId="44" borderId="23" xfId="1697" applyFont="1" applyFill="1" applyBorder="1" applyAlignment="1">
      <alignment horizontal="center" vertical="center" wrapText="1"/>
    </xf>
    <xf numFmtId="175" fontId="162" fillId="44" borderId="27" xfId="1694" applyNumberFormat="1" applyFont="1" applyFill="1" applyBorder="1" applyAlignment="1">
      <alignment horizontal="center" vertical="center" wrapText="1"/>
    </xf>
    <xf numFmtId="175" fontId="252" fillId="0" borderId="27" xfId="1694" applyNumberFormat="1" applyFont="1" applyBorder="1" applyAlignment="1">
      <alignment horizontal="right" vertical="center" wrapText="1"/>
    </xf>
    <xf numFmtId="0" fontId="26" fillId="0" borderId="73" xfId="1694" applyFont="1" applyBorder="1" applyAlignment="1">
      <alignment vertical="center"/>
    </xf>
    <xf numFmtId="0" fontId="26" fillId="0" borderId="85" xfId="1694" applyFont="1" applyBorder="1" applyAlignment="1">
      <alignment horizontal="center" vertical="center"/>
    </xf>
    <xf numFmtId="0" fontId="26" fillId="0" borderId="86" xfId="1694" applyFont="1" applyBorder="1" applyAlignment="1">
      <alignment horizontal="left" vertical="center"/>
    </xf>
    <xf numFmtId="0" fontId="27" fillId="0" borderId="23" xfId="1694" applyFont="1" applyBorder="1" applyAlignment="1">
      <alignment vertical="center"/>
    </xf>
    <xf numFmtId="165" fontId="163" fillId="44" borderId="23" xfId="1697" applyFont="1" applyFill="1" applyBorder="1" applyAlignment="1">
      <alignment horizontal="right" vertical="center" wrapText="1"/>
    </xf>
    <xf numFmtId="165" fontId="163" fillId="44" borderId="23" xfId="1697" applyFont="1" applyFill="1" applyBorder="1" applyAlignment="1">
      <alignment horizontal="center" vertical="center" wrapText="1"/>
    </xf>
    <xf numFmtId="0" fontId="244" fillId="0" borderId="23" xfId="1694" applyFont="1" applyBorder="1" applyAlignment="1">
      <alignment horizontal="right" vertical="center" wrapText="1"/>
    </xf>
    <xf numFmtId="165" fontId="163" fillId="0" borderId="23" xfId="1697" applyFont="1" applyFill="1" applyBorder="1" applyAlignment="1">
      <alignment horizontal="right" vertical="center" wrapText="1"/>
    </xf>
    <xf numFmtId="165" fontId="163" fillId="0" borderId="23" xfId="1697" applyFont="1" applyFill="1" applyBorder="1" applyAlignment="1">
      <alignment horizontal="center" vertical="center" wrapText="1"/>
    </xf>
    <xf numFmtId="0" fontId="26" fillId="0" borderId="87" xfId="1694" applyFont="1" applyBorder="1" applyAlignment="1">
      <alignment horizontal="center" vertical="center"/>
    </xf>
    <xf numFmtId="0" fontId="26" fillId="0" borderId="86" xfId="1694" applyFont="1" applyBorder="1" applyAlignment="1">
      <alignment horizontal="center" vertical="center"/>
    </xf>
    <xf numFmtId="165" fontId="162" fillId="44" borderId="23" xfId="1697" applyFont="1" applyFill="1" applyBorder="1" applyAlignment="1">
      <alignment horizontal="right" vertical="center" wrapText="1"/>
    </xf>
    <xf numFmtId="0" fontId="252" fillId="0" borderId="23" xfId="1694" applyFont="1" applyBorder="1" applyAlignment="1">
      <alignment horizontal="right" vertical="center" wrapText="1"/>
    </xf>
    <xf numFmtId="0" fontId="26" fillId="0" borderId="87" xfId="1694" applyFont="1" applyBorder="1" applyAlignment="1">
      <alignment horizontal="right" vertical="center"/>
    </xf>
    <xf numFmtId="0" fontId="256" fillId="0" borderId="27" xfId="1694" applyFont="1" applyBorder="1" applyAlignment="1">
      <alignment horizontal="left" vertical="center"/>
    </xf>
    <xf numFmtId="165" fontId="247" fillId="44" borderId="27" xfId="1697" applyFont="1" applyFill="1" applyBorder="1" applyAlignment="1">
      <alignment horizontal="right" vertical="center" wrapText="1"/>
    </xf>
    <xf numFmtId="165" fontId="247" fillId="44" borderId="27" xfId="1697" applyFont="1" applyFill="1" applyBorder="1" applyAlignment="1">
      <alignment horizontal="center" vertical="center" wrapText="1"/>
    </xf>
    <xf numFmtId="0" fontId="252" fillId="0" borderId="27" xfId="1694" applyFont="1" applyBorder="1" applyAlignment="1">
      <alignment horizontal="right" vertical="center" wrapText="1"/>
    </xf>
    <xf numFmtId="0" fontId="26" fillId="0" borderId="85" xfId="1694" applyFont="1" applyBorder="1" applyAlignment="1">
      <alignment horizontal="left" vertical="center"/>
    </xf>
    <xf numFmtId="175" fontId="252" fillId="0" borderId="23" xfId="1694" applyNumberFormat="1" applyFont="1" applyBorder="1" applyAlignment="1">
      <alignment horizontal="right" vertical="center" wrapText="1"/>
    </xf>
    <xf numFmtId="0" fontId="25" fillId="0" borderId="87" xfId="1694" applyFont="1" applyBorder="1" applyAlignment="1">
      <alignment horizontal="left" vertical="center"/>
    </xf>
    <xf numFmtId="0" fontId="25" fillId="0" borderId="85" xfId="1694" applyFont="1" applyBorder="1" applyAlignment="1">
      <alignment horizontal="left" vertical="center"/>
    </xf>
    <xf numFmtId="0" fontId="25" fillId="0" borderId="86" xfId="1694" applyFont="1" applyBorder="1" applyAlignment="1">
      <alignment horizontal="left" vertical="center"/>
    </xf>
    <xf numFmtId="0" fontId="27" fillId="0" borderId="23" xfId="1694" applyFont="1" applyBorder="1" applyAlignment="1">
      <alignment horizontal="right" vertical="center"/>
    </xf>
    <xf numFmtId="175" fontId="244" fillId="0" borderId="23" xfId="1694" applyNumberFormat="1" applyFont="1" applyBorder="1" applyAlignment="1">
      <alignment horizontal="right" vertical="center" wrapText="1"/>
    </xf>
    <xf numFmtId="0" fontId="26" fillId="0" borderId="87" xfId="1694" applyFont="1" applyBorder="1" applyAlignment="1">
      <alignment horizontal="left" vertical="center"/>
    </xf>
    <xf numFmtId="175" fontId="163" fillId="0" borderId="23" xfId="1694" applyNumberFormat="1" applyFont="1" applyBorder="1" applyAlignment="1">
      <alignment horizontal="right" vertical="center" wrapText="1"/>
    </xf>
    <xf numFmtId="43" fontId="163" fillId="0" borderId="23" xfId="1694" applyNumberFormat="1" applyFont="1" applyBorder="1" applyAlignment="1">
      <alignment horizontal="right" vertical="center" wrapText="1"/>
    </xf>
    <xf numFmtId="43" fontId="163" fillId="0" borderId="23" xfId="1694" applyNumberFormat="1" applyFont="1" applyBorder="1" applyAlignment="1">
      <alignment horizontal="center" vertical="center" wrapText="1"/>
    </xf>
    <xf numFmtId="43" fontId="244" fillId="0" borderId="23" xfId="1694" applyNumberFormat="1" applyFont="1" applyBorder="1" applyAlignment="1">
      <alignment horizontal="right" vertical="center" wrapText="1"/>
    </xf>
    <xf numFmtId="175" fontId="163" fillId="44" borderId="23" xfId="1694" applyNumberFormat="1" applyFont="1" applyFill="1" applyBorder="1" applyAlignment="1">
      <alignment horizontal="right" vertical="center" wrapText="1"/>
    </xf>
    <xf numFmtId="43" fontId="163" fillId="44" borderId="23" xfId="1694" applyNumberFormat="1" applyFont="1" applyFill="1" applyBorder="1" applyAlignment="1">
      <alignment horizontal="right" vertical="center" wrapText="1"/>
    </xf>
    <xf numFmtId="43" fontId="163" fillId="44" borderId="23" xfId="1694" applyNumberFormat="1" applyFont="1" applyFill="1" applyBorder="1" applyAlignment="1">
      <alignment horizontal="center" vertical="center" wrapText="1"/>
    </xf>
    <xf numFmtId="0" fontId="28" fillId="0" borderId="87" xfId="1694" applyFont="1" applyBorder="1" applyAlignment="1">
      <alignment horizontal="left" vertical="center"/>
    </xf>
    <xf numFmtId="0" fontId="28" fillId="0" borderId="85" xfId="1694" applyFont="1" applyBorder="1" applyAlignment="1">
      <alignment horizontal="left" vertical="center"/>
    </xf>
    <xf numFmtId="0" fontId="28" fillId="0" borderId="86" xfId="1694" applyFont="1" applyBorder="1" applyAlignment="1">
      <alignment horizontal="right" vertical="center"/>
    </xf>
    <xf numFmtId="0" fontId="28" fillId="0" borderId="23" xfId="1694" applyFont="1" applyBorder="1" applyAlignment="1">
      <alignment horizontal="left" vertical="center"/>
    </xf>
    <xf numFmtId="0" fontId="163" fillId="0" borderId="23" xfId="1694" applyFont="1" applyBorder="1" applyAlignment="1">
      <alignment horizontal="right" vertical="center" wrapText="1"/>
    </xf>
    <xf numFmtId="0" fontId="163" fillId="0" borderId="23" xfId="1694" applyFont="1" applyBorder="1" applyAlignment="1">
      <alignment horizontal="center" vertical="center" wrapText="1"/>
    </xf>
    <xf numFmtId="0" fontId="25" fillId="0" borderId="86" xfId="1694" applyFont="1" applyBorder="1" applyAlignment="1">
      <alignment horizontal="right" vertical="center"/>
    </xf>
    <xf numFmtId="0" fontId="25" fillId="0" borderId="23" xfId="1694" applyFont="1" applyBorder="1" applyAlignment="1">
      <alignment horizontal="right" vertical="center"/>
    </xf>
    <xf numFmtId="0" fontId="163" fillId="0" borderId="26" xfId="1694" applyFont="1" applyBorder="1" applyAlignment="1">
      <alignment horizontal="right" vertical="center" wrapText="1"/>
    </xf>
    <xf numFmtId="0" fontId="163" fillId="0" borderId="26" xfId="1694" applyFont="1" applyBorder="1" applyAlignment="1">
      <alignment horizontal="center" vertical="center" wrapText="1"/>
    </xf>
    <xf numFmtId="0" fontId="244" fillId="0" borderId="26" xfId="1694" applyFont="1" applyBorder="1" applyAlignment="1">
      <alignment horizontal="right" vertical="center" wrapText="1"/>
    </xf>
    <xf numFmtId="0" fontId="26" fillId="60" borderId="54" xfId="1694" applyFont="1" applyFill="1" applyBorder="1" applyAlignment="1">
      <alignment horizontal="left" vertical="center"/>
    </xf>
    <xf numFmtId="0" fontId="26" fillId="60" borderId="55" xfId="1694" applyFont="1" applyFill="1" applyBorder="1" applyAlignment="1">
      <alignment horizontal="left" vertical="center"/>
    </xf>
    <xf numFmtId="0" fontId="26" fillId="60" borderId="56" xfId="1694" applyFont="1" applyFill="1" applyBorder="1" applyAlignment="1">
      <alignment horizontal="left" vertical="center"/>
    </xf>
    <xf numFmtId="0" fontId="26" fillId="60" borderId="8" xfId="1694" applyFont="1" applyFill="1" applyBorder="1" applyAlignment="1">
      <alignment vertical="center" wrapText="1"/>
    </xf>
    <xf numFmtId="165" fontId="162" fillId="60" borderId="8" xfId="1697" applyFont="1" applyFill="1" applyBorder="1" applyAlignment="1">
      <alignment horizontal="right" vertical="center" wrapText="1"/>
    </xf>
    <xf numFmtId="165" fontId="162" fillId="60" borderId="8" xfId="1697" applyFont="1" applyFill="1" applyBorder="1" applyAlignment="1">
      <alignment horizontal="center" vertical="center" wrapText="1"/>
    </xf>
    <xf numFmtId="0" fontId="252" fillId="60" borderId="8" xfId="1694" applyFont="1" applyFill="1" applyBorder="1" applyAlignment="1">
      <alignment horizontal="right" vertical="center" wrapText="1"/>
    </xf>
    <xf numFmtId="0" fontId="26" fillId="0" borderId="74" xfId="1694" applyFont="1" applyBorder="1" applyAlignment="1">
      <alignment vertical="center"/>
    </xf>
    <xf numFmtId="175" fontId="252" fillId="0" borderId="11" xfId="1694" applyNumberFormat="1" applyFont="1" applyBorder="1" applyAlignment="1">
      <alignment vertical="center"/>
    </xf>
    <xf numFmtId="0" fontId="258" fillId="0" borderId="87" xfId="1694" applyFont="1" applyBorder="1" applyAlignment="1">
      <alignment horizontal="left" vertical="center"/>
    </xf>
    <xf numFmtId="0" fontId="258" fillId="0" borderId="85" xfId="1694" applyFont="1" applyBorder="1" applyAlignment="1">
      <alignment horizontal="left" vertical="center"/>
    </xf>
    <xf numFmtId="0" fontId="253" fillId="0" borderId="86" xfId="1694" applyFont="1" applyBorder="1" applyAlignment="1">
      <alignment horizontal="left" vertical="center"/>
    </xf>
    <xf numFmtId="0" fontId="259" fillId="0" borderId="23" xfId="1694" applyFont="1" applyBorder="1" applyAlignment="1">
      <alignment vertical="center"/>
    </xf>
    <xf numFmtId="0" fontId="252" fillId="0" borderId="23" xfId="1694" applyFont="1" applyBorder="1" applyAlignment="1">
      <alignment vertical="center"/>
    </xf>
    <xf numFmtId="0" fontId="258" fillId="0" borderId="0" xfId="1694" applyFont="1" applyAlignment="1">
      <alignment vertical="center"/>
    </xf>
    <xf numFmtId="0" fontId="259" fillId="0" borderId="26" xfId="1694" applyFont="1" applyBorder="1" applyAlignment="1">
      <alignment vertical="center"/>
    </xf>
    <xf numFmtId="0" fontId="258" fillId="0" borderId="23" xfId="1694" applyFont="1" applyBorder="1" applyAlignment="1">
      <alignment vertical="center"/>
    </xf>
    <xf numFmtId="0" fontId="258" fillId="0" borderId="23" xfId="1694" applyFont="1" applyBorder="1" applyAlignment="1">
      <alignment horizontal="center" vertical="center"/>
    </xf>
    <xf numFmtId="3" fontId="252" fillId="0" borderId="23" xfId="1694" applyNumberFormat="1" applyFont="1" applyBorder="1" applyAlignment="1">
      <alignment vertical="center"/>
    </xf>
    <xf numFmtId="0" fontId="26" fillId="0" borderId="93" xfId="1694" applyFont="1" applyBorder="1" applyAlignment="1">
      <alignment horizontal="left" vertical="center"/>
    </xf>
    <xf numFmtId="0" fontId="26" fillId="0" borderId="91" xfId="1694" applyFont="1" applyBorder="1" applyAlignment="1">
      <alignment horizontal="left" vertical="center"/>
    </xf>
    <xf numFmtId="0" fontId="26" fillId="0" borderId="94" xfId="1694" applyFont="1" applyBorder="1" applyAlignment="1">
      <alignment horizontal="left" vertical="center"/>
    </xf>
    <xf numFmtId="0" fontId="26" fillId="0" borderId="24" xfId="1694" applyFont="1" applyBorder="1" applyAlignment="1">
      <alignment vertical="center"/>
    </xf>
    <xf numFmtId="0" fontId="163" fillId="0" borderId="24" xfId="1694" applyFont="1" applyBorder="1" applyAlignment="1">
      <alignment horizontal="left" vertical="center" wrapText="1"/>
    </xf>
    <xf numFmtId="0" fontId="163" fillId="0" borderId="22" xfId="1694" applyFont="1" applyBorder="1" applyAlignment="1">
      <alignment horizontal="left" vertical="center" wrapText="1"/>
    </xf>
    <xf numFmtId="0" fontId="163" fillId="0" borderId="24" xfId="1694" applyFont="1" applyBorder="1" applyAlignment="1">
      <alignment horizontal="center" vertical="center" wrapText="1"/>
    </xf>
    <xf numFmtId="0" fontId="244" fillId="0" borderId="24" xfId="1694" applyFont="1" applyBorder="1" applyAlignment="1">
      <alignment horizontal="left" vertical="center" wrapText="1"/>
    </xf>
    <xf numFmtId="0" fontId="26" fillId="0" borderId="74" xfId="1694" applyFont="1" applyBorder="1" applyAlignment="1">
      <alignment horizontal="left" vertical="center"/>
    </xf>
    <xf numFmtId="0" fontId="26" fillId="0" borderId="75" xfId="1694" applyFont="1" applyBorder="1" applyAlignment="1">
      <alignment horizontal="left" vertical="center"/>
    </xf>
    <xf numFmtId="0" fontId="25" fillId="0" borderId="73" xfId="1694" applyFont="1" applyBorder="1" applyAlignment="1">
      <alignment vertical="center"/>
    </xf>
    <xf numFmtId="0" fontId="26" fillId="0" borderId="83" xfId="1694" applyFont="1" applyBorder="1" applyAlignment="1">
      <alignment horizontal="center" vertical="center"/>
    </xf>
    <xf numFmtId="0" fontId="26" fillId="0" borderId="27" xfId="1694" applyFont="1" applyBorder="1" applyAlignment="1">
      <alignment vertical="center"/>
    </xf>
    <xf numFmtId="175" fontId="252" fillId="0" borderId="23" xfId="1694" applyNumberFormat="1" applyFont="1" applyBorder="1" applyAlignment="1">
      <alignment vertical="center"/>
    </xf>
    <xf numFmtId="0" fontId="259" fillId="0" borderId="87" xfId="1694" applyFont="1" applyBorder="1" applyAlignment="1">
      <alignment horizontal="left" vertical="center"/>
    </xf>
    <xf numFmtId="0" fontId="259" fillId="0" borderId="85" xfId="1694" applyFont="1" applyBorder="1" applyAlignment="1">
      <alignment horizontal="right" vertical="center"/>
    </xf>
    <xf numFmtId="0" fontId="259" fillId="0" borderId="86" xfId="1694" applyFont="1" applyBorder="1" applyAlignment="1">
      <alignment horizontal="left" vertical="center"/>
    </xf>
    <xf numFmtId="0" fontId="259" fillId="0" borderId="23" xfId="1694" applyFont="1" applyBorder="1" applyAlignment="1">
      <alignment horizontal="right" vertical="center"/>
    </xf>
    <xf numFmtId="41" fontId="261" fillId="0" borderId="23" xfId="1694" applyNumberFormat="1" applyFont="1" applyBorder="1" applyAlignment="1">
      <alignment vertical="center"/>
    </xf>
    <xf numFmtId="0" fontId="259" fillId="0" borderId="0" xfId="1694" applyFont="1" applyAlignment="1">
      <alignment vertical="center"/>
    </xf>
    <xf numFmtId="0" fontId="26" fillId="0" borderId="23" xfId="1694" applyFont="1" applyBorder="1" applyAlignment="1">
      <alignment vertical="center"/>
    </xf>
    <xf numFmtId="175" fontId="252" fillId="0" borderId="23" xfId="1694" applyNumberFormat="1" applyFont="1" applyBorder="1" applyAlignment="1">
      <alignment horizontal="left" vertical="center" wrapText="1"/>
    </xf>
    <xf numFmtId="0" fontId="28" fillId="0" borderId="74" xfId="1694" applyFont="1" applyBorder="1" applyAlignment="1">
      <alignment vertical="center"/>
    </xf>
    <xf numFmtId="0" fontId="28" fillId="0" borderId="86" xfId="1694" applyFont="1" applyBorder="1" applyAlignment="1">
      <alignment horizontal="left" vertical="center"/>
    </xf>
    <xf numFmtId="41" fontId="260" fillId="0" borderId="23" xfId="1694" applyNumberFormat="1" applyFont="1" applyBorder="1" applyAlignment="1">
      <alignment horizontal="left" vertical="center" wrapText="1"/>
    </xf>
    <xf numFmtId="0" fontId="28" fillId="0" borderId="0" xfId="1694" applyFont="1" applyAlignment="1">
      <alignment vertical="center"/>
    </xf>
    <xf numFmtId="0" fontId="25" fillId="0" borderId="74" xfId="1694" applyFont="1" applyBorder="1" applyAlignment="1">
      <alignment vertical="center"/>
    </xf>
    <xf numFmtId="41" fontId="244" fillId="0" borderId="23" xfId="1694" applyNumberFormat="1" applyFont="1" applyBorder="1" applyAlignment="1">
      <alignment horizontal="left" vertical="center" wrapText="1"/>
    </xf>
    <xf numFmtId="0" fontId="28" fillId="0" borderId="23" xfId="1694" applyFont="1" applyBorder="1" applyAlignment="1">
      <alignment horizontal="right" vertical="center"/>
    </xf>
    <xf numFmtId="0" fontId="163" fillId="0" borderId="23" xfId="1694" applyFont="1" applyBorder="1" applyAlignment="1">
      <alignment horizontal="left" vertical="center" wrapText="1"/>
    </xf>
    <xf numFmtId="0" fontId="244" fillId="0" borderId="23" xfId="1694" applyFont="1" applyBorder="1" applyAlignment="1">
      <alignment horizontal="left" vertical="center" wrapText="1"/>
    </xf>
    <xf numFmtId="0" fontId="25" fillId="0" borderId="23" xfId="1694" applyFont="1" applyBorder="1" applyAlignment="1">
      <alignment vertical="center"/>
    </xf>
    <xf numFmtId="0" fontId="26" fillId="60" borderId="8" xfId="1694" applyFont="1" applyFill="1" applyBorder="1" applyAlignment="1">
      <alignment horizontal="left" vertical="center"/>
    </xf>
    <xf numFmtId="0" fontId="26" fillId="60" borderId="8" xfId="1694" applyFont="1" applyFill="1" applyBorder="1" applyAlignment="1">
      <alignment vertical="center"/>
    </xf>
    <xf numFmtId="175" fontId="162" fillId="60" borderId="8" xfId="1694" applyNumberFormat="1" applyFont="1" applyFill="1" applyBorder="1" applyAlignment="1">
      <alignment horizontal="left" vertical="center" wrapText="1"/>
    </xf>
    <xf numFmtId="175" fontId="162" fillId="60" borderId="8" xfId="1694" applyNumberFormat="1" applyFont="1" applyFill="1" applyBorder="1" applyAlignment="1">
      <alignment horizontal="center" vertical="center" wrapText="1"/>
    </xf>
    <xf numFmtId="175" fontId="252" fillId="60" borderId="8" xfId="1694" applyNumberFormat="1" applyFont="1" applyFill="1" applyBorder="1" applyAlignment="1">
      <alignment horizontal="left" vertical="center" wrapText="1"/>
    </xf>
    <xf numFmtId="175" fontId="162" fillId="44" borderId="27" xfId="1694" applyNumberFormat="1" applyFont="1" applyFill="1" applyBorder="1" applyAlignment="1">
      <alignment horizontal="left" vertical="center" wrapText="1"/>
    </xf>
    <xf numFmtId="257" fontId="244" fillId="0" borderId="11" xfId="1694" applyNumberFormat="1" applyFont="1" applyBorder="1" applyAlignment="1">
      <alignment horizontal="left" vertical="center" wrapText="1"/>
    </xf>
    <xf numFmtId="0" fontId="25" fillId="0" borderId="75" xfId="1694" applyFont="1" applyBorder="1" applyAlignment="1">
      <alignment vertical="center"/>
    </xf>
    <xf numFmtId="257" fontId="163" fillId="0" borderId="35" xfId="1694" applyNumberFormat="1" applyFont="1" applyBorder="1" applyAlignment="1">
      <alignment horizontal="left" vertical="center" wrapText="1"/>
    </xf>
    <xf numFmtId="257" fontId="163" fillId="0" borderId="35" xfId="1694" applyNumberFormat="1" applyFont="1" applyBorder="1" applyAlignment="1">
      <alignment horizontal="center" vertical="center" wrapText="1"/>
    </xf>
    <xf numFmtId="257" fontId="244" fillId="0" borderId="23" xfId="1694" applyNumberFormat="1" applyFont="1" applyBorder="1" applyAlignment="1">
      <alignment horizontal="left" vertical="center" wrapText="1"/>
    </xf>
    <xf numFmtId="0" fontId="26" fillId="0" borderId="88" xfId="1694" applyFont="1" applyBorder="1" applyAlignment="1">
      <alignment horizontal="left" vertical="center"/>
    </xf>
    <xf numFmtId="0" fontId="26" fillId="0" borderId="89" xfId="1694" applyFont="1" applyBorder="1" applyAlignment="1">
      <alignment horizontal="left" vertical="center"/>
    </xf>
    <xf numFmtId="0" fontId="25" fillId="0" borderId="95" xfId="1694" applyFont="1" applyBorder="1" applyAlignment="1">
      <alignment horizontal="left" vertical="center"/>
    </xf>
    <xf numFmtId="0" fontId="262" fillId="0" borderId="67" xfId="1694" quotePrefix="1" applyFont="1" applyBorder="1" applyAlignment="1">
      <alignment horizontal="left" vertical="center" wrapText="1"/>
    </xf>
    <xf numFmtId="0" fontId="26" fillId="0" borderId="95" xfId="1694" applyFont="1" applyBorder="1" applyAlignment="1">
      <alignment horizontal="left" vertical="center"/>
    </xf>
    <xf numFmtId="0" fontId="26" fillId="0" borderId="26" xfId="1694" applyFont="1" applyBorder="1" applyAlignment="1">
      <alignment vertical="center"/>
    </xf>
    <xf numFmtId="41" fontId="162" fillId="0" borderId="35" xfId="1698" applyFont="1" applyFill="1" applyBorder="1" applyAlignment="1">
      <alignment horizontal="left" vertical="center" wrapText="1"/>
    </xf>
    <xf numFmtId="41" fontId="162" fillId="0" borderId="35" xfId="1698" applyFont="1" applyFill="1" applyBorder="1" applyAlignment="1">
      <alignment horizontal="center" vertical="center" wrapText="1"/>
    </xf>
    <xf numFmtId="41" fontId="252" fillId="0" borderId="23" xfId="1698" applyFont="1" applyFill="1" applyBorder="1" applyAlignment="1">
      <alignment horizontal="left" vertical="center" wrapText="1"/>
    </xf>
    <xf numFmtId="0" fontId="25" fillId="0" borderId="88" xfId="1694" applyFont="1" applyBorder="1" applyAlignment="1">
      <alignment horizontal="left" vertical="center"/>
    </xf>
    <xf numFmtId="0" fontId="25" fillId="0" borderId="89" xfId="1694" applyFont="1" applyBorder="1" applyAlignment="1">
      <alignment horizontal="left" vertical="center"/>
    </xf>
    <xf numFmtId="0" fontId="25" fillId="0" borderId="26" xfId="1694" applyFont="1" applyBorder="1" applyAlignment="1">
      <alignment vertical="center"/>
    </xf>
    <xf numFmtId="0" fontId="163" fillId="0" borderId="31" xfId="1694" applyFont="1" applyBorder="1" applyAlignment="1">
      <alignment horizontal="left" vertical="center" wrapText="1"/>
    </xf>
    <xf numFmtId="0" fontId="163" fillId="0" borderId="31" xfId="1694" applyFont="1" applyBorder="1" applyAlignment="1">
      <alignment horizontal="center" vertical="center" wrapText="1"/>
    </xf>
    <xf numFmtId="0" fontId="244" fillId="0" borderId="26" xfId="1694" applyFont="1" applyBorder="1" applyAlignment="1">
      <alignment horizontal="left" vertical="center" wrapText="1"/>
    </xf>
    <xf numFmtId="0" fontId="26" fillId="0" borderId="34" xfId="1694" applyFont="1" applyBorder="1" applyAlignment="1">
      <alignment horizontal="right" vertical="center"/>
    </xf>
    <xf numFmtId="0" fontId="26" fillId="0" borderId="25" xfId="1694" applyFont="1" applyBorder="1" applyAlignment="1">
      <alignment horizontal="left" vertical="center"/>
    </xf>
    <xf numFmtId="0" fontId="26" fillId="0" borderId="29" xfId="1694" applyFont="1" applyBorder="1" applyAlignment="1">
      <alignment horizontal="left" vertical="center"/>
    </xf>
    <xf numFmtId="0" fontId="256" fillId="0" borderId="11" xfId="1694" applyFont="1" applyBorder="1" applyAlignment="1">
      <alignment vertical="center"/>
    </xf>
    <xf numFmtId="165" fontId="247" fillId="44" borderId="11" xfId="1697" applyFont="1" applyFill="1" applyBorder="1" applyAlignment="1">
      <alignment horizontal="center" vertical="center" wrapText="1"/>
    </xf>
    <xf numFmtId="41" fontId="244" fillId="0" borderId="18" xfId="1694" applyNumberFormat="1" applyFont="1" applyBorder="1" applyAlignment="1">
      <alignment horizontal="left" vertical="center" wrapText="1"/>
    </xf>
    <xf numFmtId="0" fontId="25" fillId="0" borderId="96" xfId="1694" applyFont="1" applyBorder="1" applyAlignment="1">
      <alignment vertical="center"/>
    </xf>
    <xf numFmtId="0" fontId="259" fillId="0" borderId="23" xfId="1694" applyFont="1" applyBorder="1" applyAlignment="1">
      <alignment horizontal="left" vertical="center"/>
    </xf>
    <xf numFmtId="165" fontId="163" fillId="44" borderId="23" xfId="1697" applyFont="1" applyFill="1" applyBorder="1" applyAlignment="1">
      <alignment horizontal="left" vertical="center" wrapText="1"/>
    </xf>
    <xf numFmtId="0" fontId="259" fillId="0" borderId="21" xfId="1694" applyFont="1" applyBorder="1" applyAlignment="1">
      <alignment horizontal="left" vertical="center"/>
    </xf>
    <xf numFmtId="0" fontId="163" fillId="0" borderId="30" xfId="1694" applyFont="1" applyBorder="1" applyAlignment="1">
      <alignment horizontal="left" vertical="center" wrapText="1"/>
    </xf>
    <xf numFmtId="0" fontId="163" fillId="0" borderId="30" xfId="1694" applyFont="1" applyBorder="1" applyAlignment="1">
      <alignment horizontal="center" vertical="center" wrapText="1"/>
    </xf>
    <xf numFmtId="0" fontId="244" fillId="0" borderId="21" xfId="1694" applyFont="1" applyBorder="1" applyAlignment="1">
      <alignment horizontal="left" vertical="center" wrapText="1"/>
    </xf>
    <xf numFmtId="0" fontId="25" fillId="0" borderId="62" xfId="1694" applyFont="1" applyBorder="1" applyAlignment="1">
      <alignment vertical="center"/>
    </xf>
    <xf numFmtId="41" fontId="163" fillId="0" borderId="30" xfId="1694" applyNumberFormat="1" applyFont="1" applyBorder="1" applyAlignment="1">
      <alignment horizontal="left" vertical="center" wrapText="1"/>
    </xf>
    <xf numFmtId="41" fontId="163" fillId="0" borderId="30" xfId="1694" applyNumberFormat="1" applyFont="1" applyBorder="1" applyAlignment="1">
      <alignment horizontal="center" vertical="center" wrapText="1"/>
    </xf>
    <xf numFmtId="41" fontId="244" fillId="0" borderId="21" xfId="1694" applyNumberFormat="1" applyFont="1" applyBorder="1" applyAlignment="1">
      <alignment horizontal="left" vertical="center" wrapText="1"/>
    </xf>
    <xf numFmtId="41" fontId="163" fillId="0" borderId="35" xfId="1694" applyNumberFormat="1" applyFont="1" applyBorder="1" applyAlignment="1">
      <alignment horizontal="left" vertical="center" wrapText="1"/>
    </xf>
    <xf numFmtId="41" fontId="163" fillId="0" borderId="35" xfId="1694" applyNumberFormat="1" applyFont="1" applyBorder="1" applyAlignment="1">
      <alignment horizontal="center" vertical="center" wrapText="1"/>
    </xf>
    <xf numFmtId="0" fontId="28" fillId="0" borderId="62" xfId="1694" applyFont="1" applyBorder="1" applyAlignment="1">
      <alignment horizontal="left" vertical="center"/>
    </xf>
    <xf numFmtId="0" fontId="28" fillId="0" borderId="35" xfId="1694" applyFont="1" applyBorder="1" applyAlignment="1">
      <alignment horizontal="left" vertical="center"/>
    </xf>
    <xf numFmtId="0" fontId="163" fillId="0" borderId="35" xfId="1694" applyFont="1" applyBorder="1" applyAlignment="1">
      <alignment horizontal="left" vertical="center" wrapText="1"/>
    </xf>
    <xf numFmtId="0" fontId="163" fillId="0" borderId="35" xfId="1694" applyFont="1" applyBorder="1" applyAlignment="1">
      <alignment horizontal="center" vertical="center" wrapText="1"/>
    </xf>
    <xf numFmtId="0" fontId="244" fillId="0" borderId="35" xfId="1694" applyFont="1" applyBorder="1" applyAlignment="1">
      <alignment horizontal="left" vertical="center" wrapText="1"/>
    </xf>
    <xf numFmtId="0" fontId="26" fillId="44" borderId="0" xfId="1694" applyFont="1" applyFill="1" applyAlignment="1">
      <alignment horizontal="left" vertical="center"/>
    </xf>
    <xf numFmtId="0" fontId="257" fillId="44" borderId="0" xfId="1694" applyFont="1" applyFill="1" applyAlignment="1">
      <alignment horizontal="right" vertical="center"/>
    </xf>
    <xf numFmtId="0" fontId="25" fillId="44" borderId="0" xfId="1694" applyFont="1" applyFill="1" applyAlignment="1">
      <alignment horizontal="center" vertical="center"/>
    </xf>
    <xf numFmtId="0" fontId="16" fillId="44" borderId="0" xfId="1694" applyFont="1" applyFill="1" applyAlignment="1">
      <alignment horizontal="center" vertical="center"/>
    </xf>
    <xf numFmtId="0" fontId="263" fillId="44" borderId="0" xfId="1694" applyFont="1" applyFill="1" applyAlignment="1">
      <alignment horizontal="left" vertical="center"/>
    </xf>
    <xf numFmtId="0" fontId="16" fillId="44" borderId="0" xfId="1694" applyFont="1" applyFill="1" applyAlignment="1">
      <alignment horizontal="left" vertical="center"/>
    </xf>
    <xf numFmtId="0" fontId="28" fillId="0" borderId="97" xfId="1694" applyFont="1" applyBorder="1" applyAlignment="1">
      <alignment horizontal="left" vertical="center"/>
    </xf>
    <xf numFmtId="0" fontId="28" fillId="0" borderId="98" xfId="1694" applyFont="1" applyBorder="1" applyAlignment="1">
      <alignment horizontal="left" vertical="center"/>
    </xf>
    <xf numFmtId="0" fontId="28" fillId="0" borderId="99" xfId="1694" applyFont="1" applyBorder="1" applyAlignment="1">
      <alignment horizontal="right" vertical="center"/>
    </xf>
    <xf numFmtId="0" fontId="28" fillId="0" borderId="22" xfId="1694" applyFont="1" applyBorder="1" applyAlignment="1">
      <alignment horizontal="left" vertical="center"/>
    </xf>
    <xf numFmtId="0" fontId="28" fillId="0" borderId="39" xfId="1694" applyFont="1" applyBorder="1" applyAlignment="1">
      <alignment horizontal="left" vertical="center"/>
    </xf>
    <xf numFmtId="0" fontId="163" fillId="0" borderId="39" xfId="1694" applyFont="1" applyBorder="1" applyAlignment="1">
      <alignment horizontal="left" vertical="center" wrapText="1"/>
    </xf>
    <xf numFmtId="0" fontId="163" fillId="0" borderId="39" xfId="1694" applyFont="1" applyBorder="1" applyAlignment="1">
      <alignment horizontal="center" vertical="center" wrapText="1"/>
    </xf>
    <xf numFmtId="0" fontId="244" fillId="0" borderId="39" xfId="1694" applyFont="1" applyBorder="1" applyAlignment="1">
      <alignment horizontal="left" vertical="center" wrapText="1"/>
    </xf>
    <xf numFmtId="0" fontId="244" fillId="0" borderId="22" xfId="1694" applyFont="1" applyBorder="1" applyAlignment="1">
      <alignment horizontal="left" vertical="center" wrapText="1"/>
    </xf>
    <xf numFmtId="0" fontId="28" fillId="0" borderId="100" xfId="1694" applyFont="1" applyBorder="1" applyAlignment="1">
      <alignment horizontal="left" vertical="center"/>
    </xf>
    <xf numFmtId="0" fontId="25" fillId="0" borderId="101" xfId="1694" applyFont="1" applyBorder="1" applyAlignment="1">
      <alignment vertical="center"/>
    </xf>
    <xf numFmtId="0" fontId="163" fillId="0" borderId="39" xfId="1694" applyFont="1" applyBorder="1" applyAlignment="1">
      <alignment horizontal="right" vertical="center" wrapText="1"/>
    </xf>
    <xf numFmtId="165" fontId="163" fillId="44" borderId="24" xfId="1697" applyFont="1" applyFill="1" applyBorder="1" applyAlignment="1">
      <alignment horizontal="left" vertical="center" wrapText="1"/>
    </xf>
    <xf numFmtId="165" fontId="26" fillId="44" borderId="11" xfId="1697" applyFont="1" applyFill="1" applyBorder="1" applyAlignment="1">
      <alignment horizontal="center" vertical="center" wrapText="1"/>
    </xf>
    <xf numFmtId="41" fontId="253" fillId="0" borderId="44" xfId="1694" applyNumberFormat="1" applyFont="1" applyBorder="1" applyAlignment="1">
      <alignment horizontal="center" vertical="center"/>
    </xf>
    <xf numFmtId="0" fontId="26" fillId="0" borderId="88" xfId="1694" applyFont="1" applyBorder="1" applyAlignment="1">
      <alignment horizontal="center" vertical="center"/>
    </xf>
    <xf numFmtId="0" fontId="26" fillId="0" borderId="89" xfId="1694" applyFont="1" applyBorder="1" applyAlignment="1">
      <alignment horizontal="center" vertical="center"/>
    </xf>
    <xf numFmtId="0" fontId="25" fillId="0" borderId="90" xfId="1694" applyFont="1" applyBorder="1" applyAlignment="1">
      <alignment horizontal="left" vertical="center"/>
    </xf>
    <xf numFmtId="0" fontId="25" fillId="0" borderId="91" xfId="1694" applyFont="1" applyBorder="1" applyAlignment="1">
      <alignment horizontal="left" vertical="center"/>
    </xf>
    <xf numFmtId="0" fontId="28" fillId="0" borderId="92" xfId="1694" applyFont="1" applyBorder="1" applyAlignment="1">
      <alignment horizontal="right" vertical="center"/>
    </xf>
    <xf numFmtId="0" fontId="28" fillId="0" borderId="26" xfId="1694" applyFont="1" applyBorder="1" applyAlignment="1">
      <alignment vertical="center"/>
    </xf>
    <xf numFmtId="165" fontId="25" fillId="0" borderId="26" xfId="1697" applyFont="1" applyFill="1" applyBorder="1" applyAlignment="1">
      <alignment horizontal="right" vertical="center" wrapText="1"/>
    </xf>
    <xf numFmtId="165" fontId="25" fillId="0" borderId="26" xfId="1697" applyFont="1" applyFill="1" applyBorder="1" applyAlignment="1">
      <alignment horizontal="center" vertical="center" wrapText="1"/>
    </xf>
    <xf numFmtId="0" fontId="25" fillId="0" borderId="26" xfId="1694" applyFont="1" applyBorder="1" applyAlignment="1">
      <alignment horizontal="right" vertical="center" wrapText="1"/>
    </xf>
    <xf numFmtId="0" fontId="28" fillId="0" borderId="24" xfId="1694" applyFont="1" applyBorder="1" applyAlignment="1">
      <alignment vertical="center"/>
    </xf>
    <xf numFmtId="165" fontId="25" fillId="0" borderId="24" xfId="1697" applyFont="1" applyFill="1" applyBorder="1" applyAlignment="1">
      <alignment horizontal="right" vertical="center" wrapText="1"/>
    </xf>
    <xf numFmtId="165" fontId="25" fillId="0" borderId="24" xfId="1697" applyFont="1" applyFill="1" applyBorder="1" applyAlignment="1">
      <alignment horizontal="center" vertical="center" wrapText="1"/>
    </xf>
    <xf numFmtId="0" fontId="25" fillId="0" borderId="24" xfId="1694" applyFont="1" applyBorder="1" applyAlignment="1">
      <alignment horizontal="right" vertical="center" wrapText="1"/>
    </xf>
    <xf numFmtId="165" fontId="25" fillId="0" borderId="23" xfId="1697" applyFont="1" applyFill="1" applyBorder="1" applyAlignment="1">
      <alignment horizontal="center" vertical="center" wrapText="1"/>
    </xf>
    <xf numFmtId="165" fontId="25" fillId="0" borderId="23" xfId="1697" applyFont="1" applyFill="1" applyBorder="1" applyAlignment="1">
      <alignment horizontal="right" vertical="center" wrapText="1"/>
    </xf>
    <xf numFmtId="43" fontId="25" fillId="0" borderId="0" xfId="1694" applyNumberFormat="1" applyFont="1" applyAlignment="1">
      <alignment vertical="center"/>
    </xf>
    <xf numFmtId="10" fontId="20" fillId="0" borderId="26" xfId="1072" applyNumberFormat="1" applyFont="1" applyBorder="1"/>
    <xf numFmtId="0" fontId="21" fillId="0" borderId="27" xfId="0" applyFont="1" applyBorder="1" applyAlignment="1">
      <alignment vertical="center" wrapText="1"/>
    </xf>
    <xf numFmtId="0" fontId="21" fillId="0" borderId="27" xfId="0" applyFont="1" applyBorder="1" applyAlignment="1">
      <alignment horizontal="center" vertical="center" wrapText="1"/>
    </xf>
    <xf numFmtId="0" fontId="16" fillId="0" borderId="0" xfId="0" applyFont="1" applyAlignment="1">
      <alignment horizontal="center"/>
    </xf>
    <xf numFmtId="10" fontId="15" fillId="0" borderId="0" xfId="1072" applyNumberFormat="1" applyFont="1" applyAlignment="1">
      <alignment vertical="center"/>
    </xf>
    <xf numFmtId="175" fontId="39" fillId="0" borderId="23" xfId="477" applyNumberFormat="1" applyFont="1" applyFill="1" applyBorder="1" applyAlignment="1">
      <alignment horizontal="right" vertical="center" wrapText="1"/>
    </xf>
    <xf numFmtId="0" fontId="16" fillId="0" borderId="18" xfId="0" applyFont="1" applyBorder="1" applyAlignment="1">
      <alignment horizontal="center"/>
    </xf>
    <xf numFmtId="0" fontId="16" fillId="0" borderId="22" xfId="0" applyFont="1" applyBorder="1" applyAlignment="1">
      <alignment horizontal="center"/>
    </xf>
    <xf numFmtId="0" fontId="18" fillId="0" borderId="8" xfId="0" applyFont="1" applyBorder="1" applyAlignment="1">
      <alignment horizontal="center" vertical="center" wrapText="1"/>
    </xf>
    <xf numFmtId="0" fontId="18" fillId="0" borderId="8" xfId="0" applyFont="1" applyBorder="1" applyAlignment="1">
      <alignment horizontal="left" vertical="center" wrapText="1"/>
    </xf>
    <xf numFmtId="166" fontId="15" fillId="0" borderId="0" xfId="0" applyNumberFormat="1" applyFont="1"/>
    <xf numFmtId="0" fontId="18" fillId="0" borderId="27" xfId="0" applyFont="1" applyBorder="1" applyAlignment="1">
      <alignment horizontal="center" vertical="center" wrapText="1"/>
    </xf>
    <xf numFmtId="0" fontId="18" fillId="0" borderId="27" xfId="0" applyFont="1" applyBorder="1" applyAlignment="1">
      <alignment horizontal="left" vertical="center" wrapText="1"/>
    </xf>
    <xf numFmtId="1" fontId="17" fillId="0" borderId="23" xfId="0" applyNumberFormat="1" applyFont="1" applyBorder="1" applyAlignment="1">
      <alignment vertical="top"/>
    </xf>
    <xf numFmtId="0" fontId="17" fillId="0" borderId="23" xfId="0" applyFont="1" applyBorder="1" applyAlignment="1">
      <alignment vertical="top"/>
    </xf>
    <xf numFmtId="1" fontId="18" fillId="0" borderId="23" xfId="0" applyNumberFormat="1" applyFont="1" applyBorder="1" applyAlignment="1">
      <alignment vertical="top"/>
    </xf>
    <xf numFmtId="0" fontId="18" fillId="0" borderId="23" xfId="0" applyFont="1" applyBorder="1" applyAlignment="1">
      <alignment vertical="top"/>
    </xf>
    <xf numFmtId="1" fontId="17" fillId="0" borderId="26" xfId="0" applyNumberFormat="1" applyFont="1" applyBorder="1" applyAlignment="1">
      <alignment vertical="top"/>
    </xf>
    <xf numFmtId="0" fontId="17" fillId="0" borderId="26" xfId="0" applyFont="1" applyBorder="1" applyAlignment="1">
      <alignment vertical="top"/>
    </xf>
    <xf numFmtId="1" fontId="18" fillId="0" borderId="8" xfId="0" applyNumberFormat="1" applyFont="1" applyBorder="1" applyAlignment="1">
      <alignment vertical="top"/>
    </xf>
    <xf numFmtId="0" fontId="18" fillId="0" borderId="8" xfId="0" applyFont="1" applyBorder="1" applyAlignment="1">
      <alignment vertical="top"/>
    </xf>
    <xf numFmtId="1" fontId="17" fillId="0" borderId="27" xfId="0" applyNumberFormat="1" applyFont="1" applyBorder="1" applyAlignment="1">
      <alignment vertical="top"/>
    </xf>
    <xf numFmtId="0" fontId="17" fillId="0" borderId="27" xfId="0" applyFont="1" applyBorder="1" applyAlignment="1">
      <alignment vertical="top"/>
    </xf>
    <xf numFmtId="1" fontId="17" fillId="0" borderId="24" xfId="0" applyNumberFormat="1" applyFont="1" applyBorder="1" applyAlignment="1">
      <alignment vertical="top"/>
    </xf>
    <xf numFmtId="0" fontId="17" fillId="0" borderId="24" xfId="0" applyFont="1" applyBorder="1" applyAlignment="1">
      <alignment vertical="top"/>
    </xf>
    <xf numFmtId="169" fontId="16" fillId="0" borderId="8" xfId="477" applyNumberFormat="1" applyFont="1" applyBorder="1"/>
    <xf numFmtId="169" fontId="15" fillId="0" borderId="0" xfId="477" applyNumberFormat="1" applyFont="1"/>
    <xf numFmtId="169" fontId="38" fillId="0" borderId="0" xfId="477" applyNumberFormat="1" applyFont="1" applyFill="1" applyAlignment="1">
      <alignment vertical="center" wrapText="1"/>
    </xf>
    <xf numFmtId="41" fontId="38" fillId="0" borderId="23" xfId="645" applyNumberFormat="1" applyFont="1" applyFill="1" applyBorder="1" applyAlignment="1">
      <alignment horizontal="right" vertical="center" wrapText="1"/>
    </xf>
    <xf numFmtId="41" fontId="38" fillId="0" borderId="23" xfId="640" applyNumberFormat="1" applyFont="1" applyFill="1" applyBorder="1" applyAlignment="1">
      <alignment horizontal="right" vertical="center" wrapText="1"/>
    </xf>
    <xf numFmtId="3" fontId="16" fillId="0" borderId="23" xfId="0" applyNumberFormat="1" applyFont="1" applyBorder="1" applyAlignment="1">
      <alignment horizontal="right" vertical="center" wrapText="1"/>
    </xf>
    <xf numFmtId="41" fontId="15" fillId="0" borderId="23" xfId="482" applyNumberFormat="1" applyFont="1" applyFill="1" applyBorder="1" applyAlignment="1">
      <alignment horizontal="right" vertical="center" wrapText="1"/>
    </xf>
    <xf numFmtId="175" fontId="15" fillId="0" borderId="23" xfId="483" applyNumberFormat="1" applyFont="1" applyFill="1" applyBorder="1" applyAlignment="1">
      <alignment horizontal="right" vertical="center" wrapText="1"/>
    </xf>
    <xf numFmtId="0" fontId="15" fillId="0" borderId="23" xfId="888" quotePrefix="1" applyFont="1" applyBorder="1" applyAlignment="1">
      <alignment vertical="center" wrapText="1"/>
    </xf>
    <xf numFmtId="49" fontId="16" fillId="0" borderId="23" xfId="888" quotePrefix="1" applyNumberFormat="1" applyFont="1" applyBorder="1" applyAlignment="1">
      <alignment vertical="center" wrapText="1"/>
    </xf>
    <xf numFmtId="0" fontId="16" fillId="0" borderId="23" xfId="888" quotePrefix="1" applyFont="1" applyBorder="1" applyAlignment="1">
      <alignment vertical="center" wrapText="1"/>
    </xf>
    <xf numFmtId="0" fontId="24" fillId="0" borderId="23" xfId="0" applyFont="1" applyBorder="1" applyAlignment="1">
      <alignment horizontal="right" vertical="center" wrapText="1"/>
    </xf>
    <xf numFmtId="175" fontId="24" fillId="0" borderId="23" xfId="477" applyNumberFormat="1" applyFont="1" applyFill="1" applyBorder="1" applyAlignment="1">
      <alignment horizontal="right" vertical="center" wrapText="1"/>
    </xf>
    <xf numFmtId="0" fontId="37" fillId="0" borderId="0" xfId="0" applyFont="1" applyAlignment="1">
      <alignment vertical="center" wrapText="1"/>
    </xf>
    <xf numFmtId="49" fontId="37" fillId="0" borderId="0" xfId="0" applyNumberFormat="1" applyFont="1" applyAlignment="1">
      <alignment vertical="center" wrapText="1"/>
    </xf>
    <xf numFmtId="169" fontId="16" fillId="0" borderId="0" xfId="477" applyNumberFormat="1" applyFont="1" applyFill="1" applyAlignment="1">
      <alignment horizontal="right" vertical="center" wrapText="1"/>
    </xf>
    <xf numFmtId="0" fontId="26" fillId="0" borderId="0" xfId="0" applyFont="1" applyAlignment="1">
      <alignment horizontal="center" vertical="center" wrapText="1"/>
    </xf>
    <xf numFmtId="41" fontId="15" fillId="0" borderId="0" xfId="0" applyNumberFormat="1" applyFont="1" applyAlignment="1">
      <alignment horizontal="right" vertical="center" wrapText="1"/>
    </xf>
    <xf numFmtId="169" fontId="15" fillId="0" borderId="0" xfId="640" applyNumberFormat="1" applyFont="1" applyFill="1" applyAlignment="1">
      <alignment horizontal="right" vertical="center" wrapText="1"/>
    </xf>
    <xf numFmtId="168" fontId="16" fillId="0" borderId="0" xfId="477" applyFont="1" applyFill="1" applyAlignment="1">
      <alignment horizontal="right" vertical="center" wrapText="1"/>
    </xf>
    <xf numFmtId="168" fontId="16" fillId="0" borderId="0" xfId="640" applyFont="1" applyFill="1" applyAlignment="1">
      <alignment horizontal="right" vertical="center" wrapText="1"/>
    </xf>
    <xf numFmtId="179" fontId="15" fillId="0" borderId="0" xfId="1072" applyNumberFormat="1" applyFont="1" applyFill="1" applyAlignment="1">
      <alignment vertical="center" wrapText="1"/>
    </xf>
    <xf numFmtId="1" fontId="16" fillId="0" borderId="0" xfId="0" applyNumberFormat="1" applyFont="1" applyAlignment="1">
      <alignment horizontal="right" vertical="center" wrapText="1"/>
    </xf>
    <xf numFmtId="10" fontId="206" fillId="0" borderId="0" xfId="0" applyNumberFormat="1" applyFont="1" applyAlignment="1">
      <alignment vertical="center" wrapText="1"/>
    </xf>
    <xf numFmtId="168" fontId="200" fillId="0" borderId="0" xfId="477" applyFont="1" applyFill="1" applyAlignment="1">
      <alignment horizontal="right" vertical="center" wrapText="1"/>
    </xf>
    <xf numFmtId="10" fontId="200" fillId="0" borderId="0" xfId="1072" applyNumberFormat="1" applyFont="1" applyFill="1" applyAlignment="1">
      <alignment horizontal="right" vertical="center" wrapText="1"/>
    </xf>
    <xf numFmtId="253" fontId="200" fillId="0" borderId="0" xfId="477" applyNumberFormat="1" applyFont="1" applyFill="1" applyAlignment="1">
      <alignment horizontal="right" vertical="center" wrapText="1"/>
    </xf>
    <xf numFmtId="10" fontId="15" fillId="0" borderId="0" xfId="0" applyNumberFormat="1" applyFont="1" applyAlignment="1">
      <alignment vertical="center" wrapText="1"/>
    </xf>
    <xf numFmtId="10" fontId="15" fillId="0" borderId="0" xfId="1072" applyNumberFormat="1" applyFont="1" applyFill="1" applyAlignment="1">
      <alignment horizontal="right" vertical="center" wrapText="1"/>
    </xf>
    <xf numFmtId="9" fontId="16" fillId="0" borderId="0" xfId="1072" applyFont="1" applyFill="1" applyAlignment="1">
      <alignment vertical="center" wrapText="1"/>
    </xf>
    <xf numFmtId="166" fontId="15" fillId="0" borderId="0" xfId="0" applyNumberFormat="1" applyFont="1" applyAlignment="1">
      <alignment vertical="center" wrapText="1"/>
    </xf>
    <xf numFmtId="41" fontId="200" fillId="0" borderId="0" xfId="0" applyNumberFormat="1" applyFont="1" applyAlignment="1">
      <alignment vertical="center" wrapText="1"/>
    </xf>
    <xf numFmtId="207" fontId="215" fillId="0" borderId="0" xfId="477" applyNumberFormat="1" applyFont="1" applyFill="1"/>
    <xf numFmtId="207" fontId="215" fillId="0" borderId="0" xfId="477" applyNumberFormat="1" applyFont="1" applyFill="1" applyAlignment="1"/>
    <xf numFmtId="165" fontId="16" fillId="0" borderId="18" xfId="888" applyNumberFormat="1" applyFont="1" applyBorder="1" applyAlignment="1">
      <alignment horizontal="center" vertical="center" wrapText="1"/>
    </xf>
    <xf numFmtId="0" fontId="16" fillId="0" borderId="34" xfId="888" applyFont="1" applyBorder="1" applyAlignment="1">
      <alignment horizontal="left" vertical="center" wrapText="1"/>
    </xf>
    <xf numFmtId="3" fontId="16" fillId="0" borderId="11" xfId="888" applyNumberFormat="1" applyFont="1" applyBorder="1" applyAlignment="1">
      <alignment horizontal="right" vertical="center" wrapText="1"/>
    </xf>
    <xf numFmtId="3" fontId="16" fillId="0" borderId="34" xfId="888" applyNumberFormat="1" applyFont="1" applyBorder="1" applyAlignment="1">
      <alignment horizontal="right" vertical="center" wrapText="1"/>
    </xf>
    <xf numFmtId="3" fontId="16" fillId="0" borderId="42" xfId="0" applyNumberFormat="1" applyFont="1" applyBorder="1" applyAlignment="1">
      <alignment horizontal="right" vertical="center" wrapText="1"/>
    </xf>
    <xf numFmtId="3" fontId="16" fillId="0" borderId="42" xfId="888" applyNumberFormat="1" applyFont="1" applyBorder="1" applyAlignment="1">
      <alignment horizontal="center" vertical="center" wrapText="1"/>
    </xf>
    <xf numFmtId="3" fontId="16" fillId="0" borderId="23" xfId="888" applyNumberFormat="1" applyFont="1" applyBorder="1" applyAlignment="1">
      <alignment horizontal="right" vertical="center" wrapText="1"/>
    </xf>
    <xf numFmtId="3" fontId="16" fillId="0" borderId="35" xfId="888" applyNumberFormat="1" applyFont="1" applyBorder="1" applyAlignment="1">
      <alignment horizontal="right" vertical="center" wrapText="1"/>
    </xf>
    <xf numFmtId="3" fontId="16" fillId="0" borderId="43" xfId="0" applyNumberFormat="1" applyFont="1" applyBorder="1" applyAlignment="1">
      <alignment horizontal="right" vertical="center" wrapText="1"/>
    </xf>
    <xf numFmtId="3" fontId="15" fillId="0" borderId="43" xfId="888" applyNumberFormat="1" applyFont="1" applyBorder="1" applyAlignment="1">
      <alignment vertical="center" wrapText="1"/>
    </xf>
    <xf numFmtId="49" fontId="15" fillId="0" borderId="23" xfId="888" applyNumberFormat="1" applyFont="1" applyBorder="1" applyAlignment="1">
      <alignment vertical="center" wrapText="1"/>
    </xf>
    <xf numFmtId="165" fontId="15" fillId="0" borderId="23" xfId="888" applyNumberFormat="1" applyFont="1" applyBorder="1" applyAlignment="1">
      <alignment horizontal="right" vertical="center" wrapText="1"/>
    </xf>
    <xf numFmtId="3" fontId="15" fillId="0" borderId="23" xfId="888" applyNumberFormat="1" applyFont="1" applyBorder="1" applyAlignment="1">
      <alignment horizontal="right" vertical="center" wrapText="1"/>
    </xf>
    <xf numFmtId="3" fontId="15" fillId="0" borderId="35" xfId="888" applyNumberFormat="1" applyFont="1" applyBorder="1" applyAlignment="1">
      <alignment horizontal="right" vertical="center" wrapText="1"/>
    </xf>
    <xf numFmtId="3" fontId="15" fillId="0" borderId="43" xfId="0" applyNumberFormat="1" applyFont="1" applyBorder="1"/>
    <xf numFmtId="49" fontId="24" fillId="0" borderId="23" xfId="888" applyNumberFormat="1" applyFont="1" applyBorder="1" applyAlignment="1">
      <alignment vertical="center" wrapText="1"/>
    </xf>
    <xf numFmtId="3" fontId="24" fillId="0" borderId="23" xfId="888" applyNumberFormat="1" applyFont="1" applyBorder="1" applyAlignment="1">
      <alignment horizontal="right" vertical="center" wrapText="1"/>
    </xf>
    <xf numFmtId="165" fontId="24" fillId="0" borderId="23" xfId="888" applyNumberFormat="1" applyFont="1" applyBorder="1" applyAlignment="1">
      <alignment horizontal="right" vertical="center" wrapText="1"/>
    </xf>
    <xf numFmtId="3" fontId="15" fillId="0" borderId="50" xfId="0" applyNumberFormat="1" applyFont="1" applyBorder="1"/>
    <xf numFmtId="165" fontId="15" fillId="0" borderId="35" xfId="888" applyNumberFormat="1" applyFont="1" applyBorder="1" applyAlignment="1">
      <alignment horizontal="right" vertical="center" wrapText="1"/>
    </xf>
    <xf numFmtId="3" fontId="16" fillId="0" borderId="43" xfId="0" applyNumberFormat="1" applyFont="1" applyBorder="1"/>
    <xf numFmtId="3" fontId="16" fillId="0" borderId="50" xfId="0" applyNumberFormat="1" applyFont="1" applyBorder="1"/>
    <xf numFmtId="3" fontId="16" fillId="0" borderId="43" xfId="888" applyNumberFormat="1" applyFont="1" applyBorder="1" applyAlignment="1">
      <alignment vertical="center" wrapText="1"/>
    </xf>
    <xf numFmtId="3" fontId="24" fillId="0" borderId="43" xfId="0" applyNumberFormat="1" applyFont="1" applyBorder="1"/>
    <xf numFmtId="3" fontId="24" fillId="0" borderId="50" xfId="0" applyNumberFormat="1" applyFont="1" applyBorder="1"/>
    <xf numFmtId="3" fontId="24" fillId="0" borderId="43" xfId="888" applyNumberFormat="1" applyFont="1" applyBorder="1" applyAlignment="1">
      <alignment vertical="center" wrapText="1"/>
    </xf>
    <xf numFmtId="3" fontId="23" fillId="0" borderId="43" xfId="888" applyNumberFormat="1" applyFont="1" applyBorder="1" applyAlignment="1">
      <alignment horizontal="center" vertical="center" wrapText="1"/>
    </xf>
    <xf numFmtId="3" fontId="24" fillId="0" borderId="35" xfId="888" applyNumberFormat="1" applyFont="1" applyBorder="1" applyAlignment="1">
      <alignment horizontal="right" vertical="center" wrapText="1"/>
    </xf>
    <xf numFmtId="165" fontId="24" fillId="0" borderId="35" xfId="888" applyNumberFormat="1" applyFont="1" applyBorder="1" applyAlignment="1">
      <alignment horizontal="right" vertical="center" wrapText="1"/>
    </xf>
    <xf numFmtId="3" fontId="16" fillId="0" borderId="43" xfId="0" applyNumberFormat="1" applyFont="1" applyBorder="1" applyAlignment="1">
      <alignment vertical="center"/>
    </xf>
    <xf numFmtId="3" fontId="16" fillId="0" borderId="50" xfId="0" applyNumberFormat="1" applyFont="1" applyBorder="1" applyAlignment="1">
      <alignment vertical="center"/>
    </xf>
    <xf numFmtId="0" fontId="16" fillId="0" borderId="23" xfId="888" applyFont="1" applyBorder="1" applyAlignment="1">
      <alignment vertical="center" wrapText="1"/>
    </xf>
    <xf numFmtId="3" fontId="16" fillId="0" borderId="43" xfId="0" applyNumberFormat="1" applyFont="1" applyBorder="1" applyAlignment="1">
      <alignment vertical="center" wrapText="1"/>
    </xf>
    <xf numFmtId="3" fontId="24" fillId="0" borderId="43" xfId="888" applyNumberFormat="1" applyFont="1" applyBorder="1" applyAlignment="1">
      <alignment horizontal="center" vertical="center" wrapText="1"/>
    </xf>
    <xf numFmtId="49" fontId="16" fillId="0" borderId="23" xfId="888" applyNumberFormat="1" applyFont="1" applyBorder="1" applyAlignment="1">
      <alignment horizontal="left" vertical="center" wrapText="1"/>
    </xf>
    <xf numFmtId="49" fontId="23" fillId="0" borderId="23" xfId="888" applyNumberFormat="1" applyFont="1" applyBorder="1" applyAlignment="1">
      <alignment vertical="center" wrapText="1"/>
    </xf>
    <xf numFmtId="165" fontId="23" fillId="0" borderId="23" xfId="888" applyNumberFormat="1" applyFont="1" applyBorder="1" applyAlignment="1">
      <alignment horizontal="right" vertical="center" wrapText="1"/>
    </xf>
    <xf numFmtId="165" fontId="23" fillId="0" borderId="35" xfId="888" applyNumberFormat="1" applyFont="1" applyBorder="1" applyAlignment="1">
      <alignment horizontal="right" vertical="center" wrapText="1"/>
    </xf>
    <xf numFmtId="3" fontId="23" fillId="0" borderId="23" xfId="888" applyNumberFormat="1" applyFont="1" applyBorder="1" applyAlignment="1">
      <alignment horizontal="right" vertical="center" wrapText="1"/>
    </xf>
    <xf numFmtId="3" fontId="23" fillId="0" borderId="35" xfId="888" applyNumberFormat="1" applyFont="1" applyBorder="1" applyAlignment="1">
      <alignment horizontal="right" vertical="center" wrapText="1"/>
    </xf>
    <xf numFmtId="49" fontId="24" fillId="0" borderId="23" xfId="888" quotePrefix="1" applyNumberFormat="1" applyFont="1" applyBorder="1" applyAlignment="1">
      <alignment vertical="center" wrapText="1"/>
    </xf>
    <xf numFmtId="3" fontId="16" fillId="0" borderId="43" xfId="888" applyNumberFormat="1" applyFont="1" applyBorder="1" applyAlignment="1">
      <alignment horizontal="center" vertical="center" wrapText="1"/>
    </xf>
    <xf numFmtId="3" fontId="23" fillId="0" borderId="43" xfId="888" applyNumberFormat="1" applyFont="1" applyBorder="1" applyAlignment="1">
      <alignment vertical="center" wrapText="1"/>
    </xf>
    <xf numFmtId="3" fontId="15" fillId="0" borderId="43" xfId="888" applyNumberFormat="1" applyFont="1" applyBorder="1" applyAlignment="1">
      <alignment horizontal="center" vertical="center" wrapText="1"/>
    </xf>
    <xf numFmtId="165" fontId="22" fillId="0" borderId="0" xfId="0" applyNumberFormat="1" applyFont="1" applyAlignment="1">
      <alignment vertical="center"/>
    </xf>
    <xf numFmtId="49" fontId="16" fillId="0" borderId="11" xfId="0" applyNumberFormat="1" applyFont="1" applyBorder="1" applyAlignment="1">
      <alignment vertical="center" wrapText="1"/>
    </xf>
    <xf numFmtId="3" fontId="16" fillId="0" borderId="11" xfId="0" applyNumberFormat="1" applyFont="1" applyBorder="1" applyAlignment="1">
      <alignment horizontal="right" vertical="center" wrapText="1"/>
    </xf>
    <xf numFmtId="3" fontId="39" fillId="0" borderId="23" xfId="0" applyNumberFormat="1" applyFont="1" applyBorder="1" applyAlignment="1">
      <alignment horizontal="right" vertical="center" wrapText="1"/>
    </xf>
    <xf numFmtId="3" fontId="15" fillId="0" borderId="23" xfId="0" applyNumberFormat="1" applyFont="1" applyBorder="1" applyAlignment="1">
      <alignment horizontal="right" vertical="center" wrapText="1"/>
    </xf>
    <xf numFmtId="0" fontId="24" fillId="0" borderId="23" xfId="1057" applyFont="1" applyBorder="1" applyAlignment="1">
      <alignment horizontal="center" vertical="center" wrapText="1"/>
    </xf>
    <xf numFmtId="0" fontId="24" fillId="0" borderId="23" xfId="1057" applyFont="1" applyBorder="1" applyAlignment="1">
      <alignment vertical="center" wrapText="1"/>
    </xf>
    <xf numFmtId="49" fontId="24" fillId="0" borderId="23" xfId="0" applyNumberFormat="1" applyFont="1" applyBorder="1" applyAlignment="1">
      <alignment vertical="center" wrapText="1"/>
    </xf>
    <xf numFmtId="3" fontId="24" fillId="0" borderId="23" xfId="0" applyNumberFormat="1" applyFont="1" applyBorder="1" applyAlignment="1">
      <alignment horizontal="right" vertical="center" wrapText="1"/>
    </xf>
    <xf numFmtId="0" fontId="15" fillId="0" borderId="23" xfId="1057" applyFont="1" applyBorder="1" applyAlignment="1">
      <alignment horizontal="center" vertical="center" wrapText="1"/>
    </xf>
    <xf numFmtId="49" fontId="24" fillId="0" borderId="23" xfId="1057" applyNumberFormat="1" applyFont="1" applyBorder="1" applyAlignment="1">
      <alignment vertical="center" wrapText="1"/>
    </xf>
    <xf numFmtId="3" fontId="16" fillId="0" borderId="29" xfId="0" applyNumberFormat="1" applyFont="1" applyBorder="1" applyAlignment="1">
      <alignment horizontal="center" vertical="center" wrapText="1"/>
    </xf>
    <xf numFmtId="3" fontId="16" fillId="0" borderId="11" xfId="0" applyNumberFormat="1" applyFont="1" applyBorder="1" applyAlignment="1">
      <alignment horizontal="center" vertical="center" wrapText="1"/>
    </xf>
    <xf numFmtId="175" fontId="24" fillId="0" borderId="23" xfId="0" applyNumberFormat="1" applyFont="1" applyBorder="1" applyAlignment="1">
      <alignment horizontal="right" vertical="center" wrapText="1"/>
    </xf>
    <xf numFmtId="177" fontId="15" fillId="0" borderId="23" xfId="0" applyNumberFormat="1" applyFont="1" applyBorder="1" applyAlignment="1">
      <alignment horizontal="right" vertical="center" wrapText="1"/>
    </xf>
    <xf numFmtId="169" fontId="15" fillId="0" borderId="23" xfId="0" applyNumberFormat="1" applyFont="1" applyBorder="1" applyAlignment="1">
      <alignment horizontal="right" vertical="center" wrapText="1"/>
    </xf>
    <xf numFmtId="0" fontId="15" fillId="0" borderId="23" xfId="0" applyFont="1" applyBorder="1" applyAlignment="1">
      <alignment horizontal="left" vertical="center" wrapText="1"/>
    </xf>
    <xf numFmtId="181" fontId="24" fillId="0" borderId="23" xfId="0" applyNumberFormat="1" applyFont="1" applyBorder="1" applyAlignment="1">
      <alignment horizontal="right" vertical="center" wrapText="1"/>
    </xf>
    <xf numFmtId="247" fontId="16" fillId="0" borderId="23" xfId="0" applyNumberFormat="1" applyFont="1" applyBorder="1" applyAlignment="1">
      <alignment horizontal="right" vertical="center" wrapText="1"/>
    </xf>
    <xf numFmtId="247" fontId="15" fillId="0" borderId="23" xfId="0" applyNumberFormat="1" applyFont="1" applyBorder="1" applyAlignment="1">
      <alignment horizontal="right" vertical="center" wrapText="1"/>
    </xf>
    <xf numFmtId="247" fontId="24" fillId="0" borderId="23" xfId="0" applyNumberFormat="1" applyFont="1" applyBorder="1" applyAlignment="1">
      <alignment horizontal="right" vertical="center" wrapText="1"/>
    </xf>
    <xf numFmtId="0" fontId="36" fillId="0" borderId="23" xfId="0" quotePrefix="1" applyFont="1" applyBorder="1" applyAlignment="1">
      <alignment horizontal="left" vertical="center" wrapText="1"/>
    </xf>
    <xf numFmtId="3" fontId="38" fillId="0" borderId="23" xfId="0" applyNumberFormat="1" applyFont="1" applyBorder="1" applyAlignment="1">
      <alignment horizontal="right" vertical="center" wrapText="1"/>
    </xf>
    <xf numFmtId="3" fontId="41" fillId="0" borderId="23" xfId="0" applyNumberFormat="1" applyFont="1" applyBorder="1" applyAlignment="1">
      <alignment horizontal="right" vertical="center" wrapText="1"/>
    </xf>
    <xf numFmtId="3" fontId="15" fillId="0" borderId="24" xfId="0" applyNumberFormat="1" applyFont="1" applyBorder="1" applyAlignment="1">
      <alignment horizontal="right" vertical="center" wrapText="1"/>
    </xf>
    <xf numFmtId="0" fontId="20" fillId="0" borderId="0" xfId="0" applyFont="1" applyAlignment="1">
      <alignment vertical="center"/>
    </xf>
    <xf numFmtId="169" fontId="16" fillId="0" borderId="11" xfId="477" applyNumberFormat="1" applyFont="1" applyFill="1" applyBorder="1" applyAlignment="1">
      <alignment horizontal="right" vertical="center" wrapText="1"/>
    </xf>
    <xf numFmtId="2" fontId="15" fillId="0" borderId="0" xfId="0" applyNumberFormat="1" applyFont="1" applyAlignment="1">
      <alignment vertical="center" wrapText="1"/>
    </xf>
    <xf numFmtId="3" fontId="24" fillId="0" borderId="0" xfId="0" applyNumberFormat="1" applyFont="1" applyAlignment="1">
      <alignment vertical="center" wrapText="1"/>
    </xf>
    <xf numFmtId="169" fontId="24" fillId="0" borderId="0" xfId="477" applyNumberFormat="1" applyFont="1" applyFill="1" applyAlignment="1">
      <alignment vertical="center" wrapText="1"/>
    </xf>
    <xf numFmtId="41" fontId="50" fillId="0" borderId="23" xfId="477" applyNumberFormat="1" applyFont="1" applyFill="1" applyBorder="1" applyAlignment="1">
      <alignment horizontal="right" vertical="center" wrapText="1"/>
    </xf>
    <xf numFmtId="3" fontId="50" fillId="0" borderId="0" xfId="0" applyNumberFormat="1" applyFont="1" applyAlignment="1">
      <alignment vertical="center" wrapText="1"/>
    </xf>
    <xf numFmtId="169" fontId="50" fillId="0" borderId="0" xfId="477" applyNumberFormat="1" applyFont="1" applyFill="1" applyAlignment="1">
      <alignment vertical="center" wrapText="1"/>
    </xf>
    <xf numFmtId="0" fontId="50" fillId="0" borderId="0" xfId="0" applyFont="1" applyAlignment="1">
      <alignment vertical="center" wrapText="1"/>
    </xf>
    <xf numFmtId="0" fontId="16" fillId="0" borderId="24" xfId="0" applyFont="1" applyBorder="1" applyAlignment="1">
      <alignment horizontal="center" vertical="center" wrapText="1"/>
    </xf>
    <xf numFmtId="0" fontId="16" fillId="0" borderId="24" xfId="0" applyFont="1" applyBorder="1" applyAlignment="1">
      <alignment vertical="center" wrapText="1"/>
    </xf>
    <xf numFmtId="169" fontId="16" fillId="0" borderId="24" xfId="477" applyNumberFormat="1" applyFont="1" applyFill="1" applyBorder="1" applyAlignment="1">
      <alignment horizontal="right" vertical="center" wrapText="1"/>
    </xf>
    <xf numFmtId="0" fontId="15" fillId="0" borderId="0" xfId="0" applyFont="1" applyAlignment="1">
      <alignment horizontal="left" vertical="center" wrapText="1"/>
    </xf>
    <xf numFmtId="0" fontId="16" fillId="0" borderId="11" xfId="0" applyFont="1" applyBorder="1" applyAlignment="1">
      <alignment horizontal="right" vertical="center" wrapText="1"/>
    </xf>
    <xf numFmtId="10" fontId="16" fillId="0" borderId="11" xfId="1072" applyNumberFormat="1" applyFont="1" applyFill="1" applyBorder="1" applyAlignment="1">
      <alignment vertical="center" wrapText="1"/>
    </xf>
    <xf numFmtId="10" fontId="15" fillId="0" borderId="23" xfId="1072" applyNumberFormat="1" applyFont="1" applyFill="1" applyBorder="1" applyAlignment="1">
      <alignment vertical="center" wrapText="1"/>
    </xf>
    <xf numFmtId="10" fontId="16" fillId="0" borderId="23" xfId="1072" applyNumberFormat="1" applyFont="1" applyFill="1" applyBorder="1" applyAlignment="1">
      <alignment vertical="center" wrapText="1"/>
    </xf>
    <xf numFmtId="0" fontId="215" fillId="0" borderId="23" xfId="0" applyFont="1" applyBorder="1" applyAlignment="1">
      <alignment horizontal="center"/>
    </xf>
    <xf numFmtId="41" fontId="15" fillId="0" borderId="11" xfId="0" applyNumberFormat="1" applyFont="1" applyBorder="1" applyAlignment="1">
      <alignment horizontal="right" vertical="center" wrapText="1"/>
    </xf>
    <xf numFmtId="41" fontId="15" fillId="0" borderId="26" xfId="477" applyNumberFormat="1" applyFont="1" applyFill="1" applyBorder="1" applyAlignment="1">
      <alignment horizontal="right" vertical="center" wrapText="1"/>
    </xf>
    <xf numFmtId="41" fontId="15" fillId="0" borderId="24" xfId="0" applyNumberFormat="1" applyFont="1" applyBorder="1" applyAlignment="1">
      <alignment horizontal="right" vertical="center" wrapText="1"/>
    </xf>
    <xf numFmtId="2" fontId="24" fillId="0" borderId="0" xfId="477" applyNumberFormat="1" applyFont="1" applyAlignment="1">
      <alignment vertical="center" wrapText="1"/>
    </xf>
    <xf numFmtId="41" fontId="16" fillId="0" borderId="0" xfId="0" applyNumberFormat="1" applyFont="1" applyAlignment="1">
      <alignment horizontal="right" vertical="center" wrapText="1"/>
    </xf>
    <xf numFmtId="169" fontId="15" fillId="0" borderId="0" xfId="0" applyNumberFormat="1" applyFont="1" applyAlignment="1">
      <alignment horizontal="right" vertical="center" wrapText="1"/>
    </xf>
    <xf numFmtId="169" fontId="21" fillId="0" borderId="23" xfId="477" applyNumberFormat="1" applyFont="1" applyFill="1" applyBorder="1" applyAlignment="1">
      <alignment vertical="center" wrapText="1"/>
    </xf>
    <xf numFmtId="169" fontId="21" fillId="0" borderId="24" xfId="477" applyNumberFormat="1" applyFont="1" applyFill="1" applyBorder="1" applyAlignment="1">
      <alignment vertical="center" wrapText="1"/>
    </xf>
    <xf numFmtId="0" fontId="25" fillId="0" borderId="23" xfId="1694" applyFont="1" applyBorder="1" applyAlignment="1">
      <alignment vertical="center" wrapText="1"/>
    </xf>
    <xf numFmtId="249" fontId="21" fillId="0" borderId="23" xfId="477" applyNumberFormat="1" applyFont="1" applyFill="1" applyBorder="1" applyAlignment="1">
      <alignment horizontal="right" vertical="center" wrapText="1"/>
    </xf>
    <xf numFmtId="10" fontId="21" fillId="0" borderId="23" xfId="1072" applyNumberFormat="1" applyFont="1" applyFill="1" applyBorder="1" applyAlignment="1">
      <alignment wrapText="1"/>
    </xf>
    <xf numFmtId="0" fontId="30" fillId="61" borderId="23" xfId="0" applyFont="1" applyFill="1" applyBorder="1" applyAlignment="1">
      <alignment horizontal="center" vertical="center"/>
    </xf>
    <xf numFmtId="0" fontId="30" fillId="61" borderId="23" xfId="0" applyFont="1" applyFill="1" applyBorder="1" applyAlignment="1">
      <alignment vertical="center"/>
    </xf>
    <xf numFmtId="165" fontId="30" fillId="61" borderId="23" xfId="0" applyNumberFormat="1" applyFont="1" applyFill="1" applyBorder="1" applyAlignment="1">
      <alignment vertical="center"/>
    </xf>
    <xf numFmtId="0" fontId="30" fillId="61" borderId="0" xfId="0" applyFont="1" applyFill="1" applyAlignment="1">
      <alignment vertical="center"/>
    </xf>
    <xf numFmtId="0" fontId="22" fillId="61" borderId="23" xfId="0" applyFont="1" applyFill="1" applyBorder="1" applyAlignment="1">
      <alignment horizontal="center" vertical="center"/>
    </xf>
    <xf numFmtId="0" fontId="22" fillId="61" borderId="23" xfId="0" quotePrefix="1" applyFont="1" applyFill="1" applyBorder="1" applyAlignment="1">
      <alignment vertical="center"/>
    </xf>
    <xf numFmtId="165" fontId="22" fillId="61" borderId="23" xfId="0" applyNumberFormat="1" applyFont="1" applyFill="1" applyBorder="1" applyAlignment="1">
      <alignment vertical="center"/>
    </xf>
    <xf numFmtId="3" fontId="22" fillId="61" borderId="23" xfId="0" quotePrefix="1" applyNumberFormat="1" applyFont="1" applyFill="1" applyBorder="1" applyAlignment="1">
      <alignment horizontal="right" vertical="center"/>
    </xf>
    <xf numFmtId="165" fontId="36" fillId="61" borderId="23" xfId="0" applyNumberFormat="1" applyFont="1" applyFill="1" applyBorder="1" applyAlignment="1">
      <alignment vertical="center"/>
    </xf>
    <xf numFmtId="0" fontId="22" fillId="61" borderId="0" xfId="0" applyFont="1" applyFill="1" applyAlignment="1">
      <alignment vertical="center"/>
    </xf>
    <xf numFmtId="0" fontId="22" fillId="61" borderId="23" xfId="0" applyFont="1" applyFill="1" applyBorder="1" applyAlignment="1">
      <alignment vertical="center"/>
    </xf>
    <xf numFmtId="0" fontId="36" fillId="61" borderId="23" xfId="0" quotePrefix="1" applyFont="1" applyFill="1" applyBorder="1" applyAlignment="1">
      <alignment vertical="center"/>
    </xf>
    <xf numFmtId="165" fontId="47" fillId="61" borderId="23" xfId="0" applyNumberFormat="1" applyFont="1" applyFill="1" applyBorder="1" applyAlignment="1">
      <alignment vertical="center"/>
    </xf>
    <xf numFmtId="165" fontId="36" fillId="61" borderId="26" xfId="0" applyNumberFormat="1" applyFont="1" applyFill="1" applyBorder="1" applyAlignment="1">
      <alignment vertical="center"/>
    </xf>
    <xf numFmtId="169" fontId="22" fillId="61" borderId="0" xfId="477" applyNumberFormat="1" applyFont="1" applyFill="1" applyAlignment="1">
      <alignment vertical="center"/>
    </xf>
    <xf numFmtId="165" fontId="22" fillId="61" borderId="0" xfId="0" applyNumberFormat="1" applyFont="1" applyFill="1" applyAlignment="1">
      <alignment vertical="center"/>
    </xf>
    <xf numFmtId="0" fontId="36" fillId="61" borderId="31" xfId="0" quotePrefix="1" applyFont="1" applyFill="1" applyBorder="1" applyAlignment="1">
      <alignment vertical="center"/>
    </xf>
    <xf numFmtId="165" fontId="47" fillId="61" borderId="26" xfId="0" applyNumberFormat="1" applyFont="1" applyFill="1" applyBorder="1" applyAlignment="1">
      <alignment vertical="center"/>
    </xf>
    <xf numFmtId="0" fontId="47" fillId="61" borderId="23" xfId="0" applyFont="1" applyFill="1" applyBorder="1" applyAlignment="1">
      <alignment vertical="center"/>
    </xf>
    <xf numFmtId="169" fontId="30" fillId="0" borderId="43" xfId="477" applyNumberFormat="1" applyFont="1" applyFill="1" applyBorder="1" applyAlignment="1">
      <alignment vertical="center"/>
    </xf>
    <xf numFmtId="0" fontId="201" fillId="0" borderId="43" xfId="888" applyFont="1" applyBorder="1" applyAlignment="1">
      <alignment horizontal="center" vertical="center" wrapText="1"/>
    </xf>
    <xf numFmtId="169" fontId="201" fillId="0" borderId="43" xfId="477" applyNumberFormat="1" applyFont="1" applyFill="1" applyBorder="1"/>
    <xf numFmtId="165" fontId="201" fillId="0" borderId="43" xfId="0" applyNumberFormat="1" applyFont="1" applyBorder="1" applyAlignment="1">
      <alignment vertical="center"/>
    </xf>
    <xf numFmtId="3" fontId="227" fillId="0" borderId="43" xfId="0" applyNumberFormat="1" applyFont="1" applyBorder="1" applyAlignment="1">
      <alignment vertical="center"/>
    </xf>
    <xf numFmtId="207" fontId="46" fillId="0" borderId="43" xfId="477" applyNumberFormat="1" applyFont="1" applyFill="1" applyBorder="1"/>
    <xf numFmtId="165" fontId="24" fillId="0" borderId="0" xfId="0" applyNumberFormat="1" applyFont="1" applyAlignment="1">
      <alignment vertical="center" wrapText="1"/>
    </xf>
    <xf numFmtId="249" fontId="21" fillId="0" borderId="11" xfId="477" applyNumberFormat="1" applyFont="1" applyFill="1" applyBorder="1" applyAlignment="1">
      <alignment horizontal="right" vertical="center" wrapText="1"/>
    </xf>
    <xf numFmtId="168" fontId="200" fillId="45" borderId="0" xfId="477" applyFont="1" applyFill="1" applyAlignment="1">
      <alignment horizontal="right" vertical="center" wrapText="1"/>
    </xf>
    <xf numFmtId="169" fontId="24" fillId="0" borderId="0" xfId="477" applyNumberFormat="1" applyFont="1" applyFill="1" applyBorder="1" applyAlignment="1">
      <alignment horizontal="right" vertical="center" wrapText="1"/>
    </xf>
    <xf numFmtId="41" fontId="15" fillId="0" borderId="0" xfId="0" applyNumberFormat="1" applyFont="1" applyAlignment="1">
      <alignment horizontal="center" vertical="center" wrapText="1"/>
    </xf>
    <xf numFmtId="169" fontId="20" fillId="0" borderId="23" xfId="477" applyNumberFormat="1" applyFont="1" applyFill="1" applyBorder="1" applyAlignment="1">
      <alignment vertical="center" wrapText="1"/>
    </xf>
    <xf numFmtId="249" fontId="204" fillId="0" borderId="23" xfId="477" applyNumberFormat="1" applyFont="1" applyBorder="1" applyAlignment="1">
      <alignment horizontal="right" vertical="center" wrapText="1"/>
    </xf>
    <xf numFmtId="0" fontId="201" fillId="0" borderId="23" xfId="0" applyFont="1" applyBorder="1" applyAlignment="1">
      <alignment horizontal="center" vertical="center"/>
    </xf>
    <xf numFmtId="0" fontId="201" fillId="0" borderId="23" xfId="0" quotePrefix="1" applyFont="1" applyBorder="1"/>
    <xf numFmtId="165" fontId="201" fillId="0" borderId="23" xfId="0" applyNumberFormat="1" applyFont="1" applyBorder="1" applyAlignment="1">
      <alignment vertical="center"/>
    </xf>
    <xf numFmtId="165" fontId="201" fillId="0" borderId="23" xfId="0" applyNumberFormat="1" applyFont="1" applyBorder="1"/>
    <xf numFmtId="165" fontId="201" fillId="0" borderId="43" xfId="0" applyNumberFormat="1" applyFont="1" applyBorder="1"/>
    <xf numFmtId="0" fontId="227" fillId="0" borderId="23" xfId="0" applyFont="1" applyBorder="1" applyAlignment="1">
      <alignment horizontal="center" vertical="center"/>
    </xf>
    <xf numFmtId="0" fontId="227" fillId="0" borderId="23" xfId="0" quotePrefix="1" applyFont="1" applyBorder="1"/>
    <xf numFmtId="165" fontId="227" fillId="0" borderId="23" xfId="0" applyNumberFormat="1" applyFont="1" applyBorder="1" applyAlignment="1">
      <alignment vertical="center"/>
    </xf>
    <xf numFmtId="165" fontId="227" fillId="0" borderId="23" xfId="0" applyNumberFormat="1" applyFont="1" applyBorder="1"/>
    <xf numFmtId="3" fontId="227" fillId="0" borderId="23" xfId="0" applyNumberFormat="1" applyFont="1" applyBorder="1" applyAlignment="1">
      <alignment horizontal="right" vertical="center"/>
    </xf>
    <xf numFmtId="165" fontId="227" fillId="0" borderId="43" xfId="0" applyNumberFormat="1" applyFont="1" applyBorder="1"/>
    <xf numFmtId="0" fontId="227" fillId="0" borderId="0" xfId="0" applyFont="1"/>
    <xf numFmtId="207" fontId="227" fillId="0" borderId="43" xfId="477" applyNumberFormat="1" applyFont="1" applyBorder="1"/>
    <xf numFmtId="0" fontId="16" fillId="0" borderId="11" xfId="888" applyFont="1" applyBorder="1" applyAlignment="1">
      <alignment vertical="center" wrapText="1"/>
    </xf>
    <xf numFmtId="0" fontId="15" fillId="0" borderId="23" xfId="888" applyFont="1" applyBorder="1" applyAlignment="1">
      <alignment vertical="center" wrapText="1"/>
    </xf>
    <xf numFmtId="0" fontId="23" fillId="0" borderId="23" xfId="888" applyFont="1" applyBorder="1" applyAlignment="1">
      <alignment vertical="center" wrapText="1"/>
    </xf>
    <xf numFmtId="3" fontId="201" fillId="0" borderId="23" xfId="0" applyNumberFormat="1" applyFont="1" applyBorder="1" applyAlignment="1">
      <alignment horizontal="right" vertical="center"/>
    </xf>
    <xf numFmtId="3" fontId="201" fillId="0" borderId="43" xfId="0" applyNumberFormat="1" applyFont="1" applyBorder="1" applyAlignment="1">
      <alignment horizontal="right" vertical="center"/>
    </xf>
    <xf numFmtId="0" fontId="46" fillId="32" borderId="43" xfId="0" applyFont="1" applyFill="1" applyBorder="1" applyAlignment="1">
      <alignment horizontal="center" vertical="center"/>
    </xf>
    <xf numFmtId="0" fontId="36" fillId="0" borderId="43" xfId="0" applyFont="1" applyBorder="1" applyAlignment="1">
      <alignment horizontal="center" vertical="center"/>
    </xf>
    <xf numFmtId="0" fontId="46" fillId="32" borderId="43" xfId="888" applyFont="1" applyFill="1" applyBorder="1" applyAlignment="1">
      <alignment horizontal="center" vertical="center" wrapText="1"/>
    </xf>
    <xf numFmtId="0" fontId="22" fillId="61" borderId="26" xfId="0" applyFont="1" applyFill="1" applyBorder="1" applyAlignment="1">
      <alignment horizontal="center" vertical="center"/>
    </xf>
    <xf numFmtId="0" fontId="30" fillId="0" borderId="23" xfId="0" applyFont="1" applyBorder="1" applyAlignment="1">
      <alignment horizontal="center"/>
    </xf>
    <xf numFmtId="0" fontId="23" fillId="0" borderId="23" xfId="888" applyFont="1" applyBorder="1" applyAlignment="1">
      <alignment horizontal="center" vertical="center" wrapText="1"/>
    </xf>
    <xf numFmtId="0" fontId="228" fillId="0" borderId="23" xfId="0" applyFont="1" applyBorder="1" applyAlignment="1">
      <alignment horizontal="center"/>
    </xf>
    <xf numFmtId="165" fontId="30" fillId="32" borderId="39" xfId="0" applyNumberFormat="1" applyFont="1" applyFill="1" applyBorder="1" applyAlignment="1">
      <alignment vertical="center"/>
    </xf>
    <xf numFmtId="165" fontId="30" fillId="32" borderId="40" xfId="0" applyNumberFormat="1" applyFont="1" applyFill="1" applyBorder="1" applyAlignment="1">
      <alignment vertical="center"/>
    </xf>
    <xf numFmtId="0" fontId="30" fillId="0" borderId="18" xfId="0" applyFont="1" applyBorder="1" applyAlignment="1">
      <alignment vertical="center"/>
    </xf>
    <xf numFmtId="0" fontId="30" fillId="0" borderId="22" xfId="0" applyFont="1" applyBorder="1" applyAlignment="1">
      <alignment vertical="center"/>
    </xf>
    <xf numFmtId="175" fontId="18" fillId="0" borderId="8" xfId="477" applyNumberFormat="1" applyFont="1" applyBorder="1" applyAlignment="1">
      <alignment horizontal="center" vertical="center" wrapText="1"/>
    </xf>
    <xf numFmtId="43" fontId="16" fillId="0" borderId="8" xfId="477" applyNumberFormat="1" applyFont="1" applyFill="1" applyBorder="1" applyAlignment="1">
      <alignment horizontal="right" vertical="center" wrapText="1"/>
    </xf>
    <xf numFmtId="43" fontId="265" fillId="0" borderId="8" xfId="477" applyNumberFormat="1" applyFont="1" applyFill="1" applyBorder="1" applyAlignment="1">
      <alignment horizontal="right" vertical="center" wrapText="1"/>
    </xf>
    <xf numFmtId="175" fontId="265" fillId="0" borderId="8" xfId="477" applyNumberFormat="1" applyFont="1" applyFill="1" applyBorder="1" applyAlignment="1">
      <alignment horizontal="right" vertical="center" wrapText="1"/>
    </xf>
    <xf numFmtId="0" fontId="24" fillId="0" borderId="23" xfId="888" applyFont="1" applyBorder="1" applyAlignment="1">
      <alignment vertical="center" wrapText="1"/>
    </xf>
    <xf numFmtId="0" fontId="59" fillId="0" borderId="0" xfId="0" applyFont="1" applyAlignment="1">
      <alignment vertical="center" wrapText="1"/>
    </xf>
    <xf numFmtId="165" fontId="176" fillId="0" borderId="0" xfId="0" applyNumberFormat="1" applyFont="1" applyAlignment="1">
      <alignment vertical="center" wrapText="1"/>
    </xf>
    <xf numFmtId="175" fontId="266" fillId="0" borderId="0" xfId="0" applyNumberFormat="1" applyFont="1" applyAlignment="1">
      <alignment vertical="center" wrapText="1"/>
    </xf>
    <xf numFmtId="165" fontId="147" fillId="0" borderId="8" xfId="0" applyNumberFormat="1" applyFont="1" applyBorder="1" applyAlignment="1">
      <alignment vertical="center" wrapText="1"/>
    </xf>
    <xf numFmtId="175" fontId="147" fillId="0" borderId="8" xfId="0" applyNumberFormat="1" applyFont="1" applyBorder="1" applyAlignment="1">
      <alignment vertical="center" wrapText="1"/>
    </xf>
    <xf numFmtId="175" fontId="176" fillId="0" borderId="8" xfId="0" applyNumberFormat="1" applyFont="1" applyBorder="1" applyAlignment="1">
      <alignment vertical="center" wrapText="1"/>
    </xf>
    <xf numFmtId="165" fontId="176" fillId="0" borderId="8" xfId="0" applyNumberFormat="1" applyFont="1" applyBorder="1" applyAlignment="1">
      <alignment vertical="center" wrapText="1"/>
    </xf>
    <xf numFmtId="0" fontId="46" fillId="0" borderId="43" xfId="0" applyFont="1" applyBorder="1" applyAlignment="1">
      <alignment horizontal="center" vertical="center"/>
    </xf>
    <xf numFmtId="169" fontId="46" fillId="0" borderId="43" xfId="477" applyNumberFormat="1" applyFont="1" applyFill="1" applyBorder="1"/>
    <xf numFmtId="169" fontId="36" fillId="0" borderId="43" xfId="477" applyNumberFormat="1" applyFont="1" applyFill="1" applyBorder="1" applyAlignment="1">
      <alignment vertical="center"/>
    </xf>
    <xf numFmtId="0" fontId="46" fillId="0" borderId="43" xfId="0" applyFont="1" applyBorder="1" applyAlignment="1">
      <alignment vertical="center"/>
    </xf>
    <xf numFmtId="172" fontId="46" fillId="0" borderId="0" xfId="0" applyNumberFormat="1" applyFont="1"/>
    <xf numFmtId="165" fontId="266" fillId="0" borderId="0" xfId="0" applyNumberFormat="1" applyFont="1" applyAlignment="1">
      <alignment vertical="center" wrapText="1"/>
    </xf>
    <xf numFmtId="207" fontId="210" fillId="0" borderId="43" xfId="477" applyNumberFormat="1" applyFont="1" applyFill="1" applyBorder="1"/>
    <xf numFmtId="207" fontId="227" fillId="0" borderId="43" xfId="477" applyNumberFormat="1" applyFont="1" applyFill="1" applyBorder="1"/>
    <xf numFmtId="0" fontId="227" fillId="0" borderId="23" xfId="0" applyFont="1" applyBorder="1" applyAlignment="1">
      <alignment horizontal="center"/>
    </xf>
    <xf numFmtId="0" fontId="227" fillId="0" borderId="23" xfId="0" quotePrefix="1" applyFont="1" applyBorder="1" applyAlignment="1">
      <alignment vertical="center"/>
    </xf>
    <xf numFmtId="0" fontId="227" fillId="0" borderId="23" xfId="0" applyFont="1" applyBorder="1"/>
    <xf numFmtId="207" fontId="227" fillId="0" borderId="0" xfId="477" applyNumberFormat="1" applyFont="1" applyFill="1" applyBorder="1"/>
    <xf numFmtId="165" fontId="202" fillId="0" borderId="43" xfId="0" applyNumberFormat="1" applyFont="1" applyBorder="1"/>
    <xf numFmtId="207" fontId="228" fillId="0" borderId="0" xfId="0" applyNumberFormat="1" applyFont="1"/>
    <xf numFmtId="10" fontId="22" fillId="0" borderId="43" xfId="1072" applyNumberFormat="1" applyFont="1" applyFill="1" applyBorder="1" applyAlignment="1">
      <alignment horizontal="center" vertical="center"/>
    </xf>
    <xf numFmtId="0" fontId="236" fillId="0" borderId="0" xfId="0" applyFont="1" applyAlignment="1">
      <alignment horizontal="right" vertical="center" wrapText="1"/>
    </xf>
    <xf numFmtId="165" fontId="236" fillId="0" borderId="0" xfId="0" applyNumberFormat="1" applyFont="1" applyAlignment="1">
      <alignment horizontal="right" vertical="center" wrapText="1"/>
    </xf>
    <xf numFmtId="165" fontId="36" fillId="0" borderId="0" xfId="0" applyNumberFormat="1" applyFont="1"/>
    <xf numFmtId="165" fontId="46" fillId="0" borderId="43" xfId="0" applyNumberFormat="1" applyFont="1" applyBorder="1" applyAlignment="1">
      <alignment vertical="center"/>
    </xf>
    <xf numFmtId="3" fontId="16" fillId="0" borderId="8" xfId="888" applyNumberFormat="1" applyFont="1" applyBorder="1" applyAlignment="1">
      <alignment horizontal="right" vertical="center" wrapText="1"/>
    </xf>
    <xf numFmtId="0" fontId="36" fillId="0" borderId="8" xfId="888" applyFont="1" applyBorder="1" applyAlignment="1">
      <alignment vertical="center" wrapText="1"/>
    </xf>
    <xf numFmtId="165" fontId="30" fillId="0" borderId="23" xfId="0" applyNumberFormat="1" applyFont="1" applyBorder="1" applyAlignment="1">
      <alignment horizontal="right" wrapText="1"/>
    </xf>
    <xf numFmtId="41" fontId="30" fillId="0" borderId="23" xfId="0" applyNumberFormat="1" applyFont="1" applyBorder="1" applyAlignment="1">
      <alignment horizontal="right" vertical="center" wrapText="1"/>
    </xf>
    <xf numFmtId="169" fontId="16" fillId="0" borderId="48" xfId="0" applyNumberFormat="1" applyFont="1" applyBorder="1" applyAlignment="1">
      <alignment horizontal="right" vertical="center" wrapText="1"/>
    </xf>
    <xf numFmtId="0" fontId="16" fillId="0" borderId="27" xfId="888" applyFont="1" applyBorder="1" applyAlignment="1">
      <alignment vertical="center" wrapText="1"/>
    </xf>
    <xf numFmtId="49" fontId="16" fillId="0" borderId="47" xfId="0" applyNumberFormat="1" applyFont="1" applyBorder="1" applyAlignment="1">
      <alignment horizontal="left" vertical="center" wrapText="1"/>
    </xf>
    <xf numFmtId="165" fontId="23" fillId="0" borderId="27" xfId="888" applyNumberFormat="1" applyFont="1" applyBorder="1" applyAlignment="1">
      <alignment horizontal="right" vertical="center" wrapText="1"/>
    </xf>
    <xf numFmtId="49" fontId="24" fillId="0" borderId="46" xfId="0" applyNumberFormat="1" applyFont="1" applyBorder="1" applyAlignment="1">
      <alignment vertical="center" wrapText="1"/>
    </xf>
    <xf numFmtId="3" fontId="24" fillId="0" borderId="49" xfId="0" applyNumberFormat="1" applyFont="1" applyBorder="1" applyAlignment="1">
      <alignment horizontal="right" vertical="center" wrapText="1"/>
    </xf>
    <xf numFmtId="49" fontId="24" fillId="0" borderId="45" xfId="0" applyNumberFormat="1" applyFont="1" applyBorder="1" applyAlignment="1">
      <alignment vertical="center" wrapText="1"/>
    </xf>
    <xf numFmtId="3" fontId="23" fillId="0" borderId="51" xfId="0" applyNumberFormat="1" applyFont="1" applyBorder="1" applyAlignment="1">
      <alignment horizontal="right" vertical="center" wrapText="1"/>
    </xf>
    <xf numFmtId="3" fontId="23" fillId="0" borderId="52" xfId="0" applyNumberFormat="1" applyFont="1" applyBorder="1" applyAlignment="1">
      <alignment horizontal="right" vertical="center" wrapText="1"/>
    </xf>
    <xf numFmtId="3" fontId="24" fillId="0" borderId="52" xfId="0" applyNumberFormat="1" applyFont="1" applyBorder="1" applyAlignment="1">
      <alignment horizontal="right" vertical="center" wrapText="1"/>
    </xf>
    <xf numFmtId="3" fontId="23" fillId="0" borderId="53" xfId="0" applyNumberFormat="1" applyFont="1" applyBorder="1" applyAlignment="1">
      <alignment horizontal="right" vertical="center" wrapText="1"/>
    </xf>
    <xf numFmtId="0" fontId="36" fillId="0" borderId="43" xfId="888" applyFont="1" applyBorder="1" applyAlignment="1">
      <alignment vertical="center" wrapText="1"/>
    </xf>
    <xf numFmtId="0" fontId="30" fillId="0" borderId="26" xfId="0" applyFont="1" applyBorder="1" applyAlignment="1">
      <alignment vertical="center"/>
    </xf>
    <xf numFmtId="49" fontId="30" fillId="0" borderId="33" xfId="0" applyNumberFormat="1" applyFont="1" applyBorder="1" applyAlignment="1">
      <alignment vertical="center" wrapText="1"/>
    </xf>
    <xf numFmtId="165" fontId="30" fillId="0" borderId="26" xfId="0" applyNumberFormat="1" applyFont="1" applyBorder="1" applyAlignment="1">
      <alignment vertical="center"/>
    </xf>
    <xf numFmtId="165" fontId="30" fillId="0" borderId="21" xfId="0" applyNumberFormat="1" applyFont="1" applyBorder="1" applyAlignment="1">
      <alignment vertical="center"/>
    </xf>
    <xf numFmtId="0" fontId="30" fillId="0" borderId="21" xfId="0" applyFont="1" applyBorder="1" applyAlignment="1">
      <alignment vertical="center"/>
    </xf>
    <xf numFmtId="0" fontId="22" fillId="0" borderId="44" xfId="0" applyFont="1" applyBorder="1" applyAlignment="1">
      <alignment vertical="center"/>
    </xf>
    <xf numFmtId="3" fontId="63" fillId="0" borderId="0" xfId="0" applyNumberFormat="1" applyFont="1" applyAlignment="1">
      <alignment vertical="center" wrapText="1"/>
    </xf>
    <xf numFmtId="3" fontId="21" fillId="44" borderId="23" xfId="888" applyNumberFormat="1" applyFont="1" applyFill="1" applyBorder="1" applyAlignment="1">
      <alignment horizontal="right" vertical="center" wrapText="1"/>
    </xf>
    <xf numFmtId="3" fontId="267" fillId="58" borderId="0" xfId="1692" applyNumberFormat="1" applyFont="1" applyFill="1" applyAlignment="1">
      <alignment horizontal="center" vertical="top"/>
    </xf>
    <xf numFmtId="0" fontId="267" fillId="58" borderId="0" xfId="1692" applyFont="1" applyFill="1">
      <alignment vertical="top"/>
    </xf>
    <xf numFmtId="37" fontId="267" fillId="58" borderId="0" xfId="1692" applyNumberFormat="1" applyFont="1" applyFill="1">
      <alignment vertical="top"/>
    </xf>
    <xf numFmtId="207" fontId="267" fillId="58" borderId="0" xfId="1692" applyNumberFormat="1" applyFont="1" applyFill="1">
      <alignment vertical="top"/>
    </xf>
    <xf numFmtId="207" fontId="267" fillId="58" borderId="0" xfId="1693" applyNumberFormat="1" applyFont="1" applyFill="1">
      <alignment vertical="top"/>
    </xf>
    <xf numFmtId="3" fontId="204" fillId="0" borderId="27" xfId="888" applyNumberFormat="1" applyFont="1" applyBorder="1" applyAlignment="1">
      <alignment vertical="center" wrapText="1"/>
    </xf>
    <xf numFmtId="170" fontId="38" fillId="0" borderId="0" xfId="0" applyNumberFormat="1" applyFont="1" applyAlignment="1">
      <alignment horizontal="center" vertical="center" wrapText="1"/>
    </xf>
    <xf numFmtId="170" fontId="38" fillId="0" borderId="0" xfId="1072" applyNumberFormat="1" applyFont="1" applyAlignment="1">
      <alignment horizontal="center" vertical="center" wrapText="1"/>
    </xf>
    <xf numFmtId="175" fontId="204" fillId="0" borderId="0" xfId="0" applyNumberFormat="1" applyFont="1" applyAlignment="1">
      <alignment vertical="center" wrapText="1"/>
    </xf>
    <xf numFmtId="41" fontId="268" fillId="0" borderId="23" xfId="1055" applyNumberFormat="1" applyFont="1" applyBorder="1" applyAlignment="1">
      <alignment vertical="center" wrapText="1"/>
    </xf>
    <xf numFmtId="41" fontId="269" fillId="0" borderId="23" xfId="1055" applyNumberFormat="1" applyFont="1" applyBorder="1"/>
    <xf numFmtId="41" fontId="268" fillId="0" borderId="23" xfId="1055" applyNumberFormat="1" applyFont="1" applyBorder="1"/>
    <xf numFmtId="0" fontId="270" fillId="0" borderId="0" xfId="0" applyFont="1" applyAlignment="1">
      <alignment vertical="center" wrapText="1"/>
    </xf>
    <xf numFmtId="0" fontId="271" fillId="0" borderId="0" xfId="0" applyFont="1" applyAlignment="1">
      <alignment vertical="center" wrapText="1"/>
    </xf>
    <xf numFmtId="0" fontId="272" fillId="0" borderId="23" xfId="0" applyFont="1" applyBorder="1" applyAlignment="1">
      <alignment vertical="center" wrapText="1"/>
    </xf>
    <xf numFmtId="169" fontId="272" fillId="0" borderId="23" xfId="477" applyNumberFormat="1" applyFont="1" applyFill="1" applyBorder="1" applyAlignment="1">
      <alignment vertical="center" wrapText="1"/>
    </xf>
    <xf numFmtId="169" fontId="273" fillId="0" borderId="23" xfId="477" applyNumberFormat="1" applyFont="1" applyFill="1" applyBorder="1" applyAlignment="1">
      <alignment vertical="center" wrapText="1"/>
    </xf>
    <xf numFmtId="0" fontId="272" fillId="0" borderId="0" xfId="0" applyFont="1" applyAlignment="1">
      <alignment vertical="center" wrapText="1"/>
    </xf>
    <xf numFmtId="169" fontId="270" fillId="0" borderId="23" xfId="477" applyNumberFormat="1" applyFont="1" applyFill="1" applyBorder="1" applyAlignment="1">
      <alignment horizontal="right" vertical="center" wrapText="1"/>
    </xf>
    <xf numFmtId="9" fontId="21" fillId="0" borderId="0" xfId="1072" applyFont="1" applyAlignment="1">
      <alignment vertical="center" wrapText="1"/>
    </xf>
    <xf numFmtId="169" fontId="30" fillId="0" borderId="23" xfId="477" applyNumberFormat="1" applyFont="1" applyBorder="1" applyAlignment="1">
      <alignment horizontal="center" vertical="center" wrapText="1"/>
    </xf>
    <xf numFmtId="169" fontId="22" fillId="0" borderId="23" xfId="477" applyNumberFormat="1" applyFont="1" applyFill="1" applyBorder="1" applyAlignment="1">
      <alignment vertical="top"/>
    </xf>
    <xf numFmtId="169" fontId="22" fillId="0" borderId="23" xfId="477" applyNumberFormat="1" applyFont="1" applyBorder="1" applyAlignment="1">
      <alignment horizontal="center" vertical="center" wrapText="1"/>
    </xf>
    <xf numFmtId="249" fontId="21" fillId="0" borderId="0" xfId="718" applyNumberFormat="1" applyFont="1" applyAlignment="1">
      <alignment vertical="center" wrapText="1"/>
    </xf>
    <xf numFmtId="41" fontId="38" fillId="0" borderId="0" xfId="0" applyNumberFormat="1" applyFont="1" applyAlignment="1">
      <alignment vertical="center"/>
    </xf>
    <xf numFmtId="175" fontId="18" fillId="0" borderId="8" xfId="477" applyNumberFormat="1" applyFont="1" applyBorder="1" applyAlignment="1">
      <alignment horizontal="right" vertical="center" wrapText="1"/>
    </xf>
    <xf numFmtId="175" fontId="18" fillId="0" borderId="27" xfId="477" applyNumberFormat="1" applyFont="1" applyBorder="1" applyAlignment="1">
      <alignment horizontal="right" vertical="center" wrapText="1"/>
    </xf>
    <xf numFmtId="175" fontId="17" fillId="0" borderId="23" xfId="477" applyNumberFormat="1" applyFont="1" applyBorder="1" applyAlignment="1">
      <alignment horizontal="right" vertical="top"/>
    </xf>
    <xf numFmtId="175" fontId="15" fillId="0" borderId="23" xfId="477" applyNumberFormat="1" applyFont="1" applyBorder="1" applyAlignment="1">
      <alignment horizontal="right"/>
    </xf>
    <xf numFmtId="175" fontId="18" fillId="0" borderId="23" xfId="477" applyNumberFormat="1" applyFont="1" applyBorder="1" applyAlignment="1">
      <alignment horizontal="right" vertical="top"/>
    </xf>
    <xf numFmtId="175" fontId="17" fillId="0" borderId="23" xfId="477" applyNumberFormat="1" applyFont="1" applyFill="1" applyBorder="1" applyAlignment="1">
      <alignment horizontal="right" vertical="top"/>
    </xf>
    <xf numFmtId="175" fontId="15" fillId="0" borderId="23" xfId="477" applyNumberFormat="1" applyFont="1" applyFill="1" applyBorder="1" applyAlignment="1">
      <alignment horizontal="right"/>
    </xf>
    <xf numFmtId="175" fontId="17" fillId="0" borderId="26" xfId="477" applyNumberFormat="1" applyFont="1" applyBorder="1" applyAlignment="1">
      <alignment horizontal="right" vertical="top"/>
    </xf>
    <xf numFmtId="175" fontId="15" fillId="0" borderId="26" xfId="477" applyNumberFormat="1" applyFont="1" applyBorder="1" applyAlignment="1">
      <alignment horizontal="right"/>
    </xf>
    <xf numFmtId="175" fontId="18" fillId="0" borderId="8" xfId="477" applyNumberFormat="1" applyFont="1" applyBorder="1" applyAlignment="1">
      <alignment horizontal="right" vertical="top"/>
    </xf>
    <xf numFmtId="175" fontId="17" fillId="0" borderId="27" xfId="477" applyNumberFormat="1" applyFont="1" applyBorder="1" applyAlignment="1">
      <alignment horizontal="right" vertical="top"/>
    </xf>
    <xf numFmtId="175" fontId="15" fillId="0" borderId="27" xfId="477" applyNumberFormat="1" applyFont="1" applyBorder="1" applyAlignment="1">
      <alignment horizontal="right"/>
    </xf>
    <xf numFmtId="175" fontId="17" fillId="0" borderId="24" xfId="477" applyNumberFormat="1" applyFont="1" applyBorder="1" applyAlignment="1">
      <alignment horizontal="right" vertical="top"/>
    </xf>
    <xf numFmtId="175" fontId="15" fillId="0" borderId="24" xfId="477" applyNumberFormat="1" applyFont="1" applyBorder="1" applyAlignment="1">
      <alignment horizontal="right"/>
    </xf>
    <xf numFmtId="9" fontId="15" fillId="0" borderId="23" xfId="0" applyNumberFormat="1" applyFont="1" applyBorder="1" applyAlignment="1">
      <alignment horizontal="right" vertical="center" wrapText="1"/>
    </xf>
    <xf numFmtId="165" fontId="264" fillId="0" borderId="43" xfId="0" applyNumberFormat="1" applyFont="1" applyBorder="1" applyAlignment="1">
      <alignment vertical="center"/>
    </xf>
    <xf numFmtId="165" fontId="264" fillId="61" borderId="23" xfId="0" applyNumberFormat="1" applyFont="1" applyFill="1" applyBorder="1" applyAlignment="1">
      <alignment vertical="center"/>
    </xf>
    <xf numFmtId="0" fontId="207" fillId="51" borderId="11" xfId="0" applyFont="1" applyFill="1" applyBorder="1" applyAlignment="1">
      <alignment horizontal="center" vertical="center"/>
    </xf>
    <xf numFmtId="0" fontId="207" fillId="51" borderId="11" xfId="0" applyFont="1" applyFill="1" applyBorder="1" applyAlignment="1">
      <alignment vertical="center"/>
    </xf>
    <xf numFmtId="165" fontId="207" fillId="51" borderId="11" xfId="0" applyNumberFormat="1" applyFont="1" applyFill="1" applyBorder="1" applyAlignment="1">
      <alignment vertical="center"/>
    </xf>
    <xf numFmtId="0" fontId="207" fillId="51" borderId="0" xfId="0" applyFont="1" applyFill="1" applyAlignment="1">
      <alignment vertical="center"/>
    </xf>
    <xf numFmtId="169" fontId="170" fillId="0" borderId="0" xfId="477" applyNumberFormat="1" applyFont="1" applyAlignment="1">
      <alignment vertical="center" wrapText="1"/>
    </xf>
    <xf numFmtId="10" fontId="15" fillId="32" borderId="23" xfId="1072" applyNumberFormat="1" applyFont="1" applyFill="1" applyBorder="1" applyAlignment="1">
      <alignment horizontal="right" vertical="center" wrapText="1"/>
    </xf>
    <xf numFmtId="10" fontId="23" fillId="32" borderId="23" xfId="1072" applyNumberFormat="1" applyFont="1" applyFill="1" applyBorder="1" applyAlignment="1">
      <alignment horizontal="right" vertical="center" wrapText="1"/>
    </xf>
    <xf numFmtId="207" fontId="201" fillId="0" borderId="0" xfId="477" applyNumberFormat="1" applyFont="1" applyFill="1"/>
    <xf numFmtId="207" fontId="201" fillId="0" borderId="0" xfId="477" applyNumberFormat="1" applyFont="1" applyFill="1" applyAlignment="1"/>
    <xf numFmtId="3" fontId="204" fillId="0" borderId="26" xfId="888" applyNumberFormat="1" applyFont="1" applyBorder="1" applyAlignment="1">
      <alignment vertical="center" wrapText="1"/>
    </xf>
    <xf numFmtId="168" fontId="204" fillId="0" borderId="23" xfId="477" applyFont="1" applyFill="1" applyBorder="1" applyAlignment="1">
      <alignment horizontal="right" vertical="center" wrapText="1"/>
    </xf>
    <xf numFmtId="175" fontId="38" fillId="0" borderId="0" xfId="0" applyNumberFormat="1" applyFont="1" applyAlignment="1">
      <alignment vertical="center" wrapText="1"/>
    </xf>
    <xf numFmtId="165" fontId="30" fillId="45" borderId="43" xfId="0" applyNumberFormat="1" applyFont="1" applyFill="1" applyBorder="1" applyAlignment="1">
      <alignment vertical="center"/>
    </xf>
    <xf numFmtId="0" fontId="30" fillId="45" borderId="0" xfId="0" applyFont="1" applyFill="1"/>
    <xf numFmtId="0" fontId="30" fillId="45" borderId="43" xfId="0" applyFont="1" applyFill="1" applyBorder="1" applyAlignment="1">
      <alignment horizontal="center" vertical="center"/>
    </xf>
    <xf numFmtId="0" fontId="30" fillId="45" borderId="43" xfId="0" quotePrefix="1" applyFont="1" applyFill="1" applyBorder="1" applyAlignment="1">
      <alignment vertical="center"/>
    </xf>
    <xf numFmtId="169" fontId="22" fillId="45" borderId="43" xfId="477" applyNumberFormat="1" applyFont="1" applyFill="1" applyBorder="1"/>
    <xf numFmtId="165" fontId="22" fillId="45" borderId="43" xfId="0" applyNumberFormat="1" applyFont="1" applyFill="1" applyBorder="1" applyAlignment="1">
      <alignment vertical="center"/>
    </xf>
    <xf numFmtId="172" fontId="30" fillId="45" borderId="0" xfId="0" applyNumberFormat="1" applyFont="1" applyFill="1"/>
    <xf numFmtId="3" fontId="23" fillId="0" borderId="23" xfId="477" applyNumberFormat="1" applyFont="1" applyFill="1" applyBorder="1" applyAlignment="1">
      <alignment horizontal="right" vertical="center" wrapText="1"/>
    </xf>
    <xf numFmtId="0" fontId="202" fillId="61" borderId="26" xfId="0" applyFont="1" applyFill="1" applyBorder="1" applyAlignment="1">
      <alignment horizontal="center" vertical="center"/>
    </xf>
    <xf numFmtId="0" fontId="207" fillId="61" borderId="0" xfId="0" quotePrefix="1" applyFont="1" applyFill="1" applyAlignment="1">
      <alignment vertical="center"/>
    </xf>
    <xf numFmtId="165" fontId="264" fillId="61" borderId="26" xfId="0" applyNumberFormat="1" applyFont="1" applyFill="1" applyBorder="1" applyAlignment="1">
      <alignment vertical="center"/>
    </xf>
    <xf numFmtId="0" fontId="264" fillId="61" borderId="26" xfId="0" applyFont="1" applyFill="1" applyBorder="1" applyAlignment="1">
      <alignment vertical="center"/>
    </xf>
    <xf numFmtId="0" fontId="202" fillId="61" borderId="0" xfId="0" applyFont="1" applyFill="1" applyAlignment="1">
      <alignment vertical="center"/>
    </xf>
    <xf numFmtId="165" fontId="202" fillId="61" borderId="0" xfId="0" applyNumberFormat="1" applyFont="1" applyFill="1" applyAlignment="1">
      <alignment vertical="center"/>
    </xf>
    <xf numFmtId="0" fontId="30" fillId="51" borderId="26" xfId="0" applyFont="1" applyFill="1" applyBorder="1" applyAlignment="1">
      <alignment horizontal="center" vertical="center"/>
    </xf>
    <xf numFmtId="49" fontId="30" fillId="51" borderId="32" xfId="0" applyNumberFormat="1" applyFont="1" applyFill="1" applyBorder="1" applyAlignment="1">
      <alignment vertical="center" wrapText="1"/>
    </xf>
    <xf numFmtId="165" fontId="30" fillId="51" borderId="26" xfId="0" applyNumberFormat="1" applyFont="1" applyFill="1" applyBorder="1" applyAlignment="1">
      <alignment vertical="center"/>
    </xf>
    <xf numFmtId="3" fontId="30" fillId="51" borderId="23" xfId="0" quotePrefix="1" applyNumberFormat="1" applyFont="1" applyFill="1" applyBorder="1" applyAlignment="1">
      <alignment horizontal="right" vertical="center"/>
    </xf>
    <xf numFmtId="0" fontId="30" fillId="51" borderId="26" xfId="0" applyFont="1" applyFill="1" applyBorder="1" applyAlignment="1">
      <alignment vertical="center"/>
    </xf>
    <xf numFmtId="0" fontId="22" fillId="51" borderId="0" xfId="0" applyFont="1" applyFill="1" applyAlignment="1">
      <alignment vertical="center"/>
    </xf>
    <xf numFmtId="3" fontId="207" fillId="61" borderId="23" xfId="0" quotePrefix="1" applyNumberFormat="1" applyFont="1" applyFill="1" applyBorder="1" applyAlignment="1">
      <alignment horizontal="right" vertical="center"/>
    </xf>
    <xf numFmtId="175" fontId="207" fillId="0" borderId="8" xfId="477" applyNumberFormat="1" applyFont="1" applyFill="1" applyBorder="1" applyAlignment="1">
      <alignment horizontal="right" vertical="center" wrapText="1"/>
    </xf>
    <xf numFmtId="3" fontId="206" fillId="0" borderId="8" xfId="0" applyNumberFormat="1" applyFont="1" applyBorder="1" applyAlignment="1">
      <alignment vertical="center" wrapText="1"/>
    </xf>
    <xf numFmtId="0" fontId="207" fillId="61" borderId="23" xfId="0" applyFont="1" applyFill="1" applyBorder="1" applyAlignment="1">
      <alignment horizontal="center" vertical="center"/>
    </xf>
    <xf numFmtId="0" fontId="207" fillId="61" borderId="23" xfId="0" applyFont="1" applyFill="1" applyBorder="1" applyAlignment="1">
      <alignment vertical="center"/>
    </xf>
    <xf numFmtId="165" fontId="207" fillId="61" borderId="23" xfId="0" applyNumberFormat="1" applyFont="1" applyFill="1" applyBorder="1" applyAlignment="1">
      <alignment vertical="center"/>
    </xf>
    <xf numFmtId="0" fontId="207" fillId="61" borderId="0" xfId="0" applyFont="1" applyFill="1" applyAlignment="1">
      <alignment vertical="center"/>
    </xf>
    <xf numFmtId="165" fontId="202" fillId="61" borderId="23" xfId="0" applyNumberFormat="1" applyFont="1" applyFill="1" applyBorder="1" applyAlignment="1">
      <alignment vertical="center"/>
    </xf>
    <xf numFmtId="172" fontId="202" fillId="0" borderId="0" xfId="0" applyNumberFormat="1" applyFont="1"/>
    <xf numFmtId="165" fontId="207" fillId="0" borderId="0" xfId="0" applyNumberFormat="1" applyFont="1"/>
    <xf numFmtId="0" fontId="207" fillId="0" borderId="0" xfId="0" applyFont="1"/>
    <xf numFmtId="0" fontId="202" fillId="0" borderId="0" xfId="0" applyFont="1"/>
    <xf numFmtId="0" fontId="264" fillId="0" borderId="43" xfId="0" applyFont="1" applyBorder="1" applyAlignment="1">
      <alignment horizontal="center" vertical="center"/>
    </xf>
    <xf numFmtId="0" fontId="264" fillId="0" borderId="43" xfId="0" quotePrefix="1" applyFont="1" applyBorder="1" applyAlignment="1">
      <alignment vertical="center"/>
    </xf>
    <xf numFmtId="169" fontId="264" fillId="0" borderId="43" xfId="477" applyNumberFormat="1" applyFont="1" applyFill="1" applyBorder="1" applyAlignment="1">
      <alignment vertical="center"/>
    </xf>
    <xf numFmtId="172" fontId="264" fillId="0" borderId="0" xfId="0" applyNumberFormat="1" applyFont="1"/>
    <xf numFmtId="0" fontId="264" fillId="0" borderId="0" xfId="0" applyFont="1"/>
    <xf numFmtId="0" fontId="15" fillId="0" borderId="0" xfId="0" applyFont="1" applyAlignment="1">
      <alignment horizontal="center" vertical="center"/>
    </xf>
    <xf numFmtId="3" fontId="24" fillId="0" borderId="0" xfId="0" applyNumberFormat="1" applyFont="1" applyAlignment="1">
      <alignment horizontal="center" vertical="center" wrapText="1"/>
    </xf>
    <xf numFmtId="169" fontId="15" fillId="0" borderId="0" xfId="477" applyNumberFormat="1" applyFont="1" applyFill="1" applyBorder="1" applyAlignment="1">
      <alignment horizontal="center" vertical="center" wrapText="1"/>
    </xf>
    <xf numFmtId="10" fontId="15" fillId="0" borderId="0" xfId="477" applyNumberFormat="1" applyFont="1" applyFill="1" applyBorder="1" applyAlignment="1">
      <alignment horizontal="center" vertical="center" wrapText="1"/>
    </xf>
    <xf numFmtId="174" fontId="15" fillId="0" borderId="0" xfId="477" applyNumberFormat="1" applyFont="1" applyFill="1" applyBorder="1" applyAlignment="1">
      <alignment horizontal="center" vertical="center" wrapText="1"/>
    </xf>
    <xf numFmtId="10" fontId="15" fillId="0" borderId="0" xfId="477" applyNumberFormat="1" applyFont="1" applyFill="1" applyBorder="1" applyAlignment="1">
      <alignment horizontal="right" vertical="center" wrapText="1"/>
    </xf>
    <xf numFmtId="9" fontId="15" fillId="0" borderId="0" xfId="1072" applyFont="1" applyFill="1" applyBorder="1" applyAlignment="1">
      <alignment horizontal="right" vertical="center" wrapText="1"/>
    </xf>
    <xf numFmtId="0" fontId="15" fillId="32" borderId="0" xfId="0" applyFont="1" applyFill="1" applyAlignment="1">
      <alignment horizontal="center" vertical="center" wrapText="1"/>
    </xf>
    <xf numFmtId="3" fontId="212" fillId="0" borderId="43" xfId="0" applyNumberFormat="1" applyFont="1" applyBorder="1"/>
    <xf numFmtId="3" fontId="15" fillId="32" borderId="23" xfId="477" applyNumberFormat="1" applyFont="1" applyFill="1" applyBorder="1" applyAlignment="1">
      <alignment horizontal="right" vertical="center" wrapText="1"/>
    </xf>
    <xf numFmtId="169" fontId="15" fillId="32" borderId="23" xfId="477" applyNumberFormat="1" applyFont="1" applyFill="1" applyBorder="1" applyAlignment="1">
      <alignment horizontal="right" vertical="center" wrapText="1"/>
    </xf>
    <xf numFmtId="169" fontId="15" fillId="0" borderId="0" xfId="0" applyNumberFormat="1" applyFont="1" applyAlignment="1">
      <alignment horizontal="center" vertical="center" wrapText="1"/>
    </xf>
    <xf numFmtId="167" fontId="15" fillId="0" borderId="0" xfId="0" applyNumberFormat="1" applyFont="1" applyAlignment="1">
      <alignment vertical="center" wrapText="1"/>
    </xf>
    <xf numFmtId="0" fontId="193" fillId="0" borderId="0" xfId="952" applyAlignment="1">
      <alignment vertical="center"/>
    </xf>
    <xf numFmtId="249" fontId="204" fillId="44" borderId="23" xfId="477" applyNumberFormat="1" applyFont="1" applyFill="1" applyBorder="1" applyAlignment="1">
      <alignment horizontal="right" vertical="center" wrapText="1"/>
    </xf>
    <xf numFmtId="169" fontId="15" fillId="0" borderId="0" xfId="477" applyNumberFormat="1" applyFont="1" applyAlignment="1">
      <alignment vertical="center"/>
    </xf>
    <xf numFmtId="169" fontId="0" fillId="0" borderId="0" xfId="477" applyNumberFormat="1" applyFont="1"/>
    <xf numFmtId="169" fontId="16" fillId="0" borderId="0" xfId="477" applyNumberFormat="1" applyFont="1" applyAlignment="1">
      <alignment horizontal="center" vertical="center" wrapText="1"/>
    </xf>
    <xf numFmtId="49" fontId="25" fillId="0" borderId="23" xfId="0" quotePrefix="1" applyNumberFormat="1" applyFont="1" applyBorder="1" applyAlignment="1">
      <alignment vertical="center" wrapText="1"/>
    </xf>
    <xf numFmtId="168" fontId="204" fillId="0" borderId="24" xfId="477" applyFont="1" applyFill="1" applyBorder="1" applyAlignment="1">
      <alignment horizontal="right" wrapText="1"/>
    </xf>
    <xf numFmtId="175" fontId="176" fillId="0" borderId="0" xfId="0" applyNumberFormat="1" applyFont="1" applyAlignment="1">
      <alignment vertical="center" wrapText="1"/>
    </xf>
    <xf numFmtId="169" fontId="36" fillId="32" borderId="0" xfId="0" applyNumberFormat="1" applyFont="1" applyFill="1"/>
    <xf numFmtId="175" fontId="200" fillId="0" borderId="0" xfId="1072" applyNumberFormat="1" applyFont="1" applyFill="1" applyAlignment="1">
      <alignment horizontal="right" vertical="center" wrapText="1"/>
    </xf>
    <xf numFmtId="41" fontId="225" fillId="59" borderId="0" xfId="0" applyNumberFormat="1" applyFont="1" applyFill="1" applyAlignment="1">
      <alignment horizontal="right" vertical="center" wrapText="1"/>
    </xf>
    <xf numFmtId="37" fontId="237" fillId="57" borderId="0" xfId="1692" applyNumberFormat="1" applyFont="1" applyFill="1">
      <alignment vertical="top"/>
    </xf>
    <xf numFmtId="0" fontId="22" fillId="0" borderId="43" xfId="888" applyFont="1" applyBorder="1" applyAlignment="1">
      <alignment horizontal="center" vertical="center" wrapText="1"/>
    </xf>
    <xf numFmtId="0" fontId="22" fillId="0" borderId="43" xfId="888" quotePrefix="1" applyFont="1" applyBorder="1" applyAlignment="1">
      <alignment vertical="center" wrapText="1"/>
    </xf>
    <xf numFmtId="0" fontId="22" fillId="0" borderId="43" xfId="984" quotePrefix="1" applyFont="1" applyBorder="1" applyAlignment="1">
      <alignment vertical="center"/>
    </xf>
    <xf numFmtId="0" fontId="36" fillId="0" borderId="43" xfId="888" applyFont="1" applyBorder="1" applyAlignment="1">
      <alignment horizontal="center" vertical="center" wrapText="1"/>
    </xf>
    <xf numFmtId="0" fontId="30" fillId="0" borderId="43" xfId="985" applyFont="1" applyBorder="1" applyAlignment="1">
      <alignment vertical="center"/>
    </xf>
    <xf numFmtId="0" fontId="36" fillId="0" borderId="44" xfId="888" applyFont="1" applyBorder="1" applyAlignment="1">
      <alignment horizontal="center" vertical="center" wrapText="1"/>
    </xf>
    <xf numFmtId="165" fontId="36" fillId="0" borderId="44" xfId="0" applyNumberFormat="1" applyFont="1" applyBorder="1" applyAlignment="1">
      <alignment vertical="center"/>
    </xf>
    <xf numFmtId="165" fontId="36" fillId="0" borderId="44" xfId="0" applyNumberFormat="1" applyFont="1" applyBorder="1"/>
    <xf numFmtId="165" fontId="22" fillId="0" borderId="44" xfId="0" applyNumberFormat="1" applyFont="1" applyBorder="1" applyAlignment="1">
      <alignment vertical="center"/>
    </xf>
    <xf numFmtId="0" fontId="22" fillId="0" borderId="43" xfId="1699" applyFont="1" applyBorder="1" applyAlignment="1">
      <alignment vertical="center"/>
    </xf>
    <xf numFmtId="0" fontId="22" fillId="0" borderId="43" xfId="1699" quotePrefix="1" applyFont="1" applyBorder="1" applyAlignment="1">
      <alignment vertical="center"/>
    </xf>
    <xf numFmtId="0" fontId="22" fillId="0" borderId="44" xfId="1699" quotePrefix="1" applyFont="1" applyBorder="1" applyAlignment="1">
      <alignment vertical="center"/>
    </xf>
    <xf numFmtId="0" fontId="22" fillId="45" borderId="43" xfId="0" quotePrefix="1" applyFont="1" applyFill="1" applyBorder="1" applyAlignment="1">
      <alignment vertical="center"/>
    </xf>
    <xf numFmtId="165" fontId="22" fillId="0" borderId="21" xfId="0" applyNumberFormat="1" applyFont="1" applyBorder="1" applyAlignment="1">
      <alignment vertical="center"/>
    </xf>
    <xf numFmtId="165" fontId="274" fillId="0" borderId="43" xfId="0" applyNumberFormat="1" applyFont="1" applyBorder="1" applyAlignment="1">
      <alignment vertical="center"/>
    </xf>
    <xf numFmtId="165" fontId="275" fillId="0" borderId="43" xfId="0" applyNumberFormat="1" applyFont="1" applyBorder="1" applyAlignment="1">
      <alignment vertical="center"/>
    </xf>
    <xf numFmtId="165" fontId="30" fillId="0" borderId="27" xfId="0" applyNumberFormat="1" applyFont="1" applyBorder="1"/>
    <xf numFmtId="0" fontId="202" fillId="45" borderId="43" xfId="0" applyFont="1" applyFill="1" applyBorder="1" applyAlignment="1">
      <alignment vertical="center"/>
    </xf>
    <xf numFmtId="169" fontId="275" fillId="0" borderId="43" xfId="477" applyNumberFormat="1" applyFont="1" applyFill="1" applyBorder="1" applyAlignment="1">
      <alignment vertical="center"/>
    </xf>
    <xf numFmtId="165" fontId="207" fillId="0" borderId="23" xfId="0" applyNumberFormat="1" applyFont="1" applyBorder="1" applyAlignment="1">
      <alignment vertical="center"/>
    </xf>
    <xf numFmtId="165" fontId="276" fillId="0" borderId="43" xfId="0" applyNumberFormat="1" applyFont="1" applyBorder="1" applyAlignment="1">
      <alignment vertical="center"/>
    </xf>
    <xf numFmtId="0" fontId="22" fillId="45" borderId="43" xfId="0" applyFont="1" applyFill="1" applyBorder="1" applyAlignment="1">
      <alignment vertical="center"/>
    </xf>
    <xf numFmtId="0" fontId="36" fillId="0" borderId="43" xfId="888" quotePrefix="1" applyFont="1" applyBorder="1" applyAlignment="1">
      <alignment vertical="center" wrapText="1"/>
    </xf>
    <xf numFmtId="169" fontId="30" fillId="44" borderId="43" xfId="477" applyNumberFormat="1" applyFont="1" applyFill="1" applyBorder="1" applyAlignment="1">
      <alignment horizontal="center"/>
    </xf>
    <xf numFmtId="169" fontId="30" fillId="32" borderId="0" xfId="0" applyNumberFormat="1" applyFont="1" applyFill="1"/>
    <xf numFmtId="0" fontId="22" fillId="56" borderId="43" xfId="0" applyFont="1" applyFill="1" applyBorder="1" applyAlignment="1">
      <alignment horizontal="center" vertical="center"/>
    </xf>
    <xf numFmtId="0" fontId="22" fillId="56" borderId="43" xfId="0" applyFont="1" applyFill="1" applyBorder="1" applyAlignment="1">
      <alignment vertical="center"/>
    </xf>
    <xf numFmtId="169" fontId="22" fillId="56" borderId="43" xfId="477" applyNumberFormat="1" applyFont="1" applyFill="1" applyBorder="1"/>
    <xf numFmtId="165" fontId="22" fillId="56" borderId="43" xfId="0" applyNumberFormat="1" applyFont="1" applyFill="1" applyBorder="1" applyAlignment="1">
      <alignment vertical="center"/>
    </xf>
    <xf numFmtId="169" fontId="22" fillId="56" borderId="43" xfId="477" applyNumberFormat="1" applyFont="1" applyFill="1" applyBorder="1" applyAlignment="1">
      <alignment vertical="center"/>
    </xf>
    <xf numFmtId="172" fontId="22" fillId="56" borderId="0" xfId="0" applyNumberFormat="1" applyFont="1" applyFill="1"/>
    <xf numFmtId="0" fontId="22" fillId="56" borderId="0" xfId="0" applyFont="1" applyFill="1"/>
    <xf numFmtId="165" fontId="30" fillId="56" borderId="43" xfId="0" applyNumberFormat="1" applyFont="1" applyFill="1" applyBorder="1" applyAlignment="1">
      <alignment vertical="center"/>
    </xf>
    <xf numFmtId="0" fontId="36" fillId="56" borderId="43" xfId="888" applyFont="1" applyFill="1" applyBorder="1" applyAlignment="1">
      <alignment horizontal="center" vertical="center" wrapText="1"/>
    </xf>
    <xf numFmtId="169" fontId="36" fillId="56" borderId="43" xfId="477" applyNumberFormat="1" applyFont="1" applyFill="1" applyBorder="1"/>
    <xf numFmtId="165" fontId="36" fillId="56" borderId="43" xfId="0" applyNumberFormat="1" applyFont="1" applyFill="1" applyBorder="1" applyAlignment="1">
      <alignment vertical="center"/>
    </xf>
    <xf numFmtId="0" fontId="36" fillId="56" borderId="43" xfId="0" applyFont="1" applyFill="1" applyBorder="1" applyAlignment="1">
      <alignment vertical="center"/>
    </xf>
    <xf numFmtId="172" fontId="46" fillId="56" borderId="0" xfId="0" applyNumberFormat="1" applyFont="1" applyFill="1"/>
    <xf numFmtId="0" fontId="46" fillId="56" borderId="0" xfId="0" applyFont="1" applyFill="1"/>
    <xf numFmtId="0" fontId="36" fillId="56" borderId="43" xfId="1700" applyFont="1" applyFill="1" applyBorder="1" applyAlignment="1">
      <alignment vertical="center"/>
    </xf>
    <xf numFmtId="0" fontId="36" fillId="56" borderId="43" xfId="1701" quotePrefix="1" applyFont="1" applyFill="1" applyBorder="1" applyAlignment="1">
      <alignment vertical="center"/>
    </xf>
    <xf numFmtId="0" fontId="36" fillId="56" borderId="43" xfId="1699" applyFont="1" applyFill="1" applyBorder="1" applyAlignment="1">
      <alignment vertical="center"/>
    </xf>
    <xf numFmtId="0" fontId="22" fillId="0" borderId="23" xfId="790" applyFont="1" applyBorder="1" applyAlignment="1">
      <alignment horizontal="center" vertical="center"/>
    </xf>
    <xf numFmtId="0" fontId="252" fillId="44" borderId="0" xfId="946" applyFont="1" applyFill="1">
      <alignment vertical="top"/>
    </xf>
    <xf numFmtId="0" fontId="163" fillId="0" borderId="0" xfId="946" applyFont="1">
      <alignment vertical="top"/>
    </xf>
    <xf numFmtId="207" fontId="277" fillId="0" borderId="0" xfId="1702" applyNumberFormat="1" applyFont="1">
      <alignment vertical="top"/>
    </xf>
    <xf numFmtId="0" fontId="162" fillId="0" borderId="8" xfId="946" applyFont="1" applyBorder="1" applyAlignment="1">
      <alignment horizontal="center" vertical="center" wrapText="1"/>
    </xf>
    <xf numFmtId="207" fontId="162" fillId="0" borderId="8" xfId="1702" applyNumberFormat="1" applyFont="1" applyBorder="1" applyAlignment="1">
      <alignment horizontal="center" vertical="center" wrapText="1"/>
    </xf>
    <xf numFmtId="0" fontId="162" fillId="0" borderId="0" xfId="946" applyFont="1" applyAlignment="1">
      <alignment horizontal="center" vertical="center" wrapText="1"/>
    </xf>
    <xf numFmtId="0" fontId="162" fillId="45" borderId="18" xfId="946" applyFont="1" applyFill="1" applyBorder="1">
      <alignment vertical="top"/>
    </xf>
    <xf numFmtId="0" fontId="162" fillId="45" borderId="18" xfId="946" applyFont="1" applyFill="1" applyBorder="1" applyAlignment="1">
      <alignment horizontal="center" vertical="center" wrapText="1"/>
    </xf>
    <xf numFmtId="207" fontId="162" fillId="45" borderId="18" xfId="1702" applyNumberFormat="1" applyFont="1" applyFill="1" applyBorder="1" applyAlignment="1">
      <alignment horizontal="center" vertical="center" wrapText="1"/>
    </xf>
    <xf numFmtId="1" fontId="163" fillId="0" borderId="11" xfId="946" applyNumberFormat="1" applyFont="1" applyBorder="1">
      <alignment vertical="top"/>
    </xf>
    <xf numFmtId="0" fontId="163" fillId="0" borderId="11" xfId="946" applyFont="1" applyBorder="1">
      <alignment vertical="top"/>
    </xf>
    <xf numFmtId="207" fontId="163" fillId="0" borderId="11" xfId="1702" applyNumberFormat="1" applyFont="1" applyBorder="1">
      <alignment vertical="top"/>
    </xf>
    <xf numFmtId="207" fontId="277" fillId="0" borderId="11" xfId="1702" applyNumberFormat="1" applyFont="1" applyBorder="1">
      <alignment vertical="top"/>
    </xf>
    <xf numFmtId="1" fontId="163" fillId="0" borderId="23" xfId="946" applyNumberFormat="1" applyFont="1" applyBorder="1">
      <alignment vertical="top"/>
    </xf>
    <xf numFmtId="0" fontId="163" fillId="0" borderId="23" xfId="946" applyFont="1" applyBorder="1">
      <alignment vertical="top"/>
    </xf>
    <xf numFmtId="207" fontId="163" fillId="0" borderId="23" xfId="1702" applyNumberFormat="1" applyFont="1" applyBorder="1">
      <alignment vertical="top"/>
    </xf>
    <xf numFmtId="207" fontId="277" fillId="0" borderId="23" xfId="1702" applyNumberFormat="1" applyFont="1" applyBorder="1">
      <alignment vertical="top"/>
    </xf>
    <xf numFmtId="0" fontId="244" fillId="0" borderId="23" xfId="946" applyFont="1" applyBorder="1">
      <alignment vertical="top"/>
    </xf>
    <xf numFmtId="207" fontId="244" fillId="0" borderId="23" xfId="1702" applyNumberFormat="1" applyFont="1" applyBorder="1">
      <alignment vertical="top"/>
    </xf>
    <xf numFmtId="1" fontId="163" fillId="0" borderId="24" xfId="946" applyNumberFormat="1" applyFont="1" applyBorder="1">
      <alignment vertical="top"/>
    </xf>
    <xf numFmtId="0" fontId="163" fillId="0" borderId="24" xfId="946" applyFont="1" applyBorder="1">
      <alignment vertical="top"/>
    </xf>
    <xf numFmtId="207" fontId="163" fillId="0" borderId="24" xfId="1702" applyNumberFormat="1" applyFont="1" applyBorder="1">
      <alignment vertical="top"/>
    </xf>
    <xf numFmtId="1" fontId="162" fillId="45" borderId="8" xfId="946" applyNumberFormat="1" applyFont="1" applyFill="1" applyBorder="1">
      <alignment vertical="top"/>
    </xf>
    <xf numFmtId="0" fontId="162" fillId="45" borderId="8" xfId="946" applyFont="1" applyFill="1" applyBorder="1">
      <alignment vertical="top"/>
    </xf>
    <xf numFmtId="207" fontId="162" fillId="45" borderId="8" xfId="1702" applyNumberFormat="1" applyFont="1" applyFill="1" applyBorder="1">
      <alignment vertical="top"/>
    </xf>
    <xf numFmtId="0" fontId="162" fillId="0" borderId="0" xfId="946" applyFont="1">
      <alignment vertical="top"/>
    </xf>
    <xf numFmtId="0" fontId="163" fillId="0" borderId="27" xfId="946" applyFont="1" applyBorder="1">
      <alignment vertical="top"/>
    </xf>
    <xf numFmtId="207" fontId="163" fillId="0" borderId="27" xfId="1702" applyNumberFormat="1" applyFont="1" applyBorder="1">
      <alignment vertical="top"/>
    </xf>
    <xf numFmtId="207" fontId="277" fillId="0" borderId="27" xfId="1702" applyNumberFormat="1" applyFont="1" applyBorder="1">
      <alignment vertical="top"/>
    </xf>
    <xf numFmtId="1" fontId="244" fillId="0" borderId="26" xfId="946" applyNumberFormat="1" applyFont="1" applyBorder="1">
      <alignment vertical="top"/>
    </xf>
    <xf numFmtId="207" fontId="244" fillId="0" borderId="26" xfId="1702" applyNumberFormat="1" applyFont="1" applyBorder="1">
      <alignment vertical="top"/>
    </xf>
    <xf numFmtId="1" fontId="163" fillId="0" borderId="26" xfId="946" applyNumberFormat="1" applyFont="1" applyBorder="1">
      <alignment vertical="top"/>
    </xf>
    <xf numFmtId="0" fontId="163" fillId="0" borderId="26" xfId="946" applyFont="1" applyBorder="1">
      <alignment vertical="top"/>
    </xf>
    <xf numFmtId="207" fontId="163" fillId="0" borderId="26" xfId="1702" applyNumberFormat="1" applyFont="1" applyBorder="1">
      <alignment vertical="top"/>
    </xf>
    <xf numFmtId="207" fontId="277" fillId="0" borderId="24" xfId="1702" applyNumberFormat="1" applyFont="1" applyBorder="1">
      <alignment vertical="top"/>
    </xf>
    <xf numFmtId="0" fontId="162" fillId="0" borderId="8" xfId="946" applyFont="1" applyBorder="1">
      <alignment vertical="top"/>
    </xf>
    <xf numFmtId="37" fontId="162" fillId="0" borderId="8" xfId="946" applyNumberFormat="1" applyFont="1" applyBorder="1">
      <alignment vertical="top"/>
    </xf>
    <xf numFmtId="207" fontId="162" fillId="0" borderId="8" xfId="1702" applyNumberFormat="1" applyFont="1" applyBorder="1">
      <alignment vertical="top"/>
    </xf>
    <xf numFmtId="37" fontId="162" fillId="0" borderId="0" xfId="946" applyNumberFormat="1" applyFont="1">
      <alignment vertical="top"/>
    </xf>
    <xf numFmtId="207" fontId="162" fillId="0" borderId="0" xfId="1702" applyNumberFormat="1" applyFont="1" applyBorder="1">
      <alignment vertical="top"/>
    </xf>
    <xf numFmtId="0" fontId="252" fillId="0" borderId="0" xfId="946" applyFont="1">
      <alignment vertical="top"/>
    </xf>
    <xf numFmtId="207" fontId="246" fillId="45" borderId="8" xfId="1702" applyNumberFormat="1" applyFont="1" applyFill="1" applyBorder="1">
      <alignment vertical="top"/>
    </xf>
    <xf numFmtId="37" fontId="52" fillId="0" borderId="11" xfId="1703" applyNumberFormat="1" applyFont="1" applyBorder="1" applyAlignment="1">
      <alignment vertical="top"/>
    </xf>
    <xf numFmtId="207" fontId="277" fillId="60" borderId="11" xfId="1702" applyNumberFormat="1" applyFont="1" applyFill="1" applyBorder="1">
      <alignment vertical="top"/>
    </xf>
    <xf numFmtId="37" fontId="52" fillId="0" borderId="23" xfId="1703" applyNumberFormat="1" applyFont="1" applyBorder="1" applyAlignment="1">
      <alignment vertical="top"/>
    </xf>
    <xf numFmtId="207" fontId="277" fillId="45" borderId="23" xfId="1702" applyNumberFormat="1" applyFont="1" applyFill="1" applyBorder="1">
      <alignment vertical="top"/>
    </xf>
    <xf numFmtId="207" fontId="277" fillId="55" borderId="23" xfId="1702" applyNumberFormat="1" applyFont="1" applyFill="1" applyBorder="1">
      <alignment vertical="top"/>
    </xf>
    <xf numFmtId="37" fontId="278" fillId="0" borderId="23" xfId="1703" applyNumberFormat="1" applyFont="1" applyBorder="1" applyAlignment="1">
      <alignment vertical="top"/>
    </xf>
    <xf numFmtId="0" fontId="244" fillId="0" borderId="0" xfId="946" applyFont="1">
      <alignment vertical="top"/>
    </xf>
    <xf numFmtId="207" fontId="244" fillId="60" borderId="23" xfId="1702" applyNumberFormat="1" applyFont="1" applyFill="1" applyBorder="1">
      <alignment vertical="top"/>
    </xf>
    <xf numFmtId="207" fontId="244" fillId="55" borderId="23" xfId="1702" applyNumberFormat="1" applyFont="1" applyFill="1" applyBorder="1">
      <alignment vertical="top"/>
    </xf>
    <xf numFmtId="207" fontId="244" fillId="45" borderId="23" xfId="1702" applyNumberFormat="1" applyFont="1" applyFill="1" applyBorder="1">
      <alignment vertical="top"/>
    </xf>
    <xf numFmtId="0" fontId="163" fillId="0" borderId="11" xfId="946" applyFont="1" applyBorder="1" applyAlignment="1">
      <alignment horizontal="center" vertical="top"/>
    </xf>
    <xf numFmtId="0" fontId="163" fillId="0" borderId="23" xfId="946" applyFont="1" applyBorder="1" applyAlignment="1">
      <alignment horizontal="center" vertical="top"/>
    </xf>
    <xf numFmtId="0" fontId="244" fillId="0" borderId="23" xfId="946" applyFont="1" applyBorder="1" applyAlignment="1">
      <alignment horizontal="center" vertical="top"/>
    </xf>
    <xf numFmtId="0" fontId="163" fillId="0" borderId="24" xfId="946" applyFont="1" applyBorder="1" applyAlignment="1">
      <alignment horizontal="center" vertical="top"/>
    </xf>
    <xf numFmtId="0" fontId="52" fillId="0" borderId="11" xfId="1703" applyFont="1" applyBorder="1" applyAlignment="1">
      <alignment vertical="top"/>
    </xf>
    <xf numFmtId="0" fontId="52" fillId="0" borderId="23" xfId="1703" applyFont="1" applyBorder="1" applyAlignment="1">
      <alignment vertical="top"/>
    </xf>
    <xf numFmtId="0" fontId="163" fillId="0" borderId="8" xfId="946" applyFont="1" applyBorder="1">
      <alignment vertical="top"/>
    </xf>
    <xf numFmtId="207" fontId="246" fillId="0" borderId="8" xfId="1702" applyNumberFormat="1" applyFont="1" applyBorder="1">
      <alignment vertical="top"/>
    </xf>
    <xf numFmtId="207" fontId="246" fillId="0" borderId="0" xfId="1702" applyNumberFormat="1" applyFont="1">
      <alignment vertical="top"/>
    </xf>
    <xf numFmtId="207" fontId="162" fillId="0" borderId="30" xfId="1702" applyNumberFormat="1" applyFont="1" applyBorder="1" applyAlignment="1">
      <alignment horizontal="center" vertical="center" wrapText="1"/>
    </xf>
    <xf numFmtId="207" fontId="162" fillId="0" borderId="0" xfId="1702" applyNumberFormat="1" applyFont="1" applyBorder="1" applyAlignment="1">
      <alignment horizontal="center" vertical="center" wrapText="1"/>
    </xf>
    <xf numFmtId="207" fontId="163" fillId="0" borderId="30" xfId="1702" applyNumberFormat="1" applyFont="1" applyBorder="1">
      <alignment vertical="top"/>
    </xf>
    <xf numFmtId="207" fontId="277" fillId="0" borderId="0" xfId="1702" applyNumberFormat="1" applyFont="1" applyBorder="1">
      <alignment vertical="top"/>
    </xf>
    <xf numFmtId="207" fontId="246" fillId="0" borderId="30" xfId="1702" applyNumberFormat="1" applyFont="1" applyBorder="1">
      <alignment vertical="top"/>
    </xf>
    <xf numFmtId="207" fontId="246" fillId="0" borderId="0" xfId="1702" applyNumberFormat="1" applyFont="1" applyBorder="1">
      <alignment vertical="top"/>
    </xf>
    <xf numFmtId="175" fontId="163" fillId="0" borderId="30" xfId="1705" applyNumberFormat="1" applyFont="1" applyBorder="1" applyAlignment="1">
      <alignment vertical="top"/>
    </xf>
    <xf numFmtId="175" fontId="277" fillId="0" borderId="0" xfId="1705" applyNumberFormat="1" applyFont="1" applyBorder="1" applyAlignment="1">
      <alignment vertical="top"/>
    </xf>
    <xf numFmtId="175" fontId="163" fillId="0" borderId="23" xfId="1705" applyNumberFormat="1" applyFont="1" applyBorder="1" applyAlignment="1">
      <alignment vertical="top"/>
    </xf>
    <xf numFmtId="175" fontId="163" fillId="0" borderId="24" xfId="1705" applyNumberFormat="1" applyFont="1" applyBorder="1" applyAlignment="1">
      <alignment vertical="top"/>
    </xf>
    <xf numFmtId="0" fontId="162" fillId="0" borderId="8" xfId="946" applyFont="1" applyBorder="1" applyAlignment="1">
      <alignment horizontal="right" vertical="top"/>
    </xf>
    <xf numFmtId="207" fontId="246" fillId="0" borderId="8" xfId="1702" applyNumberFormat="1" applyFont="1" applyBorder="1" applyAlignment="1">
      <alignment horizontal="center" vertical="top"/>
    </xf>
    <xf numFmtId="0" fontId="163" fillId="0" borderId="11" xfId="946" applyFont="1" applyBorder="1" applyAlignment="1">
      <alignment horizontal="right" vertical="top"/>
    </xf>
    <xf numFmtId="0" fontId="163" fillId="0" borderId="23" xfId="946" applyFont="1" applyBorder="1" applyAlignment="1">
      <alignment horizontal="right" vertical="top"/>
    </xf>
    <xf numFmtId="0" fontId="163" fillId="0" borderId="24" xfId="946" applyFont="1" applyBorder="1" applyAlignment="1">
      <alignment horizontal="right" vertical="top"/>
    </xf>
    <xf numFmtId="9" fontId="277" fillId="0" borderId="24" xfId="1704" applyFont="1" applyBorder="1" applyAlignment="1">
      <alignment vertical="top"/>
    </xf>
    <xf numFmtId="207" fontId="277" fillId="0" borderId="8" xfId="1702" applyNumberFormat="1" applyFont="1" applyBorder="1">
      <alignment vertical="top"/>
    </xf>
    <xf numFmtId="207" fontId="244" fillId="60" borderId="0" xfId="1702" applyNumberFormat="1" applyFont="1" applyFill="1">
      <alignment vertical="top"/>
    </xf>
    <xf numFmtId="0" fontId="15" fillId="0" borderId="23" xfId="888" applyFont="1" applyBorder="1" applyAlignment="1">
      <alignment horizontal="center" vertical="center" wrapText="1"/>
    </xf>
    <xf numFmtId="169" fontId="30" fillId="45" borderId="43" xfId="477" applyNumberFormat="1" applyFont="1" applyFill="1" applyBorder="1"/>
    <xf numFmtId="169" fontId="22" fillId="45" borderId="43" xfId="477" applyNumberFormat="1" applyFont="1" applyFill="1" applyBorder="1" applyAlignment="1">
      <alignment vertical="center"/>
    </xf>
    <xf numFmtId="0" fontId="30" fillId="45" borderId="43" xfId="0" applyFont="1" applyFill="1" applyBorder="1" applyAlignment="1">
      <alignment vertical="center"/>
    </xf>
    <xf numFmtId="49" fontId="21" fillId="0" borderId="26" xfId="888" quotePrefix="1" applyNumberFormat="1" applyFont="1" applyBorder="1" applyAlignment="1">
      <alignment vertical="center" wrapText="1"/>
    </xf>
    <xf numFmtId="165" fontId="21" fillId="0" borderId="0" xfId="0" applyNumberFormat="1" applyFont="1" applyAlignment="1">
      <alignment vertical="center" wrapText="1"/>
    </xf>
    <xf numFmtId="0" fontId="147" fillId="0" borderId="26" xfId="0" applyFont="1" applyBorder="1" applyAlignment="1">
      <alignment vertical="center" wrapText="1"/>
    </xf>
    <xf numFmtId="3" fontId="29" fillId="32" borderId="26" xfId="888" applyNumberFormat="1" applyFont="1" applyFill="1" applyBorder="1" applyAlignment="1">
      <alignment horizontal="right" vertical="center" wrapText="1"/>
    </xf>
    <xf numFmtId="3" fontId="29" fillId="0" borderId="26" xfId="888" applyNumberFormat="1" applyFont="1" applyBorder="1" applyAlignment="1">
      <alignment vertical="center" wrapText="1"/>
    </xf>
    <xf numFmtId="10" fontId="29" fillId="32" borderId="26" xfId="1072" applyNumberFormat="1" applyFont="1" applyFill="1" applyBorder="1" applyAlignment="1">
      <alignment horizontal="right" vertical="center" wrapText="1"/>
    </xf>
    <xf numFmtId="3" fontId="242" fillId="32" borderId="27" xfId="888" applyNumberFormat="1" applyFont="1" applyFill="1" applyBorder="1" applyAlignment="1">
      <alignment horizontal="right" vertical="center" wrapText="1"/>
    </xf>
    <xf numFmtId="0" fontId="187" fillId="0" borderId="23" xfId="0" applyFont="1" applyBorder="1"/>
    <xf numFmtId="10" fontId="20" fillId="0" borderId="23" xfId="1072" applyNumberFormat="1" applyFont="1" applyFill="1" applyBorder="1" applyAlignment="1">
      <alignment horizontal="right" vertical="center" wrapText="1"/>
    </xf>
    <xf numFmtId="49" fontId="21" fillId="0" borderId="23" xfId="888" quotePrefix="1" applyNumberFormat="1" applyFont="1" applyBorder="1" applyAlignment="1">
      <alignment vertical="center" wrapText="1"/>
    </xf>
    <xf numFmtId="3" fontId="29" fillId="32" borderId="23" xfId="888" applyNumberFormat="1" applyFont="1" applyFill="1" applyBorder="1" applyAlignment="1">
      <alignment horizontal="right" vertical="center" wrapText="1"/>
    </xf>
    <xf numFmtId="3" fontId="29" fillId="0" borderId="23" xfId="888" applyNumberFormat="1" applyFont="1" applyBorder="1" applyAlignment="1">
      <alignment vertical="center" wrapText="1"/>
    </xf>
    <xf numFmtId="10" fontId="29" fillId="32" borderId="23" xfId="1072" applyNumberFormat="1" applyFont="1" applyFill="1" applyBorder="1" applyAlignment="1">
      <alignment horizontal="right" vertical="center" wrapText="1"/>
    </xf>
    <xf numFmtId="3" fontId="21" fillId="32" borderId="0" xfId="888" applyNumberFormat="1" applyFont="1" applyFill="1" applyAlignment="1">
      <alignment horizontal="right" vertical="center" wrapText="1"/>
    </xf>
    <xf numFmtId="10" fontId="21" fillId="32" borderId="21" xfId="1072" applyNumberFormat="1" applyFont="1" applyFill="1" applyBorder="1" applyAlignment="1">
      <alignment horizontal="right" vertical="center" wrapText="1"/>
    </xf>
    <xf numFmtId="0" fontId="147" fillId="0" borderId="22" xfId="0" applyFont="1" applyBorder="1" applyAlignment="1">
      <alignment vertical="center" wrapText="1"/>
    </xf>
    <xf numFmtId="49" fontId="21" fillId="0" borderId="22" xfId="888" quotePrefix="1" applyNumberFormat="1" applyFont="1" applyBorder="1" applyAlignment="1">
      <alignment vertical="center" wrapText="1"/>
    </xf>
    <xf numFmtId="3" fontId="29" fillId="32" borderId="22" xfId="888" applyNumberFormat="1" applyFont="1" applyFill="1" applyBorder="1" applyAlignment="1">
      <alignment horizontal="right" vertical="center" wrapText="1"/>
    </xf>
    <xf numFmtId="3" fontId="21" fillId="0" borderId="22" xfId="888" applyNumberFormat="1" applyFont="1" applyBorder="1" applyAlignment="1">
      <alignment vertical="center" wrapText="1"/>
    </xf>
    <xf numFmtId="10" fontId="21" fillId="32" borderId="22" xfId="1072" applyNumberFormat="1" applyFont="1" applyFill="1" applyBorder="1" applyAlignment="1">
      <alignment horizontal="right" vertical="center" wrapText="1"/>
    </xf>
    <xf numFmtId="3" fontId="29" fillId="0" borderId="22" xfId="888" applyNumberFormat="1" applyFont="1" applyBorder="1" applyAlignment="1">
      <alignment vertical="center" wrapText="1"/>
    </xf>
    <xf numFmtId="10" fontId="29" fillId="32" borderId="22" xfId="1072" applyNumberFormat="1" applyFont="1" applyFill="1" applyBorder="1" applyAlignment="1">
      <alignment horizontal="right" vertical="center" wrapText="1"/>
    </xf>
    <xf numFmtId="165" fontId="21" fillId="0" borderId="27" xfId="888" applyNumberFormat="1" applyFont="1" applyBorder="1" applyAlignment="1">
      <alignment vertical="center" wrapText="1"/>
    </xf>
    <xf numFmtId="3" fontId="20" fillId="0" borderId="23" xfId="0" applyNumberFormat="1" applyFont="1" applyBorder="1"/>
    <xf numFmtId="0" fontId="30" fillId="32" borderId="0" xfId="0" applyFont="1" applyFill="1" applyAlignment="1">
      <alignment horizontal="center" vertical="center"/>
    </xf>
    <xf numFmtId="0" fontId="241" fillId="0" borderId="11" xfId="0" applyFont="1" applyBorder="1"/>
    <xf numFmtId="3" fontId="243" fillId="0" borderId="11" xfId="888" applyNumberFormat="1" applyFont="1" applyBorder="1" applyAlignment="1">
      <alignment horizontal="right" vertical="center" wrapText="1"/>
    </xf>
    <xf numFmtId="3" fontId="242" fillId="0" borderId="11" xfId="0" applyNumberFormat="1" applyFont="1" applyBorder="1"/>
    <xf numFmtId="10" fontId="242" fillId="0" borderId="11" xfId="1072" applyNumberFormat="1" applyFont="1" applyFill="1" applyBorder="1" applyAlignment="1">
      <alignment horizontal="right" vertical="center" wrapText="1"/>
    </xf>
    <xf numFmtId="10" fontId="243" fillId="0" borderId="11" xfId="1072" applyNumberFormat="1" applyFont="1" applyFill="1" applyBorder="1" applyAlignment="1">
      <alignment horizontal="right" vertical="center" wrapText="1"/>
    </xf>
    <xf numFmtId="175" fontId="18" fillId="0" borderId="0" xfId="477" applyNumberFormat="1" applyFont="1" applyBorder="1" applyAlignment="1">
      <alignment horizontal="center" vertical="center" wrapText="1"/>
    </xf>
    <xf numFmtId="175" fontId="206" fillId="0" borderId="0" xfId="477" applyNumberFormat="1" applyFont="1" applyFill="1" applyBorder="1" applyAlignment="1">
      <alignment horizontal="right" vertical="center" wrapText="1"/>
    </xf>
    <xf numFmtId="43" fontId="265" fillId="0" borderId="0" xfId="477" applyNumberFormat="1" applyFont="1" applyFill="1" applyBorder="1" applyAlignment="1">
      <alignment horizontal="right" vertical="center" wrapText="1"/>
    </xf>
    <xf numFmtId="175" fontId="265" fillId="0" borderId="0" xfId="477" applyNumberFormat="1" applyFont="1" applyFill="1" applyBorder="1" applyAlignment="1">
      <alignment horizontal="right" vertical="center" wrapText="1"/>
    </xf>
    <xf numFmtId="3" fontId="206" fillId="0" borderId="0" xfId="0" applyNumberFormat="1" applyFont="1" applyAlignment="1">
      <alignment vertical="center" wrapText="1"/>
    </xf>
    <xf numFmtId="165" fontId="147" fillId="0" borderId="0" xfId="0" applyNumberFormat="1" applyFont="1" applyAlignment="1">
      <alignment vertical="center" wrapText="1"/>
    </xf>
    <xf numFmtId="0" fontId="176" fillId="0" borderId="103" xfId="0" applyFont="1" applyBorder="1" applyAlignment="1">
      <alignment vertical="center" wrapText="1"/>
    </xf>
    <xf numFmtId="175" fontId="16" fillId="0" borderId="0" xfId="477" applyNumberFormat="1" applyFont="1" applyBorder="1" applyAlignment="1">
      <alignment horizontal="center" vertical="center" wrapText="1"/>
    </xf>
    <xf numFmtId="165" fontId="20" fillId="0" borderId="0" xfId="0" applyNumberFormat="1" applyFont="1" applyAlignment="1">
      <alignment vertical="center" wrapText="1"/>
    </xf>
    <xf numFmtId="175" fontId="20" fillId="0" borderId="0" xfId="0" applyNumberFormat="1" applyFont="1" applyAlignment="1">
      <alignment vertical="center" wrapText="1"/>
    </xf>
    <xf numFmtId="0" fontId="249" fillId="0" borderId="23" xfId="946" applyFont="1" applyBorder="1">
      <alignment vertical="top"/>
    </xf>
    <xf numFmtId="37" fontId="237" fillId="0" borderId="23" xfId="1703" applyNumberFormat="1" applyFont="1" applyBorder="1" applyAlignment="1">
      <alignment vertical="top"/>
    </xf>
    <xf numFmtId="207" fontId="249" fillId="0" borderId="23" xfId="1702" applyNumberFormat="1" applyFont="1" applyBorder="1">
      <alignment vertical="top"/>
    </xf>
    <xf numFmtId="0" fontId="249" fillId="0" borderId="0" xfId="946" applyFont="1">
      <alignment vertical="top"/>
    </xf>
    <xf numFmtId="0" fontId="249" fillId="0" borderId="11" xfId="946" applyFont="1" applyBorder="1">
      <alignment vertical="top"/>
    </xf>
    <xf numFmtId="207" fontId="249" fillId="0" borderId="11" xfId="1702" applyNumberFormat="1" applyFont="1" applyBorder="1">
      <alignment vertical="top"/>
    </xf>
    <xf numFmtId="9" fontId="249" fillId="0" borderId="11" xfId="1704" applyFont="1" applyBorder="1" applyAlignment="1">
      <alignment vertical="top"/>
    </xf>
    <xf numFmtId="175" fontId="249" fillId="0" borderId="11" xfId="1705" applyNumberFormat="1" applyFont="1" applyBorder="1" applyAlignment="1">
      <alignment vertical="top"/>
    </xf>
    <xf numFmtId="175" fontId="249" fillId="0" borderId="30" xfId="1705" applyNumberFormat="1" applyFont="1" applyBorder="1" applyAlignment="1">
      <alignment vertical="top"/>
    </xf>
    <xf numFmtId="175" fontId="249" fillId="0" borderId="0" xfId="1705" applyNumberFormat="1" applyFont="1" applyBorder="1" applyAlignment="1">
      <alignment vertical="top"/>
    </xf>
    <xf numFmtId="9" fontId="249" fillId="0" borderId="23" xfId="1704" applyFont="1" applyBorder="1" applyAlignment="1">
      <alignment vertical="top"/>
    </xf>
    <xf numFmtId="175" fontId="249" fillId="0" borderId="23" xfId="1705" applyNumberFormat="1" applyFont="1" applyBorder="1" applyAlignment="1">
      <alignment vertical="top"/>
    </xf>
    <xf numFmtId="0" fontId="202" fillId="0" borderId="23" xfId="790" applyFont="1" applyBorder="1" applyAlignment="1">
      <alignment horizontal="center" vertical="center"/>
    </xf>
    <xf numFmtId="0" fontId="202" fillId="0" borderId="23" xfId="0" quotePrefix="1" applyFont="1" applyBorder="1"/>
    <xf numFmtId="165" fontId="202" fillId="0" borderId="23" xfId="0" applyNumberFormat="1" applyFont="1" applyBorder="1" applyAlignment="1">
      <alignment vertical="center"/>
    </xf>
    <xf numFmtId="165" fontId="202" fillId="0" borderId="23" xfId="0" applyNumberFormat="1" applyFont="1" applyBorder="1"/>
    <xf numFmtId="3" fontId="202" fillId="0" borderId="23" xfId="0" applyNumberFormat="1" applyFont="1" applyBorder="1" applyAlignment="1">
      <alignment horizontal="right" vertical="center"/>
    </xf>
    <xf numFmtId="207" fontId="202" fillId="0" borderId="43" xfId="477" applyNumberFormat="1" applyFont="1" applyBorder="1"/>
    <xf numFmtId="165" fontId="207" fillId="0" borderId="43" xfId="0" applyNumberFormat="1" applyFont="1" applyBorder="1" applyAlignment="1">
      <alignment vertical="center"/>
    </xf>
    <xf numFmtId="0" fontId="200" fillId="0" borderId="23" xfId="888" applyFont="1" applyBorder="1" applyAlignment="1">
      <alignment vertical="center" wrapText="1"/>
    </xf>
    <xf numFmtId="49" fontId="279" fillId="0" borderId="23" xfId="888" applyNumberFormat="1" applyFont="1" applyBorder="1" applyAlignment="1">
      <alignment vertical="center" wrapText="1"/>
    </xf>
    <xf numFmtId="3" fontId="279" fillId="0" borderId="23" xfId="888" applyNumberFormat="1" applyFont="1" applyBorder="1" applyAlignment="1">
      <alignment horizontal="right" vertical="center" wrapText="1"/>
    </xf>
    <xf numFmtId="165" fontId="279" fillId="0" borderId="23" xfId="888" applyNumberFormat="1" applyFont="1" applyBorder="1" applyAlignment="1">
      <alignment horizontal="right" vertical="center" wrapText="1"/>
    </xf>
    <xf numFmtId="3" fontId="200" fillId="0" borderId="43" xfId="0" applyNumberFormat="1" applyFont="1" applyBorder="1"/>
    <xf numFmtId="3" fontId="200" fillId="0" borderId="50" xfId="0" applyNumberFormat="1" applyFont="1" applyBorder="1"/>
    <xf numFmtId="3" fontId="200" fillId="0" borderId="0" xfId="0" applyNumberFormat="1" applyFont="1" applyAlignment="1">
      <alignment vertical="center" wrapText="1"/>
    </xf>
    <xf numFmtId="165" fontId="280" fillId="61" borderId="26" xfId="0" applyNumberFormat="1" applyFont="1" applyFill="1" applyBorder="1" applyAlignment="1">
      <alignment vertical="center"/>
    </xf>
    <xf numFmtId="3" fontId="30" fillId="0" borderId="21" xfId="0" applyNumberFormat="1" applyFont="1" applyBorder="1" applyAlignment="1">
      <alignment horizontal="right" vertical="center" wrapText="1"/>
    </xf>
    <xf numFmtId="3" fontId="22" fillId="0" borderId="21" xfId="0" applyNumberFormat="1" applyFont="1" applyBorder="1" applyAlignment="1">
      <alignment horizontal="right" vertical="center" wrapText="1"/>
    </xf>
    <xf numFmtId="165" fontId="30" fillId="0" borderId="21" xfId="0" applyNumberFormat="1" applyFont="1" applyBorder="1"/>
    <xf numFmtId="3" fontId="22" fillId="0" borderId="21" xfId="0" applyNumberFormat="1" applyFont="1" applyBorder="1" applyAlignment="1">
      <alignment horizontal="right" vertical="center"/>
    </xf>
    <xf numFmtId="3" fontId="201" fillId="0" borderId="21" xfId="0" applyNumberFormat="1" applyFont="1" applyBorder="1" applyAlignment="1">
      <alignment horizontal="right" vertical="center"/>
    </xf>
    <xf numFmtId="165" fontId="201" fillId="0" borderId="21" xfId="0" applyNumberFormat="1" applyFont="1" applyBorder="1"/>
    <xf numFmtId="3" fontId="227" fillId="0" borderId="21" xfId="0" applyNumberFormat="1" applyFont="1" applyBorder="1" applyAlignment="1">
      <alignment horizontal="right" vertical="center"/>
    </xf>
    <xf numFmtId="3" fontId="202" fillId="0" borderId="21" xfId="0" applyNumberFormat="1" applyFont="1" applyBorder="1" applyAlignment="1">
      <alignment horizontal="right" vertical="center"/>
    </xf>
    <xf numFmtId="3" fontId="30" fillId="0" borderId="21" xfId="0" applyNumberFormat="1" applyFont="1" applyBorder="1" applyAlignment="1">
      <alignment horizontal="right" vertical="center"/>
    </xf>
    <xf numFmtId="3" fontId="30" fillId="0" borderId="21" xfId="477" applyNumberFormat="1" applyFont="1" applyFill="1" applyBorder="1" applyAlignment="1">
      <alignment horizontal="right" vertical="center"/>
    </xf>
    <xf numFmtId="3" fontId="30" fillId="0" borderId="21" xfId="477" applyNumberFormat="1" applyFont="1" applyFill="1" applyBorder="1" applyAlignment="1">
      <alignment horizontal="right"/>
    </xf>
    <xf numFmtId="3" fontId="22" fillId="0" borderId="21" xfId="477" applyNumberFormat="1" applyFont="1" applyFill="1" applyBorder="1" applyAlignment="1">
      <alignment horizontal="right"/>
    </xf>
    <xf numFmtId="3" fontId="22" fillId="0" borderId="22" xfId="0" applyNumberFormat="1" applyFont="1" applyBorder="1" applyAlignment="1">
      <alignment horizontal="right" vertical="center"/>
    </xf>
    <xf numFmtId="0" fontId="207" fillId="0" borderId="23" xfId="0" applyFont="1" applyBorder="1" applyAlignment="1">
      <alignment horizontal="center" vertical="center"/>
    </xf>
    <xf numFmtId="0" fontId="207" fillId="0" borderId="23" xfId="0" applyFont="1" applyBorder="1" applyAlignment="1">
      <alignment vertical="center"/>
    </xf>
    <xf numFmtId="169" fontId="207" fillId="0" borderId="23" xfId="477" applyNumberFormat="1" applyFont="1" applyFill="1" applyBorder="1"/>
    <xf numFmtId="165" fontId="207" fillId="0" borderId="23" xfId="0" applyNumberFormat="1" applyFont="1" applyBorder="1"/>
    <xf numFmtId="3" fontId="207" fillId="0" borderId="23" xfId="477" applyNumberFormat="1" applyFont="1" applyFill="1" applyBorder="1" applyAlignment="1">
      <alignment horizontal="right"/>
    </xf>
    <xf numFmtId="3" fontId="207" fillId="0" borderId="21" xfId="477" applyNumberFormat="1" applyFont="1" applyFill="1" applyBorder="1" applyAlignment="1">
      <alignment horizontal="right"/>
    </xf>
    <xf numFmtId="207" fontId="207" fillId="0" borderId="43" xfId="477" applyNumberFormat="1" applyFont="1" applyFill="1" applyBorder="1"/>
    <xf numFmtId="3" fontId="207" fillId="0" borderId="23" xfId="0" applyNumberFormat="1" applyFont="1" applyBorder="1" applyAlignment="1">
      <alignment horizontal="right" vertical="center"/>
    </xf>
    <xf numFmtId="3" fontId="207" fillId="0" borderId="21" xfId="0" applyNumberFormat="1" applyFont="1" applyBorder="1" applyAlignment="1">
      <alignment horizontal="right" vertical="center"/>
    </xf>
    <xf numFmtId="10" fontId="16" fillId="0" borderId="27" xfId="1072" applyNumberFormat="1" applyFont="1" applyFill="1" applyBorder="1" applyAlignment="1">
      <alignment horizontal="right" vertical="center" wrapText="1"/>
    </xf>
    <xf numFmtId="10" fontId="15" fillId="0" borderId="24" xfId="1072" applyNumberFormat="1" applyFont="1" applyFill="1" applyBorder="1" applyAlignment="1">
      <alignment horizontal="right" vertical="center" wrapText="1"/>
    </xf>
    <xf numFmtId="49" fontId="200" fillId="0" borderId="23" xfId="888" applyNumberFormat="1" applyFont="1" applyBorder="1" applyAlignment="1">
      <alignment vertical="center" wrapText="1"/>
    </xf>
    <xf numFmtId="165" fontId="279" fillId="0" borderId="35" xfId="888" applyNumberFormat="1" applyFont="1" applyBorder="1" applyAlignment="1">
      <alignment horizontal="right" vertical="center" wrapText="1"/>
    </xf>
    <xf numFmtId="3" fontId="206" fillId="0" borderId="43" xfId="0" applyNumberFormat="1" applyFont="1" applyBorder="1"/>
    <xf numFmtId="3" fontId="206" fillId="0" borderId="50" xfId="0" applyNumberFormat="1" applyFont="1" applyBorder="1"/>
    <xf numFmtId="3" fontId="279" fillId="0" borderId="43" xfId="888" applyNumberFormat="1" applyFont="1" applyBorder="1" applyAlignment="1">
      <alignment vertical="center" wrapText="1"/>
    </xf>
    <xf numFmtId="0" fontId="279" fillId="0" borderId="23" xfId="888" applyFont="1" applyBorder="1" applyAlignment="1">
      <alignment vertical="center" wrapText="1"/>
    </xf>
    <xf numFmtId="169" fontId="279" fillId="0" borderId="23" xfId="477" applyNumberFormat="1" applyFont="1" applyFill="1" applyBorder="1" applyAlignment="1">
      <alignment horizontal="right" vertical="center" wrapText="1"/>
    </xf>
    <xf numFmtId="3" fontId="279" fillId="0" borderId="43" xfId="0" applyNumberFormat="1" applyFont="1" applyBorder="1"/>
    <xf numFmtId="3" fontId="279" fillId="0" borderId="43" xfId="888" applyNumberFormat="1" applyFont="1" applyBorder="1" applyAlignment="1">
      <alignment horizontal="center" vertical="center" wrapText="1"/>
    </xf>
    <xf numFmtId="3" fontId="279" fillId="0" borderId="0" xfId="0" applyNumberFormat="1" applyFont="1" applyAlignment="1">
      <alignment vertical="center" wrapText="1"/>
    </xf>
    <xf numFmtId="0" fontId="279" fillId="0" borderId="0" xfId="0" applyFont="1" applyAlignment="1">
      <alignment vertical="center" wrapText="1"/>
    </xf>
    <xf numFmtId="0" fontId="206" fillId="0" borderId="23" xfId="888" applyFont="1" applyBorder="1" applyAlignment="1">
      <alignment vertical="center" wrapText="1"/>
    </xf>
    <xf numFmtId="49" fontId="212" fillId="0" borderId="23" xfId="888" quotePrefix="1" applyNumberFormat="1" applyFont="1" applyBorder="1" applyAlignment="1">
      <alignment vertical="center" wrapText="1"/>
    </xf>
    <xf numFmtId="3" fontId="212" fillId="0" borderId="23" xfId="888" applyNumberFormat="1" applyFont="1" applyBorder="1" applyAlignment="1">
      <alignment horizontal="right" vertical="center" wrapText="1"/>
    </xf>
    <xf numFmtId="165" fontId="212" fillId="0" borderId="23" xfId="888" applyNumberFormat="1" applyFont="1" applyBorder="1" applyAlignment="1">
      <alignment horizontal="right" vertical="center" wrapText="1"/>
    </xf>
    <xf numFmtId="169" fontId="212" fillId="0" borderId="23" xfId="477" applyNumberFormat="1" applyFont="1" applyFill="1" applyBorder="1" applyAlignment="1">
      <alignment horizontal="right" vertical="center" wrapText="1"/>
    </xf>
    <xf numFmtId="165" fontId="212" fillId="0" borderId="35" xfId="888" applyNumberFormat="1" applyFont="1" applyBorder="1" applyAlignment="1">
      <alignment horizontal="right" vertical="center" wrapText="1"/>
    </xf>
    <xf numFmtId="3" fontId="212" fillId="0" borderId="50" xfId="0" applyNumberFormat="1" applyFont="1" applyBorder="1"/>
    <xf numFmtId="3" fontId="206" fillId="0" borderId="43" xfId="888" applyNumberFormat="1" applyFont="1" applyBorder="1" applyAlignment="1">
      <alignment horizontal="center" vertical="center" wrapText="1"/>
    </xf>
    <xf numFmtId="249" fontId="168" fillId="59" borderId="0" xfId="477" applyNumberFormat="1" applyFont="1" applyFill="1" applyAlignment="1">
      <alignment horizontal="right" vertical="center" wrapText="1"/>
    </xf>
    <xf numFmtId="9" fontId="249" fillId="45" borderId="11" xfId="1704" applyFont="1" applyFill="1" applyBorder="1" applyAlignment="1">
      <alignment vertical="top"/>
    </xf>
    <xf numFmtId="169" fontId="22" fillId="0" borderId="0" xfId="0" applyNumberFormat="1" applyFont="1"/>
    <xf numFmtId="9" fontId="249" fillId="45" borderId="23" xfId="1704" applyFont="1" applyFill="1" applyBorder="1" applyAlignment="1">
      <alignment vertical="top"/>
    </xf>
    <xf numFmtId="207" fontId="202" fillId="0" borderId="0" xfId="477" applyNumberFormat="1" applyFont="1"/>
    <xf numFmtId="207" fontId="207" fillId="0" borderId="0" xfId="477" applyNumberFormat="1" applyFont="1" applyAlignment="1">
      <alignment horizontal="center"/>
    </xf>
    <xf numFmtId="0" fontId="202" fillId="0" borderId="0" xfId="0" applyFont="1" applyAlignment="1">
      <alignment vertical="center"/>
    </xf>
    <xf numFmtId="0" fontId="207" fillId="0" borderId="0" xfId="0" applyFont="1" applyAlignment="1">
      <alignment horizontal="center" vertical="center"/>
    </xf>
    <xf numFmtId="165" fontId="207" fillId="0" borderId="0" xfId="0" applyNumberFormat="1" applyFont="1" applyAlignment="1">
      <alignment vertical="center"/>
    </xf>
    <xf numFmtId="172" fontId="202" fillId="32" borderId="0" xfId="0" applyNumberFormat="1" applyFont="1" applyFill="1"/>
    <xf numFmtId="169" fontId="202" fillId="32" borderId="0" xfId="0" applyNumberFormat="1" applyFont="1" applyFill="1"/>
    <xf numFmtId="169" fontId="202" fillId="0" borderId="0" xfId="0" applyNumberFormat="1" applyFont="1"/>
    <xf numFmtId="165" fontId="202" fillId="0" borderId="0" xfId="0" applyNumberFormat="1" applyFont="1"/>
    <xf numFmtId="169" fontId="207" fillId="0" borderId="0" xfId="0" applyNumberFormat="1" applyFont="1"/>
    <xf numFmtId="165" fontId="202" fillId="32" borderId="0" xfId="0" applyNumberFormat="1" applyFont="1" applyFill="1"/>
    <xf numFmtId="172" fontId="207" fillId="0" borderId="0" xfId="0" applyNumberFormat="1" applyFont="1"/>
    <xf numFmtId="165" fontId="275" fillId="45" borderId="43" xfId="0" applyNumberFormat="1" applyFont="1" applyFill="1" applyBorder="1" applyAlignment="1">
      <alignment vertical="center"/>
    </xf>
    <xf numFmtId="0" fontId="202" fillId="45" borderId="43" xfId="0" quotePrefix="1" applyFont="1" applyFill="1" applyBorder="1" applyAlignment="1">
      <alignment vertical="center"/>
    </xf>
    <xf numFmtId="49" fontId="207" fillId="45" borderId="43" xfId="0" applyNumberFormat="1" applyFont="1" applyFill="1" applyBorder="1" applyAlignment="1">
      <alignment vertical="center" wrapText="1"/>
    </xf>
    <xf numFmtId="0" fontId="30" fillId="45" borderId="43" xfId="888" applyFont="1" applyFill="1" applyBorder="1" applyAlignment="1">
      <alignment horizontal="center" vertical="center" wrapText="1"/>
    </xf>
    <xf numFmtId="0" fontId="30" fillId="45" borderId="43" xfId="888" applyFont="1" applyFill="1" applyBorder="1" applyAlignment="1">
      <alignment vertical="center" wrapText="1"/>
    </xf>
    <xf numFmtId="0" fontId="36" fillId="45" borderId="43" xfId="888" applyFont="1" applyFill="1" applyBorder="1" applyAlignment="1">
      <alignment horizontal="center" vertical="center" wrapText="1"/>
    </xf>
    <xf numFmtId="0" fontId="22" fillId="45" borderId="43" xfId="985" quotePrefix="1" applyFont="1" applyFill="1" applyBorder="1" applyAlignment="1">
      <alignment vertical="center"/>
    </xf>
    <xf numFmtId="165" fontId="36" fillId="45" borderId="43" xfId="0" applyNumberFormat="1" applyFont="1" applyFill="1" applyBorder="1" applyAlignment="1">
      <alignment vertical="center"/>
    </xf>
    <xf numFmtId="172" fontId="46" fillId="45" borderId="0" xfId="0" applyNumberFormat="1" applyFont="1" applyFill="1"/>
    <xf numFmtId="0" fontId="46" fillId="45" borderId="0" xfId="0" applyFont="1" applyFill="1"/>
    <xf numFmtId="0" fontId="22" fillId="45" borderId="43" xfId="985" quotePrefix="1" applyFont="1" applyFill="1" applyBorder="1" applyAlignment="1">
      <alignment vertical="center" wrapText="1"/>
    </xf>
    <xf numFmtId="169" fontId="202" fillId="0" borderId="43" xfId="477" applyNumberFormat="1" applyFont="1" applyFill="1" applyBorder="1"/>
    <xf numFmtId="169" fontId="36" fillId="0" borderId="0" xfId="0" applyNumberFormat="1" applyFont="1"/>
    <xf numFmtId="172" fontId="46" fillId="0" borderId="0" xfId="477" applyNumberFormat="1" applyFont="1" applyFill="1"/>
    <xf numFmtId="10" fontId="36" fillId="0" borderId="43" xfId="1072" applyNumberFormat="1" applyFont="1" applyFill="1" applyBorder="1" applyAlignment="1">
      <alignment vertical="center"/>
    </xf>
    <xf numFmtId="172" fontId="30" fillId="0" borderId="0" xfId="477" applyNumberFormat="1" applyFont="1" applyFill="1"/>
    <xf numFmtId="172" fontId="22" fillId="0" borderId="0" xfId="477" applyNumberFormat="1" applyFont="1" applyFill="1"/>
    <xf numFmtId="169" fontId="22" fillId="0" borderId="43" xfId="0" applyNumberFormat="1" applyFont="1" applyBorder="1" applyAlignment="1">
      <alignment vertical="center"/>
    </xf>
    <xf numFmtId="0" fontId="30" fillId="0" borderId="43" xfId="0" applyFont="1" applyBorder="1" applyAlignment="1">
      <alignment horizontal="left" vertical="center"/>
    </xf>
    <xf numFmtId="0" fontId="201" fillId="0" borderId="43" xfId="888" applyFont="1" applyBorder="1" applyAlignment="1">
      <alignment vertical="center" wrapText="1"/>
    </xf>
    <xf numFmtId="3" fontId="201" fillId="0" borderId="43" xfId="0" applyNumberFormat="1" applyFont="1" applyBorder="1" applyAlignment="1">
      <alignment vertical="center"/>
    </xf>
    <xf numFmtId="0" fontId="46" fillId="0" borderId="43" xfId="888" applyFont="1" applyBorder="1" applyAlignment="1">
      <alignment horizontal="center" vertical="center" wrapText="1"/>
    </xf>
    <xf numFmtId="165" fontId="36" fillId="0" borderId="43" xfId="0" applyNumberFormat="1" applyFont="1" applyBorder="1" applyAlignment="1">
      <alignment horizontal="center" vertical="center"/>
    </xf>
    <xf numFmtId="169" fontId="206" fillId="0" borderId="0" xfId="1072" applyNumberFormat="1" applyFont="1" applyFill="1" applyBorder="1" applyAlignment="1">
      <alignment vertical="center" wrapText="1"/>
    </xf>
    <xf numFmtId="169" fontId="270" fillId="0" borderId="0" xfId="477" applyNumberFormat="1" applyFont="1" applyFill="1" applyBorder="1" applyAlignment="1">
      <alignment horizontal="right" vertical="center" wrapText="1"/>
    </xf>
    <xf numFmtId="169" fontId="270" fillId="0" borderId="0" xfId="1072" applyNumberFormat="1" applyFont="1" applyFill="1" applyBorder="1" applyAlignment="1">
      <alignment horizontal="right" vertical="center" wrapText="1"/>
    </xf>
    <xf numFmtId="175" fontId="15" fillId="55" borderId="0" xfId="0" applyNumberFormat="1" applyFont="1" applyFill="1" applyAlignment="1">
      <alignment horizontal="right" vertical="center" wrapText="1"/>
    </xf>
    <xf numFmtId="175" fontId="15" fillId="55" borderId="0" xfId="0" applyNumberFormat="1" applyFont="1" applyFill="1" applyAlignment="1">
      <alignment vertical="center" wrapText="1"/>
    </xf>
    <xf numFmtId="43" fontId="16" fillId="55" borderId="0" xfId="0" applyNumberFormat="1" applyFont="1" applyFill="1" applyAlignment="1">
      <alignment vertical="center" wrapText="1"/>
    </xf>
    <xf numFmtId="168" fontId="15" fillId="0" borderId="8" xfId="477" applyFont="1" applyFill="1" applyBorder="1" applyAlignment="1">
      <alignment horizontal="right" vertical="center" wrapText="1"/>
    </xf>
    <xf numFmtId="169" fontId="15" fillId="0" borderId="8" xfId="477" applyNumberFormat="1" applyFont="1" applyFill="1" applyBorder="1" applyAlignment="1">
      <alignment horizontal="right" vertical="center" wrapText="1"/>
    </xf>
    <xf numFmtId="168" fontId="15" fillId="32" borderId="8" xfId="477" applyFont="1" applyFill="1" applyBorder="1" applyAlignment="1">
      <alignment horizontal="right" vertical="center" wrapText="1"/>
    </xf>
    <xf numFmtId="168" fontId="15" fillId="0" borderId="8" xfId="477" applyFont="1" applyBorder="1" applyAlignment="1">
      <alignment horizontal="right" vertical="center" wrapText="1"/>
    </xf>
    <xf numFmtId="175" fontId="15" fillId="0" borderId="8" xfId="982" applyNumberFormat="1" applyFont="1" applyBorder="1" applyAlignment="1">
      <alignment horizontal="right" vertical="center" wrapText="1"/>
    </xf>
    <xf numFmtId="170" fontId="21" fillId="0" borderId="0" xfId="477" applyNumberFormat="1" applyFont="1" applyAlignment="1">
      <alignment vertical="center" wrapText="1"/>
    </xf>
    <xf numFmtId="3" fontId="15" fillId="0" borderId="0" xfId="477" applyNumberFormat="1" applyFont="1" applyFill="1" applyBorder="1" applyAlignment="1">
      <alignment horizontal="left" vertical="center" wrapText="1"/>
    </xf>
    <xf numFmtId="3" fontId="24" fillId="0" borderId="0" xfId="477" applyNumberFormat="1" applyFont="1" applyFill="1" applyBorder="1" applyAlignment="1">
      <alignment horizontal="left" vertical="center" wrapText="1"/>
    </xf>
    <xf numFmtId="3" fontId="15" fillId="0" borderId="0" xfId="1072" applyNumberFormat="1" applyFont="1" applyFill="1" applyBorder="1" applyAlignment="1">
      <alignment horizontal="left" vertical="center" wrapText="1"/>
    </xf>
    <xf numFmtId="3" fontId="24" fillId="0" borderId="0" xfId="1072" applyNumberFormat="1" applyFont="1" applyFill="1" applyBorder="1" applyAlignment="1">
      <alignment horizontal="left" vertical="center" wrapText="1"/>
    </xf>
    <xf numFmtId="249" fontId="205" fillId="45" borderId="0" xfId="477" applyNumberFormat="1" applyFont="1" applyFill="1" applyAlignment="1">
      <alignment horizontal="right" vertical="center" wrapText="1"/>
    </xf>
    <xf numFmtId="49" fontId="15" fillId="0" borderId="8" xfId="888" applyNumberFormat="1" applyFont="1" applyBorder="1" applyAlignment="1">
      <alignment horizontal="left" vertical="center" wrapText="1"/>
    </xf>
    <xf numFmtId="175" fontId="206" fillId="0" borderId="8" xfId="632" applyNumberFormat="1" applyFont="1" applyFill="1" applyBorder="1" applyAlignment="1">
      <alignment horizontal="left" vertical="center" wrapText="1"/>
    </xf>
    <xf numFmtId="3" fontId="206" fillId="0" borderId="8" xfId="982" applyNumberFormat="1" applyFont="1" applyBorder="1" applyAlignment="1">
      <alignment horizontal="right" vertical="center" wrapText="1"/>
    </xf>
    <xf numFmtId="0" fontId="264" fillId="0" borderId="23" xfId="0" applyFont="1" applyBorder="1" applyAlignment="1">
      <alignment horizontal="center" vertical="center"/>
    </xf>
    <xf numFmtId="0" fontId="202" fillId="0" borderId="23" xfId="0" quotePrefix="1" applyFont="1" applyBorder="1" applyAlignment="1">
      <alignment vertical="center"/>
    </xf>
    <xf numFmtId="3" fontId="202" fillId="0" borderId="23" xfId="0" applyNumberFormat="1" applyFont="1" applyBorder="1" applyAlignment="1">
      <alignment horizontal="right"/>
    </xf>
    <xf numFmtId="3" fontId="202" fillId="0" borderId="21" xfId="0" applyNumberFormat="1" applyFont="1" applyBorder="1" applyAlignment="1">
      <alignment horizontal="right"/>
    </xf>
    <xf numFmtId="207" fontId="202" fillId="0" borderId="43" xfId="477" applyNumberFormat="1" applyFont="1" applyFill="1" applyBorder="1"/>
    <xf numFmtId="0" fontId="202" fillId="0" borderId="23" xfId="0" applyFont="1" applyBorder="1"/>
    <xf numFmtId="49" fontId="212" fillId="0" borderId="23" xfId="888" applyNumberFormat="1" applyFont="1" applyBorder="1" applyAlignment="1">
      <alignment vertical="center" wrapText="1"/>
    </xf>
    <xf numFmtId="169" fontId="212" fillId="0" borderId="35" xfId="477" applyNumberFormat="1" applyFont="1" applyFill="1" applyBorder="1" applyAlignment="1">
      <alignment horizontal="right" vertical="center" wrapText="1"/>
    </xf>
    <xf numFmtId="3" fontId="212" fillId="0" borderId="43" xfId="888" applyNumberFormat="1" applyFont="1" applyBorder="1" applyAlignment="1">
      <alignment vertical="center" wrapText="1"/>
    </xf>
    <xf numFmtId="43" fontId="279" fillId="0" borderId="0" xfId="0" applyNumberFormat="1" applyFont="1" applyAlignment="1">
      <alignment vertical="center" wrapText="1"/>
    </xf>
    <xf numFmtId="0" fontId="279" fillId="32" borderId="0" xfId="0" applyFont="1" applyFill="1" applyAlignment="1">
      <alignment vertical="center" wrapText="1"/>
    </xf>
    <xf numFmtId="3" fontId="212" fillId="45" borderId="43" xfId="0" applyNumberFormat="1" applyFont="1" applyFill="1" applyBorder="1"/>
    <xf numFmtId="169" fontId="206" fillId="0" borderId="0" xfId="1072" applyNumberFormat="1" applyFont="1" applyFill="1" applyBorder="1" applyAlignment="1">
      <alignment horizontal="left" vertical="center" wrapText="1"/>
    </xf>
    <xf numFmtId="169" fontId="15" fillId="0" borderId="0" xfId="477" applyNumberFormat="1" applyFont="1" applyFill="1" applyBorder="1" applyAlignment="1">
      <alignment horizontal="left" vertical="center" wrapText="1"/>
    </xf>
    <xf numFmtId="10" fontId="15" fillId="0" borderId="0" xfId="477" applyNumberFormat="1" applyFont="1" applyFill="1" applyBorder="1" applyAlignment="1">
      <alignment horizontal="left" vertical="center" wrapText="1"/>
    </xf>
    <xf numFmtId="174" fontId="15" fillId="0" borderId="0" xfId="477" applyNumberFormat="1" applyFont="1" applyFill="1" applyBorder="1" applyAlignment="1">
      <alignment horizontal="left" vertical="center" wrapText="1"/>
    </xf>
    <xf numFmtId="3" fontId="206" fillId="0" borderId="0" xfId="477" applyNumberFormat="1" applyFont="1" applyFill="1" applyBorder="1" applyAlignment="1">
      <alignment horizontal="left" vertical="center" wrapText="1"/>
    </xf>
    <xf numFmtId="207" fontId="201" fillId="0" borderId="0" xfId="477" applyNumberFormat="1" applyFont="1" applyAlignment="1"/>
    <xf numFmtId="165" fontId="201" fillId="0" borderId="0" xfId="0" applyNumberFormat="1" applyFont="1"/>
    <xf numFmtId="169" fontId="201" fillId="0" borderId="0" xfId="0" applyNumberFormat="1" applyFont="1"/>
    <xf numFmtId="0" fontId="204" fillId="0" borderId="23" xfId="888" applyFont="1" applyBorder="1" applyAlignment="1">
      <alignment horizontal="center" vertical="center" wrapText="1"/>
    </xf>
    <xf numFmtId="49" fontId="204" fillId="0" borderId="23" xfId="888" applyNumberFormat="1" applyFont="1" applyBorder="1" applyAlignment="1">
      <alignment vertical="center" wrapText="1"/>
    </xf>
    <xf numFmtId="165" fontId="204" fillId="0" borderId="23" xfId="888" applyNumberFormat="1" applyFont="1" applyBorder="1" applyAlignment="1">
      <alignment horizontal="right" vertical="center" wrapText="1"/>
    </xf>
    <xf numFmtId="3" fontId="204" fillId="0" borderId="23" xfId="888" applyNumberFormat="1" applyFont="1" applyBorder="1" applyAlignment="1">
      <alignment horizontal="right" vertical="center" wrapText="1"/>
    </xf>
    <xf numFmtId="10" fontId="204" fillId="0" borderId="23" xfId="1072" applyNumberFormat="1" applyFont="1" applyFill="1" applyBorder="1" applyAlignment="1">
      <alignment horizontal="right" vertical="center" wrapText="1"/>
    </xf>
    <xf numFmtId="10" fontId="204" fillId="0" borderId="27" xfId="1072" applyNumberFormat="1" applyFont="1" applyFill="1" applyBorder="1" applyAlignment="1">
      <alignment horizontal="right" vertical="center" wrapText="1"/>
    </xf>
    <xf numFmtId="165" fontId="204" fillId="0" borderId="23" xfId="888" applyNumberFormat="1" applyFont="1" applyBorder="1" applyAlignment="1">
      <alignment vertical="center" wrapText="1"/>
    </xf>
    <xf numFmtId="3" fontId="204" fillId="0" borderId="23" xfId="888" applyNumberFormat="1" applyFont="1" applyBorder="1" applyAlignment="1">
      <alignment vertical="center" wrapText="1"/>
    </xf>
    <xf numFmtId="0" fontId="204" fillId="0" borderId="23" xfId="0" applyFont="1" applyBorder="1" applyAlignment="1">
      <alignment horizontal="center" vertical="center" wrapText="1"/>
    </xf>
    <xf numFmtId="0" fontId="204" fillId="0" borderId="0" xfId="0" applyFont="1" applyAlignment="1">
      <alignment horizontal="right" vertical="center" wrapText="1"/>
    </xf>
    <xf numFmtId="0" fontId="204" fillId="0" borderId="23" xfId="0" applyFont="1" applyBorder="1" applyAlignment="1">
      <alignment vertical="center" wrapText="1"/>
    </xf>
    <xf numFmtId="10" fontId="204" fillId="32" borderId="27" xfId="1072" applyNumberFormat="1" applyFont="1" applyFill="1" applyBorder="1" applyAlignment="1">
      <alignment horizontal="right" vertical="center" wrapText="1"/>
    </xf>
    <xf numFmtId="49" fontId="204" fillId="0" borderId="0" xfId="0" applyNumberFormat="1" applyFont="1" applyAlignment="1">
      <alignment vertical="center" wrapText="1"/>
    </xf>
    <xf numFmtId="49" fontId="204" fillId="0" borderId="23" xfId="888" quotePrefix="1" applyNumberFormat="1" applyFont="1" applyBorder="1" applyAlignment="1">
      <alignment vertical="center" wrapText="1"/>
    </xf>
    <xf numFmtId="3" fontId="281" fillId="32" borderId="23" xfId="888" applyNumberFormat="1" applyFont="1" applyFill="1" applyBorder="1" applyAlignment="1">
      <alignment horizontal="right" vertical="center" wrapText="1"/>
    </xf>
    <xf numFmtId="10" fontId="204" fillId="32" borderId="23" xfId="1072" applyNumberFormat="1" applyFont="1" applyFill="1" applyBorder="1" applyAlignment="1">
      <alignment horizontal="right" vertical="center" wrapText="1"/>
    </xf>
    <xf numFmtId="3" fontId="281" fillId="0" borderId="23" xfId="888" applyNumberFormat="1" applyFont="1" applyBorder="1" applyAlignment="1">
      <alignment vertical="center" wrapText="1"/>
    </xf>
    <xf numFmtId="10" fontId="281" fillId="32" borderId="23" xfId="1072" applyNumberFormat="1" applyFont="1" applyFill="1" applyBorder="1" applyAlignment="1">
      <alignment horizontal="right" vertical="center" wrapText="1"/>
    </xf>
    <xf numFmtId="49" fontId="206" fillId="0" borderId="8" xfId="888" applyNumberFormat="1" applyFont="1" applyBorder="1" applyAlignment="1">
      <alignment horizontal="left" vertical="center" wrapText="1"/>
    </xf>
    <xf numFmtId="175" fontId="206" fillId="0" borderId="8" xfId="982" applyNumberFormat="1" applyFont="1" applyBorder="1" applyAlignment="1">
      <alignment horizontal="right" vertical="center" wrapText="1"/>
    </xf>
    <xf numFmtId="170" fontId="204" fillId="0" borderId="0" xfId="477" applyNumberFormat="1" applyFont="1" applyFill="1" applyAlignment="1">
      <alignment vertical="center" wrapText="1"/>
    </xf>
    <xf numFmtId="165" fontId="205" fillId="0" borderId="23" xfId="888" applyNumberFormat="1" applyFont="1" applyBorder="1" applyAlignment="1">
      <alignment horizontal="right" vertical="center" wrapText="1"/>
    </xf>
    <xf numFmtId="3" fontId="24" fillId="59" borderId="43" xfId="0" applyNumberFormat="1" applyFont="1" applyFill="1" applyBorder="1"/>
    <xf numFmtId="0" fontId="249" fillId="0" borderId="23" xfId="946" applyFont="1" applyBorder="1" applyAlignment="1">
      <alignment horizontal="center" vertical="top"/>
    </xf>
    <xf numFmtId="165" fontId="202" fillId="59" borderId="43" xfId="0" applyNumberFormat="1" applyFont="1" applyFill="1" applyBorder="1" applyAlignment="1">
      <alignment vertical="center"/>
    </xf>
    <xf numFmtId="49" fontId="215" fillId="0" borderId="0" xfId="477" applyNumberFormat="1" applyFont="1" applyAlignment="1">
      <alignment horizontal="center"/>
    </xf>
    <xf numFmtId="169" fontId="200" fillId="0" borderId="0" xfId="1072" applyNumberFormat="1" applyFont="1" applyFill="1" applyBorder="1" applyAlignment="1">
      <alignment vertical="center" wrapText="1"/>
    </xf>
    <xf numFmtId="169" fontId="16" fillId="0" borderId="0" xfId="477" applyNumberFormat="1" applyFont="1" applyFill="1" applyBorder="1" applyAlignment="1">
      <alignment horizontal="center" vertical="center" wrapText="1"/>
    </xf>
    <xf numFmtId="174" fontId="16" fillId="0" borderId="0" xfId="477" applyNumberFormat="1" applyFont="1" applyFill="1" applyBorder="1" applyAlignment="1">
      <alignment horizontal="center" vertical="center" wrapText="1"/>
    </xf>
    <xf numFmtId="169" fontId="271" fillId="0" borderId="0" xfId="477" applyNumberFormat="1" applyFont="1" applyFill="1" applyBorder="1" applyAlignment="1">
      <alignment horizontal="right" vertical="center" wrapText="1"/>
    </xf>
    <xf numFmtId="10" fontId="271" fillId="0" borderId="0" xfId="1072" applyNumberFormat="1" applyFont="1" applyFill="1" applyBorder="1" applyAlignment="1">
      <alignment horizontal="right" vertical="center" wrapText="1"/>
    </xf>
    <xf numFmtId="41" fontId="271" fillId="0" borderId="0" xfId="1072" applyNumberFormat="1" applyFont="1" applyFill="1" applyBorder="1" applyAlignment="1">
      <alignment horizontal="right" vertical="center" wrapText="1"/>
    </xf>
    <xf numFmtId="175" fontId="200" fillId="59" borderId="8" xfId="0" applyNumberFormat="1" applyFont="1" applyFill="1" applyBorder="1" applyAlignment="1">
      <alignment horizontal="right" vertical="center" wrapText="1"/>
    </xf>
    <xf numFmtId="2" fontId="212" fillId="48" borderId="0" xfId="0" applyNumberFormat="1" applyFont="1" applyFill="1" applyAlignment="1">
      <alignment horizontal="right" vertical="center" wrapText="1"/>
    </xf>
    <xf numFmtId="10" fontId="215" fillId="0" borderId="0" xfId="1072" applyNumberFormat="1" applyFont="1" applyAlignment="1"/>
    <xf numFmtId="10" fontId="147" fillId="0" borderId="0" xfId="1072" applyNumberFormat="1" applyFont="1" applyFill="1" applyAlignment="1">
      <alignment vertical="center" wrapText="1"/>
    </xf>
    <xf numFmtId="3" fontId="15" fillId="45" borderId="43" xfId="0" applyNumberFormat="1" applyFont="1" applyFill="1" applyBorder="1"/>
    <xf numFmtId="0" fontId="226" fillId="0" borderId="8" xfId="0" applyFont="1" applyBorder="1" applyAlignment="1">
      <alignment horizontal="center" vertical="center" wrapText="1"/>
    </xf>
    <xf numFmtId="175" fontId="227" fillId="0" borderId="8" xfId="477" applyNumberFormat="1" applyFont="1" applyFill="1" applyBorder="1" applyAlignment="1">
      <alignment vertical="center" wrapText="1"/>
    </xf>
    <xf numFmtId="168" fontId="226" fillId="0" borderId="8" xfId="477" applyFont="1" applyFill="1" applyBorder="1" applyAlignment="1">
      <alignment horizontal="right" vertical="center" wrapText="1"/>
    </xf>
    <xf numFmtId="168" fontId="226" fillId="32" borderId="8" xfId="477" applyFont="1" applyFill="1" applyBorder="1" applyAlignment="1">
      <alignment horizontal="right" vertical="center" wrapText="1"/>
    </xf>
    <xf numFmtId="43" fontId="226" fillId="0" borderId="8" xfId="0" applyNumberFormat="1" applyFont="1" applyBorder="1" applyAlignment="1">
      <alignment horizontal="right" vertical="center" wrapText="1"/>
    </xf>
    <xf numFmtId="175" fontId="226" fillId="0" borderId="8" xfId="0" applyNumberFormat="1" applyFont="1" applyBorder="1" applyAlignment="1">
      <alignment horizontal="right" vertical="center" wrapText="1"/>
    </xf>
    <xf numFmtId="43" fontId="225" fillId="0" borderId="0" xfId="477" applyNumberFormat="1" applyFont="1" applyFill="1" applyBorder="1" applyAlignment="1">
      <alignment horizontal="right" vertical="center" wrapText="1"/>
    </xf>
    <xf numFmtId="0" fontId="225" fillId="48" borderId="0" xfId="0" applyFont="1" applyFill="1" applyAlignment="1">
      <alignment horizontal="center" vertical="center" wrapText="1"/>
    </xf>
    <xf numFmtId="169" fontId="271" fillId="0" borderId="0" xfId="1072" applyNumberFormat="1" applyFont="1" applyFill="1" applyBorder="1" applyAlignment="1">
      <alignment horizontal="right" vertical="center" wrapText="1"/>
    </xf>
    <xf numFmtId="169" fontId="200" fillId="0" borderId="0" xfId="1072" applyNumberFormat="1" applyFont="1" applyFill="1" applyBorder="1" applyAlignment="1">
      <alignment horizontal="right" vertical="center" wrapText="1"/>
    </xf>
    <xf numFmtId="0" fontId="249" fillId="59" borderId="23" xfId="946" applyFont="1" applyFill="1" applyBorder="1">
      <alignment vertical="top"/>
    </xf>
    <xf numFmtId="0" fontId="206" fillId="59" borderId="23" xfId="888" applyFont="1" applyFill="1" applyBorder="1" applyAlignment="1">
      <alignment horizontal="center" vertical="center" wrapText="1"/>
    </xf>
    <xf numFmtId="165" fontId="202" fillId="59" borderId="23" xfId="0" applyNumberFormat="1" applyFont="1" applyFill="1" applyBorder="1" applyAlignment="1">
      <alignment vertical="center"/>
    </xf>
    <xf numFmtId="165" fontId="202" fillId="59" borderId="23" xfId="0" applyNumberFormat="1" applyFont="1" applyFill="1" applyBorder="1"/>
    <xf numFmtId="3" fontId="202" fillId="59" borderId="23" xfId="0" applyNumberFormat="1" applyFont="1" applyFill="1" applyBorder="1" applyAlignment="1">
      <alignment horizontal="right" vertical="center"/>
    </xf>
    <xf numFmtId="3" fontId="202" fillId="59" borderId="21" xfId="0" applyNumberFormat="1" applyFont="1" applyFill="1" applyBorder="1" applyAlignment="1">
      <alignment horizontal="right" vertical="center"/>
    </xf>
    <xf numFmtId="207" fontId="202" fillId="59" borderId="43" xfId="477" applyNumberFormat="1" applyFont="1" applyFill="1" applyBorder="1"/>
    <xf numFmtId="0" fontId="202" fillId="59" borderId="0" xfId="0" applyFont="1" applyFill="1"/>
    <xf numFmtId="169" fontId="15" fillId="0" borderId="0" xfId="1072" applyNumberFormat="1" applyFont="1" applyAlignment="1">
      <alignment vertical="center" wrapText="1"/>
    </xf>
    <xf numFmtId="0" fontId="36" fillId="45" borderId="43" xfId="0" applyFont="1" applyFill="1" applyBorder="1" applyAlignment="1">
      <alignment horizontal="center" vertical="center"/>
    </xf>
    <xf numFmtId="0" fontId="36" fillId="45" borderId="43" xfId="0" quotePrefix="1" applyFont="1" applyFill="1" applyBorder="1" applyAlignment="1">
      <alignment vertical="center"/>
    </xf>
    <xf numFmtId="0" fontId="36" fillId="45" borderId="43" xfId="0" applyFont="1" applyFill="1" applyBorder="1" applyAlignment="1">
      <alignment vertical="center"/>
    </xf>
    <xf numFmtId="169" fontId="36" fillId="45" borderId="43" xfId="477" applyNumberFormat="1" applyFont="1" applyFill="1" applyBorder="1" applyAlignment="1">
      <alignment vertical="center"/>
    </xf>
    <xf numFmtId="0" fontId="36" fillId="45" borderId="43" xfId="0" applyFont="1" applyFill="1" applyBorder="1"/>
    <xf numFmtId="172" fontId="46" fillId="45" borderId="0" xfId="477" applyNumberFormat="1" applyFont="1" applyFill="1"/>
    <xf numFmtId="0" fontId="36" fillId="45" borderId="0" xfId="0" applyFont="1" applyFill="1"/>
    <xf numFmtId="169" fontId="16" fillId="0" borderId="11" xfId="477" applyNumberFormat="1" applyFont="1" applyBorder="1" applyAlignment="1">
      <alignment vertical="center" wrapText="1"/>
    </xf>
    <xf numFmtId="169" fontId="15" fillId="0" borderId="23" xfId="477" applyNumberFormat="1" applyFont="1" applyBorder="1" applyAlignment="1">
      <alignment vertical="center" wrapText="1"/>
    </xf>
    <xf numFmtId="169" fontId="16" fillId="0" borderId="23" xfId="477" applyNumberFormat="1" applyFont="1" applyBorder="1" applyAlignment="1">
      <alignment vertical="center" wrapText="1"/>
    </xf>
    <xf numFmtId="169" fontId="15" fillId="0" borderId="24" xfId="477" applyNumberFormat="1" applyFont="1" applyBorder="1" applyAlignment="1">
      <alignment vertical="center" wrapText="1"/>
    </xf>
    <xf numFmtId="3" fontId="15" fillId="0" borderId="24" xfId="0" applyNumberFormat="1" applyFont="1" applyBorder="1" applyAlignment="1">
      <alignment vertical="center" wrapText="1"/>
    </xf>
    <xf numFmtId="169" fontId="15" fillId="0" borderId="24" xfId="477" applyNumberFormat="1" applyFont="1" applyFill="1" applyBorder="1" applyAlignment="1">
      <alignment horizontal="left" vertical="center" wrapText="1"/>
    </xf>
    <xf numFmtId="169" fontId="16" fillId="0" borderId="23" xfId="477" applyNumberFormat="1" applyFont="1" applyBorder="1" applyAlignment="1">
      <alignment horizontal="right" vertical="center" wrapText="1"/>
    </xf>
    <xf numFmtId="169" fontId="41" fillId="0" borderId="23" xfId="477" applyNumberFormat="1" applyFont="1" applyBorder="1" applyAlignment="1">
      <alignment horizontal="right" vertical="center" wrapText="1"/>
    </xf>
    <xf numFmtId="169" fontId="15" fillId="0" borderId="24" xfId="477" applyNumberFormat="1" applyFont="1" applyBorder="1" applyAlignment="1">
      <alignment horizontal="right" vertical="center" wrapText="1"/>
    </xf>
    <xf numFmtId="41" fontId="153" fillId="46" borderId="8" xfId="1055" quotePrefix="1" applyNumberFormat="1" applyFont="1" applyFill="1" applyBorder="1" applyAlignment="1">
      <alignment horizontal="center" vertical="center" wrapText="1"/>
    </xf>
    <xf numFmtId="1" fontId="249" fillId="0" borderId="23" xfId="946" applyNumberFormat="1" applyFont="1" applyBorder="1">
      <alignment vertical="top"/>
    </xf>
    <xf numFmtId="207" fontId="163" fillId="0" borderId="0" xfId="946" applyNumberFormat="1" applyFont="1">
      <alignment vertical="top"/>
    </xf>
    <xf numFmtId="249" fontId="16" fillId="0" borderId="0" xfId="0" applyNumberFormat="1" applyFont="1" applyAlignment="1">
      <alignment vertical="center" wrapText="1"/>
    </xf>
    <xf numFmtId="169" fontId="39" fillId="0" borderId="0" xfId="477" applyNumberFormat="1" applyFont="1" applyAlignment="1">
      <alignment horizontal="right" vertical="center" wrapText="1"/>
    </xf>
    <xf numFmtId="169" fontId="200" fillId="0" borderId="0" xfId="477" applyNumberFormat="1" applyFont="1" applyFill="1" applyAlignment="1">
      <alignment horizontal="right" vertical="center" wrapText="1"/>
    </xf>
    <xf numFmtId="0" fontId="29" fillId="0" borderId="23" xfId="0" applyFont="1" applyBorder="1" applyAlignment="1">
      <alignment vertical="center" wrapText="1"/>
    </xf>
    <xf numFmtId="0" fontId="29" fillId="0" borderId="23" xfId="0" applyFont="1" applyBorder="1" applyAlignment="1">
      <alignment horizontal="center"/>
    </xf>
    <xf numFmtId="0" fontId="29" fillId="0" borderId="23" xfId="0" applyFont="1" applyBorder="1"/>
    <xf numFmtId="249" fontId="29" fillId="0" borderId="23" xfId="477" applyNumberFormat="1" applyFont="1" applyBorder="1" applyAlignment="1">
      <alignment horizontal="right" vertical="center" wrapText="1"/>
    </xf>
    <xf numFmtId="249" fontId="29" fillId="0" borderId="23" xfId="477" applyNumberFormat="1" applyFont="1" applyFill="1" applyBorder="1" applyAlignment="1">
      <alignment horizontal="right" vertical="center" wrapText="1"/>
    </xf>
    <xf numFmtId="10" fontId="23" fillId="0" borderId="23" xfId="1072" applyNumberFormat="1" applyFont="1" applyFill="1" applyBorder="1" applyAlignment="1">
      <alignment horizontal="right" vertical="center" wrapText="1"/>
    </xf>
    <xf numFmtId="249" fontId="204" fillId="0" borderId="11" xfId="477" applyNumberFormat="1" applyFont="1" applyBorder="1" applyAlignment="1">
      <alignment horizontal="right" vertical="center" wrapText="1"/>
    </xf>
    <xf numFmtId="180" fontId="38" fillId="0" borderId="0" xfId="1055" applyNumberFormat="1" applyFont="1"/>
    <xf numFmtId="10" fontId="15" fillId="0" borderId="0" xfId="1072" applyNumberFormat="1" applyFont="1" applyFill="1" applyBorder="1" applyAlignment="1">
      <alignment horizontal="left" vertical="center" wrapText="1"/>
    </xf>
    <xf numFmtId="168" fontId="204" fillId="45" borderId="23" xfId="477" applyFont="1" applyFill="1" applyBorder="1" applyAlignment="1">
      <alignment horizontal="right" vertical="center" wrapText="1"/>
    </xf>
    <xf numFmtId="41" fontId="253" fillId="0" borderId="43" xfId="1694" applyNumberFormat="1" applyFont="1" applyBorder="1" applyAlignment="1">
      <alignment horizontal="center" vertical="center"/>
    </xf>
    <xf numFmtId="0" fontId="25" fillId="0" borderId="8" xfId="1694" applyFont="1" applyBorder="1" applyAlignment="1">
      <alignment vertical="center"/>
    </xf>
    <xf numFmtId="175" fontId="25" fillId="0" borderId="24" xfId="1694" applyNumberFormat="1" applyFont="1" applyBorder="1" applyAlignment="1">
      <alignment horizontal="left" vertical="center" wrapText="1"/>
    </xf>
    <xf numFmtId="175" fontId="28" fillId="0" borderId="23" xfId="1694" applyNumberFormat="1" applyFont="1" applyBorder="1" applyAlignment="1">
      <alignment horizontal="left" vertical="center" wrapText="1"/>
    </xf>
    <xf numFmtId="175" fontId="25" fillId="0" borderId="23" xfId="1694" applyNumberFormat="1" applyFont="1" applyBorder="1" applyAlignment="1">
      <alignment horizontal="center" vertical="center" wrapText="1"/>
    </xf>
    <xf numFmtId="175" fontId="25" fillId="0" borderId="23" xfId="1694" applyNumberFormat="1" applyFont="1" applyBorder="1" applyAlignment="1">
      <alignment horizontal="left" vertical="center" wrapText="1"/>
    </xf>
    <xf numFmtId="0" fontId="28" fillId="0" borderId="23" xfId="1694" quotePrefix="1" applyFont="1" applyBorder="1" applyAlignment="1">
      <alignment horizontal="left" vertical="center"/>
    </xf>
    <xf numFmtId="165" fontId="25" fillId="0" borderId="26" xfId="1697" applyFont="1" applyFill="1" applyBorder="1" applyAlignment="1">
      <alignment horizontal="left" vertical="center"/>
    </xf>
    <xf numFmtId="0" fontId="249" fillId="0" borderId="26" xfId="1694" applyFont="1" applyBorder="1" applyAlignment="1">
      <alignment horizontal="left" vertical="center"/>
    </xf>
    <xf numFmtId="10" fontId="206" fillId="0" borderId="0" xfId="1076" applyNumberFormat="1" applyFont="1" applyFill="1" applyAlignment="1">
      <alignment horizontal="right" vertical="center" wrapText="1"/>
    </xf>
    <xf numFmtId="41" fontId="16" fillId="0" borderId="0" xfId="477" applyNumberFormat="1" applyFont="1" applyFill="1" applyBorder="1" applyAlignment="1">
      <alignment horizontal="center" vertical="center" wrapText="1"/>
    </xf>
    <xf numFmtId="0" fontId="26" fillId="52" borderId="0" xfId="0" applyFont="1" applyFill="1" applyAlignment="1">
      <alignment horizontal="center" vertical="center" wrapText="1"/>
    </xf>
    <xf numFmtId="169" fontId="15" fillId="52" borderId="0" xfId="640" applyNumberFormat="1" applyFont="1" applyFill="1" applyBorder="1" applyAlignment="1">
      <alignment horizontal="right" vertical="center" wrapText="1"/>
    </xf>
    <xf numFmtId="41" fontId="225" fillId="52" borderId="0" xfId="0" applyNumberFormat="1" applyFont="1" applyFill="1" applyAlignment="1">
      <alignment horizontal="right" vertical="center" wrapText="1"/>
    </xf>
    <xf numFmtId="1" fontId="16" fillId="52" borderId="0" xfId="0" applyNumberFormat="1" applyFont="1" applyFill="1" applyAlignment="1">
      <alignment horizontal="right" vertical="center" wrapText="1"/>
    </xf>
    <xf numFmtId="168" fontId="200" fillId="52" borderId="0" xfId="477" applyFont="1" applyFill="1" applyAlignment="1">
      <alignment horizontal="right" vertical="center" wrapText="1"/>
    </xf>
    <xf numFmtId="165" fontId="30" fillId="52" borderId="43" xfId="0" applyNumberFormat="1" applyFont="1" applyFill="1" applyBorder="1" applyAlignment="1">
      <alignment vertical="center"/>
    </xf>
    <xf numFmtId="165" fontId="36" fillId="52" borderId="43" xfId="0" applyNumberFormat="1" applyFont="1" applyFill="1" applyBorder="1" applyAlignment="1">
      <alignment vertical="center"/>
    </xf>
    <xf numFmtId="169" fontId="36" fillId="52" borderId="43" xfId="477" applyNumberFormat="1" applyFont="1" applyFill="1" applyBorder="1" applyAlignment="1">
      <alignment vertical="center"/>
    </xf>
    <xf numFmtId="169" fontId="264" fillId="52" borderId="43" xfId="477" applyNumberFormat="1" applyFont="1" applyFill="1" applyBorder="1" applyAlignment="1">
      <alignment vertical="center"/>
    </xf>
    <xf numFmtId="165" fontId="264" fillId="52" borderId="43" xfId="0" applyNumberFormat="1" applyFont="1" applyFill="1" applyBorder="1" applyAlignment="1">
      <alignment vertical="center"/>
    </xf>
    <xf numFmtId="10" fontId="15" fillId="52" borderId="0" xfId="1072" applyNumberFormat="1" applyFont="1" applyFill="1" applyAlignment="1">
      <alignment horizontal="right" vertical="center" wrapText="1"/>
    </xf>
    <xf numFmtId="168" fontId="15" fillId="52" borderId="0" xfId="640" applyFont="1" applyFill="1" applyBorder="1" applyAlignment="1">
      <alignment horizontal="right" vertical="center" wrapText="1"/>
    </xf>
    <xf numFmtId="169" fontId="264" fillId="45" borderId="43" xfId="477" applyNumberFormat="1" applyFont="1" applyFill="1" applyBorder="1" applyAlignment="1">
      <alignment vertical="center"/>
    </xf>
    <xf numFmtId="169" fontId="15" fillId="52" borderId="0" xfId="0" applyNumberFormat="1" applyFont="1" applyFill="1" applyAlignment="1">
      <alignment horizontal="right" vertical="center" wrapText="1"/>
    </xf>
    <xf numFmtId="0" fontId="16" fillId="0" borderId="18" xfId="1694" applyFont="1" applyBorder="1" applyAlignment="1">
      <alignment horizontal="center" vertical="center" wrapText="1"/>
    </xf>
    <xf numFmtId="0" fontId="16" fillId="0" borderId="8" xfId="1694" applyFont="1" applyBorder="1" applyAlignment="1">
      <alignment horizontal="center" vertical="center" wrapText="1"/>
    </xf>
    <xf numFmtId="0" fontId="15" fillId="0" borderId="8" xfId="1694" applyFont="1" applyBorder="1" applyAlignment="1">
      <alignment horizontal="center" vertical="center" wrapText="1"/>
    </xf>
    <xf numFmtId="0" fontId="15" fillId="44" borderId="27" xfId="1694" applyFont="1" applyFill="1" applyBorder="1" applyAlignment="1">
      <alignment horizontal="center" vertical="center" wrapText="1"/>
    </xf>
    <xf numFmtId="0" fontId="15" fillId="44" borderId="104" xfId="1694" applyFont="1" applyFill="1" applyBorder="1" applyAlignment="1">
      <alignment vertical="center" wrapText="1"/>
    </xf>
    <xf numFmtId="175" fontId="15" fillId="44" borderId="105" xfId="1706" applyNumberFormat="1" applyFont="1" applyFill="1" applyBorder="1" applyAlignment="1">
      <alignment vertical="center" wrapText="1"/>
    </xf>
    <xf numFmtId="10" fontId="15" fillId="44" borderId="27" xfId="1707" applyNumberFormat="1" applyFont="1" applyFill="1" applyBorder="1" applyAlignment="1">
      <alignment vertical="center" wrapText="1"/>
    </xf>
    <xf numFmtId="0" fontId="15" fillId="44" borderId="23" xfId="1694" applyFont="1" applyFill="1" applyBorder="1" applyAlignment="1">
      <alignment horizontal="center" vertical="center" wrapText="1"/>
    </xf>
    <xf numFmtId="0" fontId="15" fillId="44" borderId="35" xfId="1694" applyFont="1" applyFill="1" applyBorder="1" applyAlignment="1">
      <alignment vertical="center" wrapText="1"/>
    </xf>
    <xf numFmtId="175" fontId="15" fillId="44" borderId="106" xfId="1706" applyNumberFormat="1" applyFont="1" applyFill="1" applyBorder="1" applyAlignment="1">
      <alignment vertical="center" wrapText="1"/>
    </xf>
    <xf numFmtId="175" fontId="15" fillId="44" borderId="23" xfId="1706" applyNumberFormat="1" applyFont="1" applyFill="1" applyBorder="1" applyAlignment="1">
      <alignment vertical="center" wrapText="1"/>
    </xf>
    <xf numFmtId="10" fontId="15" fillId="44" borderId="23" xfId="1694" applyNumberFormat="1" applyFont="1" applyFill="1" applyBorder="1" applyAlignment="1">
      <alignment vertical="center" wrapText="1"/>
    </xf>
    <xf numFmtId="0" fontId="24" fillId="44" borderId="35" xfId="1694" applyFont="1" applyFill="1" applyBorder="1" applyAlignment="1">
      <alignment vertical="center" wrapText="1"/>
    </xf>
    <xf numFmtId="0" fontId="22" fillId="44" borderId="23" xfId="1694" applyFont="1" applyFill="1" applyBorder="1" applyAlignment="1">
      <alignment horizontal="center" vertical="center" wrapText="1"/>
    </xf>
    <xf numFmtId="10" fontId="15" fillId="44" borderId="23" xfId="1707" applyNumberFormat="1" applyFont="1" applyFill="1" applyBorder="1" applyAlignment="1">
      <alignment vertical="center" wrapText="1"/>
    </xf>
    <xf numFmtId="0" fontId="16" fillId="44" borderId="23" xfId="1694" applyFont="1" applyFill="1" applyBorder="1" applyAlignment="1">
      <alignment horizontal="center" vertical="center" wrapText="1"/>
    </xf>
    <xf numFmtId="175" fontId="15" fillId="44" borderId="106" xfId="1706" applyNumberFormat="1" applyFont="1" applyFill="1" applyBorder="1" applyAlignment="1">
      <alignment horizontal="center" vertical="center" wrapText="1"/>
    </xf>
    <xf numFmtId="175" fontId="15" fillId="44" borderId="23" xfId="1706" applyNumberFormat="1" applyFont="1" applyFill="1" applyBorder="1" applyAlignment="1">
      <alignment horizontal="center" vertical="center" wrapText="1"/>
    </xf>
    <xf numFmtId="179" fontId="15" fillId="44" borderId="23" xfId="1707" applyNumberFormat="1" applyFont="1" applyFill="1" applyBorder="1" applyAlignment="1">
      <alignment vertical="center" wrapText="1"/>
    </xf>
    <xf numFmtId="43" fontId="15" fillId="44" borderId="23" xfId="1706" applyFont="1" applyFill="1" applyBorder="1" applyAlignment="1">
      <alignment horizontal="center" vertical="center" wrapText="1"/>
    </xf>
    <xf numFmtId="0" fontId="15" fillId="44" borderId="23" xfId="1694" applyFont="1" applyFill="1" applyBorder="1" applyAlignment="1">
      <alignment vertical="center" wrapText="1"/>
    </xf>
    <xf numFmtId="43" fontId="15" fillId="44" borderId="106" xfId="1706" applyFont="1" applyFill="1" applyBorder="1" applyAlignment="1">
      <alignment horizontal="justify" vertical="center" wrapText="1"/>
    </xf>
    <xf numFmtId="43" fontId="15" fillId="44" borderId="23" xfId="1706" applyFont="1" applyFill="1" applyBorder="1" applyAlignment="1">
      <alignment horizontal="justify" vertical="center" wrapText="1"/>
    </xf>
    <xf numFmtId="43" fontId="15" fillId="44" borderId="23" xfId="1706" applyFont="1" applyFill="1" applyBorder="1" applyAlignment="1">
      <alignment vertical="center" wrapText="1"/>
    </xf>
    <xf numFmtId="175" fontId="15" fillId="44" borderId="106" xfId="1706" applyNumberFormat="1" applyFont="1" applyFill="1" applyBorder="1" applyAlignment="1">
      <alignment horizontal="justify" vertical="center" wrapText="1"/>
    </xf>
    <xf numFmtId="254" fontId="15" fillId="44" borderId="106" xfId="1706" applyNumberFormat="1" applyFont="1" applyFill="1" applyBorder="1" applyAlignment="1">
      <alignment horizontal="justify" vertical="center" wrapText="1"/>
    </xf>
    <xf numFmtId="0" fontId="15" fillId="44" borderId="24" xfId="1694" applyFont="1" applyFill="1" applyBorder="1" applyAlignment="1">
      <alignment horizontal="center" vertical="center" wrapText="1"/>
    </xf>
    <xf numFmtId="0" fontId="15" fillId="44" borderId="93" xfId="1694" applyFont="1" applyFill="1" applyBorder="1" applyAlignment="1">
      <alignment vertical="center" wrapText="1"/>
    </xf>
    <xf numFmtId="0" fontId="22" fillId="44" borderId="24" xfId="1694" applyFont="1" applyFill="1" applyBorder="1" applyAlignment="1">
      <alignment horizontal="center" vertical="center" wrapText="1"/>
    </xf>
    <xf numFmtId="175" fontId="15" fillId="44" borderId="94" xfId="1706" applyNumberFormat="1" applyFont="1" applyFill="1" applyBorder="1" applyAlignment="1">
      <alignment horizontal="center" vertical="center" wrapText="1"/>
    </xf>
    <xf numFmtId="10" fontId="15" fillId="44" borderId="24" xfId="1707" applyNumberFormat="1" applyFont="1" applyFill="1" applyBorder="1" applyAlignment="1">
      <alignment vertical="center" wrapText="1"/>
    </xf>
    <xf numFmtId="179" fontId="15" fillId="44" borderId="24" xfId="1707" applyNumberFormat="1" applyFont="1" applyFill="1" applyBorder="1" applyAlignment="1">
      <alignment vertical="center" wrapText="1"/>
    </xf>
    <xf numFmtId="0" fontId="15" fillId="0" borderId="0" xfId="1694" applyFont="1" applyAlignment="1">
      <alignment horizontal="center" vertical="center" wrapText="1"/>
    </xf>
    <xf numFmtId="0" fontId="15" fillId="0" borderId="0" xfId="1694" applyFont="1" applyAlignment="1">
      <alignment vertical="center" wrapText="1"/>
    </xf>
    <xf numFmtId="0" fontId="22" fillId="0" borderId="0" xfId="1694" applyFont="1" applyAlignment="1">
      <alignment horizontal="center" vertical="center" wrapText="1"/>
    </xf>
    <xf numFmtId="0" fontId="200" fillId="0" borderId="0" xfId="1694" applyFont="1" applyAlignment="1">
      <alignment vertical="center" wrapText="1"/>
    </xf>
    <xf numFmtId="0" fontId="202" fillId="0" borderId="0" xfId="1694" applyFont="1" applyAlignment="1">
      <alignment horizontal="center" vertical="center" wrapText="1"/>
    </xf>
    <xf numFmtId="175" fontId="206" fillId="0" borderId="0" xfId="1694" applyNumberFormat="1" applyFont="1" applyAlignment="1">
      <alignment horizontal="center" vertical="center" wrapText="1"/>
    </xf>
    <xf numFmtId="0" fontId="206" fillId="0" borderId="0" xfId="1694" applyFont="1" applyAlignment="1">
      <alignment vertical="center" wrapText="1"/>
    </xf>
    <xf numFmtId="0" fontId="15" fillId="0" borderId="0" xfId="1694" applyFont="1" applyAlignment="1">
      <alignment horizontal="left"/>
    </xf>
    <xf numFmtId="165" fontId="227" fillId="61" borderId="23" xfId="0" applyNumberFormat="1" applyFont="1" applyFill="1" applyBorder="1" applyAlignment="1">
      <alignment vertical="center"/>
    </xf>
    <xf numFmtId="169" fontId="15" fillId="32" borderId="23" xfId="1072" applyNumberFormat="1" applyFont="1" applyFill="1" applyBorder="1" applyAlignment="1">
      <alignment horizontal="right" vertical="center" wrapText="1"/>
    </xf>
    <xf numFmtId="168" fontId="38" fillId="0" borderId="0" xfId="477" applyFont="1" applyAlignment="1">
      <alignment vertical="center" wrapText="1"/>
    </xf>
    <xf numFmtId="207" fontId="207" fillId="0" borderId="0" xfId="0" applyNumberFormat="1" applyFont="1"/>
    <xf numFmtId="207" fontId="202" fillId="0" borderId="0" xfId="477" applyNumberFormat="1" applyFont="1" applyAlignment="1"/>
    <xf numFmtId="207" fontId="215" fillId="0" borderId="0" xfId="0" applyNumberFormat="1" applyFont="1"/>
    <xf numFmtId="41" fontId="215" fillId="0" borderId="0" xfId="0" applyNumberFormat="1" applyFont="1"/>
    <xf numFmtId="179" fontId="16" fillId="0" borderId="0" xfId="1072" applyNumberFormat="1" applyFont="1" applyFill="1" applyAlignment="1">
      <alignment horizontal="center" vertical="center" wrapText="1"/>
    </xf>
    <xf numFmtId="41" fontId="16" fillId="0" borderId="0" xfId="0" applyNumberFormat="1" applyFont="1" applyAlignment="1">
      <alignment horizontal="center" vertical="center" wrapText="1"/>
    </xf>
    <xf numFmtId="3" fontId="24" fillId="0" borderId="28" xfId="0" applyNumberFormat="1" applyFont="1" applyBorder="1" applyAlignment="1">
      <alignment vertical="center" wrapText="1"/>
    </xf>
    <xf numFmtId="10" fontId="16" fillId="0" borderId="24" xfId="1072" applyNumberFormat="1" applyFont="1" applyFill="1" applyBorder="1" applyAlignment="1">
      <alignment horizontal="right" vertical="center" wrapText="1"/>
    </xf>
    <xf numFmtId="174" fontId="15" fillId="0" borderId="0" xfId="0" applyNumberFormat="1" applyFont="1" applyAlignment="1">
      <alignment vertical="center" wrapText="1"/>
    </xf>
    <xf numFmtId="169" fontId="16" fillId="0" borderId="0" xfId="0" applyNumberFormat="1" applyFont="1" applyAlignment="1">
      <alignment horizontal="center" vertical="center" wrapText="1"/>
    </xf>
    <xf numFmtId="3" fontId="37" fillId="0" borderId="0" xfId="0" applyNumberFormat="1" applyFont="1" applyAlignment="1">
      <alignment horizontal="right" vertical="center" wrapText="1"/>
    </xf>
    <xf numFmtId="169" fontId="16" fillId="0" borderId="28" xfId="1072" applyNumberFormat="1" applyFont="1" applyFill="1" applyBorder="1" applyAlignment="1">
      <alignment vertical="center" wrapText="1"/>
    </xf>
    <xf numFmtId="3" fontId="16" fillId="0" borderId="0" xfId="0" applyNumberFormat="1" applyFont="1" applyAlignment="1">
      <alignment horizontal="right" vertical="center" wrapText="1"/>
    </xf>
    <xf numFmtId="10" fontId="221" fillId="0" borderId="0" xfId="1072" applyNumberFormat="1" applyFont="1" applyFill="1" applyAlignment="1">
      <alignment horizontal="right" vertical="center" wrapText="1"/>
    </xf>
    <xf numFmtId="174" fontId="15" fillId="0" borderId="24" xfId="477" applyNumberFormat="1" applyFont="1" applyFill="1" applyBorder="1" applyAlignment="1">
      <alignment horizontal="right" vertical="center" wrapText="1"/>
    </xf>
    <xf numFmtId="174" fontId="16" fillId="0" borderId="0" xfId="0" applyNumberFormat="1" applyFont="1" applyAlignment="1">
      <alignment horizontal="center" vertical="center" wrapText="1"/>
    </xf>
    <xf numFmtId="3" fontId="200" fillId="0" borderId="0" xfId="1072" applyNumberFormat="1" applyFont="1" applyFill="1" applyAlignment="1">
      <alignment horizontal="right" vertical="center" wrapText="1"/>
    </xf>
    <xf numFmtId="174" fontId="24" fillId="0" borderId="0" xfId="477" applyNumberFormat="1" applyFont="1" applyFill="1" applyBorder="1" applyAlignment="1">
      <alignment horizontal="right" vertical="center" wrapText="1"/>
    </xf>
    <xf numFmtId="41" fontId="200" fillId="0" borderId="0" xfId="1072" applyNumberFormat="1" applyFont="1" applyFill="1" applyBorder="1" applyAlignment="1">
      <alignment horizontal="right" vertical="center" wrapText="1"/>
    </xf>
    <xf numFmtId="169" fontId="206" fillId="0" borderId="0" xfId="1072" applyNumberFormat="1" applyFont="1" applyFill="1" applyBorder="1" applyAlignment="1">
      <alignment horizontal="right" vertical="center" wrapText="1"/>
    </xf>
    <xf numFmtId="169" fontId="206" fillId="0" borderId="0" xfId="477" applyNumberFormat="1" applyFont="1" applyFill="1" applyBorder="1" applyAlignment="1">
      <alignment horizontal="right" vertical="center" wrapText="1"/>
    </xf>
    <xf numFmtId="0" fontId="264" fillId="56" borderId="43" xfId="888" applyFont="1" applyFill="1" applyBorder="1" applyAlignment="1">
      <alignment horizontal="center" vertical="center" wrapText="1"/>
    </xf>
    <xf numFmtId="0" fontId="264" fillId="56" borderId="43" xfId="888" quotePrefix="1" applyFont="1" applyFill="1" applyBorder="1" applyAlignment="1">
      <alignment vertical="center" wrapText="1"/>
    </xf>
    <xf numFmtId="169" fontId="264" fillId="56" borderId="43" xfId="477" applyNumberFormat="1" applyFont="1" applyFill="1" applyBorder="1"/>
    <xf numFmtId="165" fontId="264" fillId="56" borderId="43" xfId="0" applyNumberFormat="1" applyFont="1" applyFill="1" applyBorder="1" applyAlignment="1">
      <alignment vertical="center"/>
    </xf>
    <xf numFmtId="0" fontId="264" fillId="56" borderId="43" xfId="0" applyFont="1" applyFill="1" applyBorder="1" applyAlignment="1">
      <alignment vertical="center"/>
    </xf>
    <xf numFmtId="172" fontId="280" fillId="56" borderId="0" xfId="0" applyNumberFormat="1" applyFont="1" applyFill="1"/>
    <xf numFmtId="0" fontId="280" fillId="56" borderId="0" xfId="0" applyFont="1" applyFill="1"/>
    <xf numFmtId="249" fontId="20" fillId="0" borderId="11" xfId="477" applyNumberFormat="1" applyFont="1" applyFill="1" applyBorder="1" applyAlignment="1">
      <alignment horizontal="right" vertical="center" wrapText="1"/>
    </xf>
    <xf numFmtId="249" fontId="20" fillId="0" borderId="23" xfId="477" applyNumberFormat="1" applyFont="1" applyFill="1" applyBorder="1" applyAlignment="1">
      <alignment horizontal="right" vertical="center" wrapText="1"/>
    </xf>
    <xf numFmtId="168" fontId="21" fillId="0" borderId="24" xfId="477" applyFont="1" applyFill="1" applyBorder="1"/>
    <xf numFmtId="10" fontId="38" fillId="0" borderId="0" xfId="1072" applyNumberFormat="1" applyFont="1" applyFill="1" applyAlignment="1">
      <alignment vertical="center" wrapText="1"/>
    </xf>
    <xf numFmtId="2" fontId="38" fillId="0" borderId="0" xfId="0" applyNumberFormat="1" applyFont="1" applyAlignment="1">
      <alignment vertical="center" wrapText="1"/>
    </xf>
    <xf numFmtId="168" fontId="38" fillId="0" borderId="0" xfId="0" applyNumberFormat="1" applyFont="1" applyAlignment="1">
      <alignment vertical="center" wrapText="1"/>
    </xf>
    <xf numFmtId="258" fontId="16" fillId="32" borderId="23" xfId="477" applyNumberFormat="1" applyFont="1" applyFill="1" applyBorder="1" applyAlignment="1">
      <alignment horizontal="right" vertical="center" wrapText="1"/>
    </xf>
    <xf numFmtId="170" fontId="15" fillId="0" borderId="0" xfId="477" applyNumberFormat="1" applyFont="1" applyAlignment="1">
      <alignment vertical="center" wrapText="1"/>
    </xf>
    <xf numFmtId="0" fontId="227" fillId="45" borderId="23" xfId="0" applyFont="1" applyFill="1" applyBorder="1" applyAlignment="1">
      <alignment horizontal="center" vertical="center"/>
    </xf>
    <xf numFmtId="0" fontId="227" fillId="45" borderId="23" xfId="0" quotePrefix="1" applyFont="1" applyFill="1" applyBorder="1"/>
    <xf numFmtId="165" fontId="227" fillId="45" borderId="23" xfId="0" applyNumberFormat="1" applyFont="1" applyFill="1" applyBorder="1" applyAlignment="1">
      <alignment vertical="center"/>
    </xf>
    <xf numFmtId="165" fontId="227" fillId="45" borderId="23" xfId="0" applyNumberFormat="1" applyFont="1" applyFill="1" applyBorder="1"/>
    <xf numFmtId="3" fontId="227" fillId="45" borderId="23" xfId="0" applyNumberFormat="1" applyFont="1" applyFill="1" applyBorder="1" applyAlignment="1">
      <alignment horizontal="right" vertical="center"/>
    </xf>
    <xf numFmtId="3" fontId="227" fillId="45" borderId="21" xfId="0" applyNumberFormat="1" applyFont="1" applyFill="1" applyBorder="1" applyAlignment="1">
      <alignment horizontal="right" vertical="center"/>
    </xf>
    <xf numFmtId="207" fontId="227" fillId="45" borderId="43" xfId="477" applyNumberFormat="1" applyFont="1" applyFill="1" applyBorder="1"/>
    <xf numFmtId="165" fontId="201" fillId="45" borderId="43" xfId="0" applyNumberFormat="1" applyFont="1" applyFill="1" applyBorder="1" applyAlignment="1">
      <alignment vertical="center"/>
    </xf>
    <xf numFmtId="0" fontId="227" fillId="45" borderId="0" xfId="0" applyFont="1" applyFill="1"/>
    <xf numFmtId="0" fontId="15" fillId="45" borderId="23" xfId="888" applyFont="1" applyFill="1" applyBorder="1" applyAlignment="1">
      <alignment vertical="center" wrapText="1"/>
    </xf>
    <xf numFmtId="49" fontId="24" fillId="45" borderId="23" xfId="888" applyNumberFormat="1" applyFont="1" applyFill="1" applyBorder="1" applyAlignment="1">
      <alignment vertical="center" wrapText="1"/>
    </xf>
    <xf numFmtId="165" fontId="24" fillId="45" borderId="23" xfId="888" applyNumberFormat="1" applyFont="1" applyFill="1" applyBorder="1" applyAlignment="1">
      <alignment horizontal="right" vertical="center" wrapText="1"/>
    </xf>
    <xf numFmtId="169" fontId="24" fillId="45" borderId="23" xfId="477" applyNumberFormat="1" applyFont="1" applyFill="1" applyBorder="1" applyAlignment="1">
      <alignment horizontal="right" vertical="center" wrapText="1"/>
    </xf>
    <xf numFmtId="169" fontId="24" fillId="45" borderId="35" xfId="477" applyNumberFormat="1" applyFont="1" applyFill="1" applyBorder="1" applyAlignment="1">
      <alignment horizontal="right" vertical="center" wrapText="1"/>
    </xf>
    <xf numFmtId="3" fontId="24" fillId="45" borderId="43" xfId="0" applyNumberFormat="1" applyFont="1" applyFill="1" applyBorder="1"/>
    <xf numFmtId="3" fontId="24" fillId="45" borderId="50" xfId="0" applyNumberFormat="1" applyFont="1" applyFill="1" applyBorder="1"/>
    <xf numFmtId="3" fontId="24" fillId="45" borderId="43" xfId="888" applyNumberFormat="1" applyFont="1" applyFill="1" applyBorder="1" applyAlignment="1">
      <alignment vertical="center" wrapText="1"/>
    </xf>
    <xf numFmtId="3" fontId="16" fillId="45" borderId="0" xfId="0" applyNumberFormat="1" applyFont="1" applyFill="1" applyAlignment="1">
      <alignment vertical="center" wrapText="1"/>
    </xf>
    <xf numFmtId="0" fontId="16" fillId="45" borderId="0" xfId="0" applyFont="1" applyFill="1" applyAlignment="1">
      <alignment vertical="center" wrapText="1"/>
    </xf>
    <xf numFmtId="165" fontId="227" fillId="45" borderId="43" xfId="0" applyNumberFormat="1" applyFont="1" applyFill="1" applyBorder="1" applyAlignment="1">
      <alignment vertical="center"/>
    </xf>
    <xf numFmtId="10" fontId="15" fillId="0" borderId="27" xfId="1072" applyNumberFormat="1" applyFont="1" applyFill="1" applyBorder="1" applyAlignment="1">
      <alignment vertical="center" wrapText="1"/>
    </xf>
    <xf numFmtId="165" fontId="228" fillId="0" borderId="0" xfId="0" applyNumberFormat="1" applyFont="1"/>
    <xf numFmtId="207" fontId="22" fillId="0" borderId="0" xfId="477" applyNumberFormat="1" applyFont="1" applyAlignment="1"/>
    <xf numFmtId="165" fontId="36" fillId="0" borderId="102" xfId="0" applyNumberFormat="1" applyFont="1" applyBorder="1" applyAlignment="1">
      <alignment vertical="center"/>
    </xf>
    <xf numFmtId="0" fontId="215" fillId="0" borderId="43" xfId="0" applyFont="1" applyBorder="1" applyAlignment="1">
      <alignment horizontal="center" vertical="center"/>
    </xf>
    <xf numFmtId="0" fontId="215" fillId="0" borderId="43" xfId="0" applyFont="1" applyBorder="1" applyAlignment="1">
      <alignment vertical="center"/>
    </xf>
    <xf numFmtId="169" fontId="215" fillId="0" borderId="43" xfId="477" applyNumberFormat="1" applyFont="1" applyFill="1" applyBorder="1" applyAlignment="1">
      <alignment vertical="center"/>
    </xf>
    <xf numFmtId="165" fontId="215" fillId="0" borderId="43" xfId="0" applyNumberFormat="1" applyFont="1" applyBorder="1" applyAlignment="1">
      <alignment vertical="center"/>
    </xf>
    <xf numFmtId="169" fontId="215" fillId="52" borderId="43" xfId="477" applyNumberFormat="1" applyFont="1" applyFill="1" applyBorder="1" applyAlignment="1">
      <alignment vertical="center"/>
    </xf>
    <xf numFmtId="165" fontId="215" fillId="0" borderId="43" xfId="0" applyNumberFormat="1" applyFont="1" applyBorder="1" applyAlignment="1">
      <alignment horizontal="center" vertical="center"/>
    </xf>
    <xf numFmtId="172" fontId="215" fillId="0" borderId="0" xfId="0" applyNumberFormat="1" applyFont="1"/>
    <xf numFmtId="165" fontId="215" fillId="52" borderId="43" xfId="0" applyNumberFormat="1" applyFont="1" applyFill="1" applyBorder="1" applyAlignment="1">
      <alignment vertical="center"/>
    </xf>
    <xf numFmtId="165" fontId="30" fillId="32" borderId="0" xfId="0" applyNumberFormat="1" applyFont="1" applyFill="1" applyAlignment="1">
      <alignment vertical="center"/>
    </xf>
    <xf numFmtId="165" fontId="227" fillId="45" borderId="43" xfId="0" applyNumberFormat="1" applyFont="1" applyFill="1" applyBorder="1"/>
    <xf numFmtId="165" fontId="202" fillId="45" borderId="0" xfId="0" applyNumberFormat="1" applyFont="1" applyFill="1"/>
    <xf numFmtId="169" fontId="202" fillId="45" borderId="0" xfId="477" applyNumberFormat="1" applyFont="1" applyFill="1"/>
    <xf numFmtId="1" fontId="176" fillId="0" borderId="0" xfId="0" applyNumberFormat="1" applyFont="1" applyAlignment="1">
      <alignment vertical="center" wrapText="1"/>
    </xf>
    <xf numFmtId="207" fontId="228" fillId="0" borderId="0" xfId="477" applyNumberFormat="1" applyFont="1" applyAlignment="1"/>
    <xf numFmtId="3" fontId="215" fillId="0" borderId="0" xfId="0" applyNumberFormat="1" applyFont="1"/>
    <xf numFmtId="0" fontId="24" fillId="0" borderId="0" xfId="0" applyFont="1" applyAlignment="1">
      <alignment horizontal="right" vertical="center"/>
    </xf>
    <xf numFmtId="10" fontId="16" fillId="32" borderId="23" xfId="1072" applyNumberFormat="1" applyFont="1" applyFill="1" applyBorder="1" applyAlignment="1">
      <alignment horizontal="right" vertical="center" wrapText="1"/>
    </xf>
    <xf numFmtId="170" fontId="15" fillId="0" borderId="0" xfId="477" applyNumberFormat="1" applyFont="1" applyFill="1" applyBorder="1" applyAlignment="1">
      <alignment horizontal="center" vertical="center" wrapText="1"/>
    </xf>
    <xf numFmtId="168" fontId="15" fillId="0" borderId="0" xfId="477" applyFont="1" applyFill="1" applyBorder="1" applyAlignment="1">
      <alignment vertical="center" wrapText="1"/>
    </xf>
    <xf numFmtId="3" fontId="39" fillId="0" borderId="27" xfId="0" applyNumberFormat="1" applyFont="1" applyBorder="1" applyAlignment="1">
      <alignment horizontal="right" vertical="center" wrapText="1"/>
    </xf>
    <xf numFmtId="4" fontId="38" fillId="0" borderId="0" xfId="0" applyNumberFormat="1" applyFont="1" applyAlignment="1">
      <alignment vertical="center" wrapText="1"/>
    </xf>
    <xf numFmtId="3" fontId="24" fillId="0" borderId="27" xfId="0" applyNumberFormat="1" applyFont="1" applyBorder="1" applyAlignment="1">
      <alignment vertical="center" wrapText="1"/>
    </xf>
    <xf numFmtId="0" fontId="8" fillId="48" borderId="11" xfId="0" applyFont="1" applyFill="1" applyBorder="1"/>
    <xf numFmtId="169" fontId="15" fillId="0" borderId="23" xfId="640" applyNumberFormat="1" applyFont="1" applyFill="1" applyBorder="1" applyAlignment="1">
      <alignment horizontal="right" vertical="center" wrapText="1"/>
    </xf>
    <xf numFmtId="0" fontId="16" fillId="32" borderId="40" xfId="0" applyFont="1" applyFill="1" applyBorder="1" applyAlignment="1">
      <alignment horizontal="center" wrapText="1"/>
    </xf>
    <xf numFmtId="0" fontId="16" fillId="32" borderId="22" xfId="0" applyFont="1" applyFill="1" applyBorder="1" applyAlignment="1">
      <alignment wrapText="1"/>
    </xf>
    <xf numFmtId="0" fontId="16" fillId="32" borderId="22" xfId="0" applyFont="1" applyFill="1" applyBorder="1" applyAlignment="1">
      <alignment horizontal="center" wrapText="1"/>
    </xf>
    <xf numFmtId="3" fontId="16" fillId="32" borderId="22" xfId="477" applyNumberFormat="1" applyFont="1" applyFill="1" applyBorder="1" applyAlignment="1">
      <alignment horizontal="right" wrapText="1"/>
    </xf>
    <xf numFmtId="169" fontId="16" fillId="32" borderId="22" xfId="477" applyNumberFormat="1" applyFont="1" applyFill="1" applyBorder="1" applyAlignment="1">
      <alignment horizontal="right" wrapText="1"/>
    </xf>
    <xf numFmtId="10" fontId="16" fillId="32" borderId="22" xfId="477" applyNumberFormat="1" applyFont="1" applyFill="1" applyBorder="1" applyAlignment="1">
      <alignment horizontal="right" wrapText="1"/>
    </xf>
    <xf numFmtId="169" fontId="16" fillId="0" borderId="22" xfId="477" applyNumberFormat="1" applyFont="1" applyFill="1" applyBorder="1" applyAlignment="1">
      <alignment horizontal="right" wrapText="1"/>
    </xf>
    <xf numFmtId="10" fontId="15" fillId="32" borderId="22" xfId="1072" applyNumberFormat="1" applyFont="1" applyFill="1" applyBorder="1" applyAlignment="1">
      <alignment horizontal="right" wrapText="1"/>
    </xf>
    <xf numFmtId="169" fontId="16" fillId="0" borderId="0" xfId="1072" applyNumberFormat="1" applyFont="1" applyAlignment="1">
      <alignment wrapText="1"/>
    </xf>
    <xf numFmtId="167" fontId="16" fillId="0" borderId="0" xfId="0" applyNumberFormat="1" applyFont="1" applyAlignment="1">
      <alignment wrapText="1"/>
    </xf>
    <xf numFmtId="3" fontId="15" fillId="0" borderId="0" xfId="0" applyNumberFormat="1" applyFont="1" applyAlignment="1">
      <alignment horizontal="left" vertical="center" wrapText="1"/>
    </xf>
    <xf numFmtId="41" fontId="206" fillId="0" borderId="0" xfId="1072" applyNumberFormat="1" applyFont="1" applyFill="1" applyBorder="1" applyAlignment="1">
      <alignment horizontal="right" vertical="center" wrapText="1"/>
    </xf>
    <xf numFmtId="0" fontId="206" fillId="0" borderId="0" xfId="0" applyFont="1" applyAlignment="1">
      <alignment horizontal="left" vertical="center" wrapText="1"/>
    </xf>
    <xf numFmtId="0" fontId="24" fillId="0" borderId="0" xfId="0" applyFont="1" applyAlignment="1">
      <alignment horizontal="left" vertical="center"/>
    </xf>
    <xf numFmtId="0" fontId="16" fillId="0" borderId="27" xfId="0" applyFont="1" applyBorder="1" applyAlignment="1">
      <alignment horizontal="center" vertical="center" wrapText="1"/>
    </xf>
    <xf numFmtId="0" fontId="16" fillId="0" borderId="27" xfId="0" applyFont="1" applyBorder="1" applyAlignment="1">
      <alignment horizontal="left" vertical="center" wrapText="1"/>
    </xf>
    <xf numFmtId="3" fontId="16" fillId="0" borderId="27" xfId="0" applyNumberFormat="1" applyFont="1" applyBorder="1" applyAlignment="1">
      <alignment horizontal="right" vertical="center" wrapText="1"/>
    </xf>
    <xf numFmtId="0" fontId="16" fillId="0" borderId="23" xfId="0" applyFont="1" applyBorder="1" applyAlignment="1">
      <alignment horizontal="left" vertical="center" wrapText="1"/>
    </xf>
    <xf numFmtId="169" fontId="16" fillId="0" borderId="23" xfId="0" applyNumberFormat="1" applyFont="1" applyBorder="1" applyAlignment="1">
      <alignment horizontal="right" vertical="center" wrapText="1"/>
    </xf>
    <xf numFmtId="37" fontId="16" fillId="0" borderId="23" xfId="0" applyNumberFormat="1" applyFont="1" applyBorder="1" applyAlignment="1">
      <alignment horizontal="right" vertical="center" wrapText="1"/>
    </xf>
    <xf numFmtId="0" fontId="15" fillId="0" borderId="23" xfId="0" applyFont="1" applyBorder="1" applyAlignment="1">
      <alignment horizontal="right" vertical="center" wrapText="1"/>
    </xf>
    <xf numFmtId="0" fontId="23" fillId="0" borderId="23" xfId="0" applyFont="1" applyBorder="1" applyAlignment="1">
      <alignment horizontal="right" vertical="center" wrapText="1"/>
    </xf>
    <xf numFmtId="49" fontId="16" fillId="0" borderId="23" xfId="0" quotePrefix="1" applyNumberFormat="1" applyFont="1" applyBorder="1" applyAlignment="1">
      <alignment vertical="center" wrapText="1"/>
    </xf>
    <xf numFmtId="49" fontId="24" fillId="0" borderId="23" xfId="0" quotePrefix="1" applyNumberFormat="1" applyFont="1" applyBorder="1" applyAlignment="1">
      <alignment vertical="center" wrapText="1"/>
    </xf>
    <xf numFmtId="0" fontId="23" fillId="0" borderId="23" xfId="0" applyFont="1" applyBorder="1" applyAlignment="1">
      <alignment horizontal="center" vertical="center" wrapText="1"/>
    </xf>
    <xf numFmtId="0" fontId="16" fillId="0" borderId="8" xfId="477" applyNumberFormat="1" applyFont="1" applyFill="1" applyBorder="1" applyAlignment="1">
      <alignment horizontal="center" vertical="center" wrapText="1"/>
    </xf>
    <xf numFmtId="249" fontId="16" fillId="0" borderId="11" xfId="477" applyNumberFormat="1" applyFont="1" applyFill="1" applyBorder="1" applyAlignment="1">
      <alignment horizontal="right" vertical="center" wrapText="1"/>
    </xf>
    <xf numFmtId="10" fontId="16" fillId="0" borderId="11" xfId="1072" applyNumberFormat="1" applyFont="1" applyFill="1" applyBorder="1" applyAlignment="1">
      <alignment horizontal="right" vertical="center" wrapText="1"/>
    </xf>
    <xf numFmtId="249" fontId="206" fillId="0" borderId="23" xfId="477" applyNumberFormat="1" applyFont="1" applyFill="1" applyBorder="1" applyAlignment="1">
      <alignment horizontal="right" vertical="center" wrapText="1"/>
    </xf>
    <xf numFmtId="0" fontId="23" fillId="0" borderId="23" xfId="0" applyFont="1" applyBorder="1" applyAlignment="1">
      <alignment vertical="center" wrapText="1"/>
    </xf>
    <xf numFmtId="249" fontId="23" fillId="0" borderId="23" xfId="477" applyNumberFormat="1" applyFont="1" applyFill="1" applyBorder="1" applyAlignment="1">
      <alignment horizontal="right" vertical="center" wrapText="1"/>
    </xf>
    <xf numFmtId="167" fontId="15" fillId="0" borderId="23" xfId="477" applyNumberFormat="1" applyFont="1" applyFill="1" applyBorder="1" applyAlignment="1">
      <alignment horizontal="right" vertical="center" wrapText="1"/>
    </xf>
    <xf numFmtId="43" fontId="15" fillId="0" borderId="24" xfId="477" applyNumberFormat="1" applyFont="1" applyFill="1" applyBorder="1" applyAlignment="1">
      <alignment horizontal="right" vertical="center" wrapText="1"/>
    </xf>
    <xf numFmtId="0" fontId="8" fillId="0" borderId="23" xfId="0" applyFont="1" applyBorder="1"/>
    <xf numFmtId="0" fontId="24" fillId="0" borderId="28" xfId="0" applyFont="1" applyBorder="1" applyAlignment="1">
      <alignment vertical="center" wrapText="1"/>
    </xf>
    <xf numFmtId="0" fontId="16" fillId="0" borderId="11" xfId="0" applyFont="1" applyBorder="1" applyAlignment="1">
      <alignment horizontal="left" vertical="center" wrapText="1"/>
    </xf>
    <xf numFmtId="49" fontId="36" fillId="0" borderId="23" xfId="0" applyNumberFormat="1" applyFont="1" applyBorder="1" applyAlignment="1">
      <alignment vertical="center" wrapText="1"/>
    </xf>
    <xf numFmtId="0" fontId="50" fillId="0" borderId="23" xfId="0" applyFont="1" applyBorder="1" applyAlignment="1">
      <alignment horizontal="right" vertical="center" wrapText="1"/>
    </xf>
    <xf numFmtId="10" fontId="16" fillId="0" borderId="8" xfId="0" applyNumberFormat="1" applyFont="1" applyBorder="1" applyAlignment="1">
      <alignment horizontal="right" vertical="center" wrapText="1"/>
    </xf>
    <xf numFmtId="10" fontId="15" fillId="0" borderId="24" xfId="0" applyNumberFormat="1" applyFont="1" applyBorder="1" applyAlignment="1">
      <alignment horizontal="righ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49" fontId="30" fillId="0" borderId="8" xfId="0" applyNumberFormat="1" applyFont="1" applyBorder="1" applyAlignment="1">
      <alignment horizontal="center" vertical="center" wrapText="1"/>
    </xf>
    <xf numFmtId="0" fontId="30" fillId="0" borderId="8" xfId="0" applyFont="1" applyBorder="1" applyAlignment="1">
      <alignment horizontal="center" vertical="center" wrapText="1"/>
    </xf>
    <xf numFmtId="0" fontId="24" fillId="0" borderId="28" xfId="0" applyFont="1" applyBorder="1" applyAlignment="1">
      <alignment horizontal="center" vertical="center" wrapText="1"/>
    </xf>
    <xf numFmtId="49" fontId="16" fillId="0" borderId="0" xfId="0" applyNumberFormat="1" applyFont="1" applyAlignment="1">
      <alignment horizontal="center" vertical="center" wrapText="1"/>
    </xf>
    <xf numFmtId="3" fontId="16" fillId="0" borderId="8" xfId="477" applyNumberFormat="1" applyFont="1" applyFill="1" applyBorder="1" applyAlignment="1">
      <alignment horizontal="center" vertical="center" wrapText="1"/>
    </xf>
    <xf numFmtId="0" fontId="36" fillId="0" borderId="0" xfId="0" applyFont="1" applyAlignment="1">
      <alignment horizontal="center" vertical="center" wrapText="1"/>
    </xf>
    <xf numFmtId="0" fontId="30" fillId="0" borderId="18" xfId="0" applyFont="1" applyBorder="1" applyAlignment="1">
      <alignment horizontal="center" vertical="center" wrapText="1"/>
    </xf>
    <xf numFmtId="0" fontId="30" fillId="0" borderId="22" xfId="0" applyFont="1" applyBorder="1" applyAlignment="1">
      <alignment horizontal="center" vertical="center" wrapText="1"/>
    </xf>
    <xf numFmtId="165" fontId="30" fillId="0" borderId="16" xfId="0" applyNumberFormat="1" applyFont="1" applyBorder="1" applyAlignment="1">
      <alignment horizontal="center" vertical="center" wrapText="1"/>
    </xf>
    <xf numFmtId="165" fontId="30" fillId="0" borderId="4" xfId="0" applyNumberFormat="1" applyFont="1" applyBorder="1" applyAlignment="1">
      <alignment horizontal="center" vertical="center" wrapText="1"/>
    </xf>
    <xf numFmtId="165" fontId="30" fillId="0" borderId="36" xfId="0" applyNumberFormat="1" applyFont="1" applyBorder="1" applyAlignment="1">
      <alignment horizontal="center" vertical="center" wrapText="1"/>
    </xf>
    <xf numFmtId="165" fontId="30" fillId="0" borderId="18" xfId="0" applyNumberFormat="1" applyFont="1" applyBorder="1" applyAlignment="1">
      <alignment horizontal="center" vertical="center" wrapText="1"/>
    </xf>
    <xf numFmtId="165" fontId="30" fillId="0" borderId="22" xfId="0" applyNumberFormat="1" applyFont="1" applyBorder="1" applyAlignment="1">
      <alignment horizontal="center" vertical="center" wrapText="1"/>
    </xf>
    <xf numFmtId="3" fontId="30" fillId="0" borderId="18" xfId="0" applyNumberFormat="1" applyFont="1" applyBorder="1" applyAlignment="1">
      <alignment horizontal="center" vertical="center" wrapText="1"/>
    </xf>
    <xf numFmtId="3" fontId="30" fillId="0" borderId="22" xfId="0" applyNumberFormat="1" applyFont="1" applyBorder="1" applyAlignment="1">
      <alignment horizontal="center" vertical="center" wrapText="1"/>
    </xf>
    <xf numFmtId="0" fontId="30" fillId="32" borderId="0" xfId="0" applyFont="1" applyFill="1" applyAlignment="1">
      <alignment horizontal="center" vertical="center"/>
    </xf>
    <xf numFmtId="165" fontId="36" fillId="32" borderId="0" xfId="0" applyNumberFormat="1" applyFont="1" applyFill="1" applyAlignment="1">
      <alignment horizontal="right" vertical="center"/>
    </xf>
    <xf numFmtId="0" fontId="40" fillId="32" borderId="16" xfId="0" applyFont="1" applyFill="1" applyBorder="1" applyAlignment="1">
      <alignment horizontal="center" vertical="center"/>
    </xf>
    <xf numFmtId="0" fontId="40" fillId="32" borderId="36" xfId="0" applyFont="1" applyFill="1" applyBorder="1" applyAlignment="1">
      <alignment horizontal="center" vertical="center"/>
    </xf>
    <xf numFmtId="0" fontId="30" fillId="0" borderId="18" xfId="0" applyFont="1" applyBorder="1" applyAlignment="1">
      <alignment horizontal="center" vertical="center"/>
    </xf>
    <xf numFmtId="0" fontId="30" fillId="0" borderId="22" xfId="0" applyFont="1" applyBorder="1" applyAlignment="1">
      <alignment horizontal="center" vertical="center"/>
    </xf>
    <xf numFmtId="169" fontId="30" fillId="0" borderId="18" xfId="477" applyNumberFormat="1" applyFont="1" applyFill="1" applyBorder="1" applyAlignment="1">
      <alignment horizontal="center" vertical="center" wrapText="1"/>
    </xf>
    <xf numFmtId="169" fontId="30" fillId="0" borderId="22" xfId="477" applyNumberFormat="1" applyFont="1" applyFill="1" applyBorder="1" applyAlignment="1">
      <alignment horizontal="center" vertical="center" wrapText="1"/>
    </xf>
    <xf numFmtId="0" fontId="16" fillId="47" borderId="18" xfId="0" applyFont="1" applyFill="1" applyBorder="1" applyAlignment="1">
      <alignment horizontal="center" vertical="center" wrapText="1"/>
    </xf>
    <xf numFmtId="0" fontId="16" fillId="47" borderId="22" xfId="0" applyFont="1" applyFill="1" applyBorder="1" applyAlignment="1">
      <alignment horizontal="center" vertical="center" wrapText="1"/>
    </xf>
    <xf numFmtId="0" fontId="16" fillId="47" borderId="38" xfId="0" applyFont="1" applyFill="1" applyBorder="1" applyAlignment="1">
      <alignment horizontal="center" vertical="center" wrapText="1"/>
    </xf>
    <xf numFmtId="0" fontId="16" fillId="47" borderId="40" xfId="0" applyFont="1" applyFill="1" applyBorder="1" applyAlignment="1">
      <alignment horizontal="center" vertical="center" wrapText="1"/>
    </xf>
    <xf numFmtId="0" fontId="16" fillId="47" borderId="8" xfId="0" applyFont="1" applyFill="1" applyBorder="1" applyAlignment="1">
      <alignment horizontal="center" vertical="center" wrapText="1"/>
    </xf>
    <xf numFmtId="0" fontId="30" fillId="47" borderId="18" xfId="0" applyFont="1" applyFill="1" applyBorder="1" applyAlignment="1">
      <alignment horizontal="center" vertical="center" wrapText="1"/>
    </xf>
    <xf numFmtId="0" fontId="30" fillId="47" borderId="22" xfId="0" applyFont="1" applyFill="1" applyBorder="1" applyAlignment="1">
      <alignment horizontal="center" vertical="center" wrapText="1"/>
    </xf>
    <xf numFmtId="0" fontId="223" fillId="0" borderId="8" xfId="0" applyFont="1" applyBorder="1" applyAlignment="1">
      <alignment horizontal="center" vertical="center" wrapText="1"/>
    </xf>
    <xf numFmtId="43" fontId="223" fillId="0" borderId="8" xfId="1679" applyFont="1" applyBorder="1" applyAlignment="1">
      <alignment horizontal="center" vertical="center" wrapText="1"/>
    </xf>
    <xf numFmtId="0" fontId="16" fillId="50" borderId="16" xfId="0" applyFont="1" applyFill="1" applyBorder="1" applyAlignment="1">
      <alignment horizontal="center" vertical="center" wrapText="1"/>
    </xf>
    <xf numFmtId="0" fontId="16" fillId="50" borderId="4" xfId="0" applyFont="1" applyFill="1" applyBorder="1" applyAlignment="1">
      <alignment horizontal="center" vertical="center" wrapText="1"/>
    </xf>
    <xf numFmtId="0" fontId="16" fillId="50" borderId="36" xfId="0" applyFont="1" applyFill="1" applyBorder="1" applyAlignment="1">
      <alignment horizontal="center" vertical="center" wrapText="1"/>
    </xf>
    <xf numFmtId="0" fontId="16" fillId="0" borderId="8" xfId="0" applyFont="1" applyBorder="1" applyAlignment="1">
      <alignment horizontal="center" vertical="center" wrapText="1"/>
    </xf>
    <xf numFmtId="0" fontId="30" fillId="50" borderId="18" xfId="0" applyFont="1" applyFill="1" applyBorder="1" applyAlignment="1">
      <alignment horizontal="center" vertical="center" wrapText="1"/>
    </xf>
    <xf numFmtId="0" fontId="30" fillId="50" borderId="22" xfId="0" applyFont="1" applyFill="1" applyBorder="1" applyAlignment="1">
      <alignment horizontal="center" vertical="center" wrapText="1"/>
    </xf>
    <xf numFmtId="3" fontId="30" fillId="0" borderId="8" xfId="0" applyNumberFormat="1" applyFont="1" applyBorder="1" applyAlignment="1">
      <alignment horizontal="center" vertical="center" wrapText="1"/>
    </xf>
    <xf numFmtId="0" fontId="30" fillId="0" borderId="16" xfId="0" applyFont="1" applyBorder="1" applyAlignment="1">
      <alignment horizontal="center" vertical="center"/>
    </xf>
    <xf numFmtId="0" fontId="30" fillId="0" borderId="36" xfId="0" applyFont="1" applyBorder="1" applyAlignment="1">
      <alignment horizontal="center" vertical="center"/>
    </xf>
    <xf numFmtId="0" fontId="30" fillId="0" borderId="8" xfId="0" applyFont="1" applyBorder="1" applyAlignment="1">
      <alignment horizontal="center" vertical="center"/>
    </xf>
    <xf numFmtId="3" fontId="30" fillId="0" borderId="8" xfId="0" applyNumberFormat="1" applyFont="1" applyBorder="1" applyAlignment="1">
      <alignment horizontal="center" vertical="center"/>
    </xf>
    <xf numFmtId="0" fontId="30" fillId="0" borderId="18" xfId="888" applyFont="1" applyBorder="1" applyAlignment="1">
      <alignment horizontal="center" vertical="center" wrapText="1"/>
    </xf>
    <xf numFmtId="0" fontId="30" fillId="0" borderId="22" xfId="888" applyFont="1" applyBorder="1" applyAlignment="1">
      <alignment horizontal="center" vertical="center" wrapText="1"/>
    </xf>
    <xf numFmtId="0" fontId="16" fillId="0" borderId="16" xfId="888" applyFont="1" applyBorder="1" applyAlignment="1">
      <alignment horizontal="center" vertical="center" wrapText="1"/>
    </xf>
    <xf numFmtId="0" fontId="16" fillId="0" borderId="4" xfId="888" applyFont="1" applyBorder="1" applyAlignment="1">
      <alignment horizontal="center" vertical="center" wrapText="1"/>
    </xf>
    <xf numFmtId="0" fontId="16" fillId="0" borderId="36" xfId="888" applyFont="1" applyBorder="1" applyAlignment="1">
      <alignment horizontal="center" vertical="center" wrapText="1"/>
    </xf>
    <xf numFmtId="0" fontId="22" fillId="0" borderId="0" xfId="0" applyFont="1" applyAlignment="1">
      <alignment horizontal="center" vertical="center" wrapText="1"/>
    </xf>
    <xf numFmtId="165" fontId="16" fillId="0" borderId="0" xfId="0" applyNumberFormat="1" applyFont="1" applyAlignment="1">
      <alignment horizontal="center" vertical="center" wrapText="1"/>
    </xf>
    <xf numFmtId="165" fontId="49" fillId="0" borderId="0" xfId="0" applyNumberFormat="1" applyFont="1" applyAlignment="1">
      <alignment horizontal="center" vertical="center" wrapText="1"/>
    </xf>
    <xf numFmtId="0" fontId="16" fillId="0" borderId="18" xfId="888" applyFont="1" applyBorder="1" applyAlignment="1">
      <alignment horizontal="center" vertical="center" wrapText="1"/>
    </xf>
    <xf numFmtId="0" fontId="16" fillId="0" borderId="22" xfId="888" applyFont="1" applyBorder="1" applyAlignment="1">
      <alignment horizontal="center" vertical="center" wrapText="1"/>
    </xf>
    <xf numFmtId="0" fontId="16" fillId="0" borderId="18" xfId="0" applyFont="1" applyBorder="1" applyAlignment="1">
      <alignment vertical="center" wrapText="1"/>
    </xf>
    <xf numFmtId="0" fontId="16" fillId="0" borderId="22" xfId="0" applyFont="1" applyBorder="1" applyAlignment="1">
      <alignment vertical="center" wrapText="1"/>
    </xf>
    <xf numFmtId="165" fontId="16" fillId="0" borderId="16" xfId="888" applyNumberFormat="1" applyFont="1" applyBorder="1" applyAlignment="1">
      <alignment horizontal="center" vertical="center" wrapText="1"/>
    </xf>
    <xf numFmtId="165" fontId="16" fillId="0" borderId="36" xfId="888"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22" xfId="0" applyFont="1" applyBorder="1" applyAlignment="1">
      <alignment horizontal="center" vertical="center" wrapText="1"/>
    </xf>
    <xf numFmtId="3" fontId="16" fillId="0" borderId="18" xfId="0" applyNumberFormat="1" applyFont="1" applyBorder="1" applyAlignment="1">
      <alignment horizontal="center" vertical="center" wrapText="1"/>
    </xf>
    <xf numFmtId="3" fontId="16" fillId="0" borderId="22" xfId="0" applyNumberFormat="1" applyFont="1" applyBorder="1" applyAlignment="1">
      <alignment horizontal="center" vertical="center" wrapText="1"/>
    </xf>
    <xf numFmtId="3" fontId="16" fillId="0" borderId="0" xfId="0" applyNumberFormat="1" applyFont="1" applyAlignment="1">
      <alignment horizontal="center" vertical="center" wrapText="1"/>
    </xf>
    <xf numFmtId="3" fontId="15" fillId="0" borderId="67" xfId="888" applyNumberFormat="1" applyFont="1" applyBorder="1" applyAlignment="1">
      <alignment horizontal="center" vertical="center" wrapText="1"/>
    </xf>
    <xf numFmtId="3" fontId="15" fillId="0" borderId="21" xfId="888" applyNumberFormat="1" applyFont="1" applyBorder="1" applyAlignment="1">
      <alignment horizontal="center" vertical="center" wrapText="1"/>
    </xf>
    <xf numFmtId="3" fontId="15" fillId="0" borderId="69" xfId="888" applyNumberFormat="1" applyFont="1" applyBorder="1" applyAlignment="1">
      <alignment horizontal="center" vertical="center" wrapText="1"/>
    </xf>
    <xf numFmtId="49" fontId="16" fillId="0" borderId="16" xfId="888" applyNumberFormat="1" applyFont="1" applyBorder="1" applyAlignment="1">
      <alignment horizontal="center" vertical="center" wrapText="1"/>
    </xf>
    <xf numFmtId="49" fontId="16" fillId="0" borderId="36" xfId="888" applyNumberFormat="1" applyFont="1" applyBorder="1" applyAlignment="1">
      <alignment horizontal="center" vertical="center" wrapText="1"/>
    </xf>
    <xf numFmtId="165" fontId="20" fillId="52" borderId="18" xfId="0" applyNumberFormat="1" applyFont="1" applyFill="1" applyBorder="1" applyAlignment="1">
      <alignment horizontal="center" vertical="center" wrapText="1"/>
    </xf>
    <xf numFmtId="165" fontId="20" fillId="52" borderId="22" xfId="0" applyNumberFormat="1" applyFont="1" applyFill="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175" fontId="18" fillId="0" borderId="18" xfId="477" applyNumberFormat="1" applyFont="1" applyFill="1" applyBorder="1" applyAlignment="1">
      <alignment horizontal="center" vertical="center" wrapText="1"/>
    </xf>
    <xf numFmtId="175" fontId="18" fillId="0" borderId="22" xfId="477" applyNumberFormat="1" applyFont="1" applyFill="1" applyBorder="1" applyAlignment="1">
      <alignment horizontal="center" vertical="center" wrapText="1"/>
    </xf>
    <xf numFmtId="165" fontId="20" fillId="32" borderId="18" xfId="0" applyNumberFormat="1" applyFont="1" applyFill="1" applyBorder="1" applyAlignment="1">
      <alignment horizontal="center" vertical="center" wrapText="1"/>
    </xf>
    <xf numFmtId="165" fontId="20" fillId="32" borderId="22" xfId="0" applyNumberFormat="1" applyFont="1" applyFill="1" applyBorder="1" applyAlignment="1">
      <alignment horizontal="center" vertical="center" wrapText="1"/>
    </xf>
    <xf numFmtId="3" fontId="20" fillId="0" borderId="18" xfId="0" applyNumberFormat="1" applyFont="1" applyBorder="1" applyAlignment="1">
      <alignment horizontal="center" vertical="center" wrapText="1"/>
    </xf>
    <xf numFmtId="3" fontId="20" fillId="0" borderId="22" xfId="0" applyNumberFormat="1" applyFont="1" applyBorder="1" applyAlignment="1">
      <alignment horizontal="center" vertical="center" wrapText="1"/>
    </xf>
    <xf numFmtId="165" fontId="20" fillId="51" borderId="18" xfId="0" applyNumberFormat="1" applyFont="1" applyFill="1" applyBorder="1" applyAlignment="1">
      <alignment horizontal="center" vertical="center" wrapText="1"/>
    </xf>
    <xf numFmtId="165" fontId="20" fillId="51" borderId="22" xfId="0" applyNumberFormat="1" applyFont="1" applyFill="1" applyBorder="1" applyAlignment="1">
      <alignment horizontal="center" vertical="center" wrapText="1"/>
    </xf>
    <xf numFmtId="255" fontId="20" fillId="51" borderId="16" xfId="1072" applyNumberFormat="1" applyFont="1" applyFill="1" applyBorder="1" applyAlignment="1">
      <alignment horizontal="center" vertical="center" wrapText="1"/>
    </xf>
    <xf numFmtId="255" fontId="20" fillId="51" borderId="4" xfId="1072" applyNumberFormat="1" applyFont="1" applyFill="1" applyBorder="1" applyAlignment="1">
      <alignment horizontal="center" vertical="center" wrapText="1"/>
    </xf>
    <xf numFmtId="255" fontId="20" fillId="51" borderId="36" xfId="1072" applyNumberFormat="1" applyFont="1" applyFill="1" applyBorder="1" applyAlignment="1">
      <alignment horizontal="center" vertical="center" wrapText="1"/>
    </xf>
    <xf numFmtId="0" fontId="20" fillId="0" borderId="18" xfId="0" applyFont="1" applyBorder="1" applyAlignment="1">
      <alignment horizontal="center" vertical="center" wrapText="1"/>
    </xf>
    <xf numFmtId="0" fontId="20" fillId="0" borderId="22" xfId="0" applyFont="1" applyBorder="1" applyAlignment="1">
      <alignment horizontal="center" vertical="center" wrapText="1"/>
    </xf>
    <xf numFmtId="0" fontId="20" fillId="32" borderId="18" xfId="0" applyFont="1" applyFill="1" applyBorder="1" applyAlignment="1">
      <alignment horizontal="center" vertical="center" wrapText="1"/>
    </xf>
    <xf numFmtId="0" fontId="20" fillId="32" borderId="22" xfId="0" applyFont="1" applyFill="1" applyBorder="1" applyAlignment="1">
      <alignment horizontal="center" vertical="center" wrapText="1"/>
    </xf>
    <xf numFmtId="165" fontId="20" fillId="49" borderId="18" xfId="1678" applyNumberFormat="1" applyFont="1" applyFill="1" applyBorder="1" applyAlignment="1">
      <alignment horizontal="center" vertical="center" wrapText="1"/>
    </xf>
    <xf numFmtId="165" fontId="20" fillId="49" borderId="22" xfId="1678" applyNumberFormat="1" applyFont="1" applyFill="1" applyBorder="1" applyAlignment="1">
      <alignment horizontal="center" vertical="center" wrapText="1"/>
    </xf>
    <xf numFmtId="0" fontId="61" fillId="0" borderId="11" xfId="1687" applyFont="1" applyBorder="1" applyAlignment="1">
      <alignment horizontal="center" vertical="center"/>
    </xf>
    <xf numFmtId="0" fontId="61" fillId="0" borderId="23" xfId="1687" applyFont="1" applyBorder="1" applyAlignment="1">
      <alignment horizontal="center" vertical="center"/>
    </xf>
    <xf numFmtId="0" fontId="154" fillId="0" borderId="0" xfId="1687" applyFont="1" applyAlignment="1">
      <alignment horizontal="center" vertical="center"/>
    </xf>
    <xf numFmtId="0" fontId="154" fillId="0" borderId="8" xfId="1687" applyFont="1" applyBorder="1" applyAlignment="1">
      <alignment horizontal="center" vertical="center" wrapText="1"/>
    </xf>
    <xf numFmtId="0" fontId="154" fillId="0" borderId="18" xfId="1687" applyFont="1" applyBorder="1" applyAlignment="1">
      <alignment horizontal="center" vertical="center" wrapText="1"/>
    </xf>
    <xf numFmtId="0" fontId="154" fillId="0" borderId="22" xfId="1687" applyFont="1" applyBorder="1" applyAlignment="1">
      <alignment horizontal="center" vertical="center" wrapText="1"/>
    </xf>
    <xf numFmtId="41" fontId="154" fillId="0" borderId="8" xfId="1687" applyNumberFormat="1" applyFont="1" applyBorder="1" applyAlignment="1">
      <alignment horizontal="center" vertical="center" wrapText="1"/>
    </xf>
    <xf numFmtId="169" fontId="154" fillId="0" borderId="18" xfId="477" applyNumberFormat="1" applyFont="1" applyBorder="1" applyAlignment="1">
      <alignment horizontal="center" vertical="center" wrapText="1"/>
    </xf>
    <xf numFmtId="169" fontId="154" fillId="0" borderId="22" xfId="477" applyNumberFormat="1" applyFont="1" applyBorder="1" applyAlignment="1">
      <alignment horizontal="center" vertical="center" wrapText="1"/>
    </xf>
    <xf numFmtId="0" fontId="38" fillId="0" borderId="30" xfId="0" applyFont="1" applyBorder="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45" fillId="0" borderId="0" xfId="0" applyFont="1" applyAlignment="1">
      <alignment horizontal="center" vertical="center" wrapText="1"/>
    </xf>
    <xf numFmtId="0" fontId="41" fillId="0" borderId="2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6" xfId="0" applyFont="1" applyBorder="1" applyAlignment="1">
      <alignment horizontal="center" vertical="center" wrapText="1"/>
    </xf>
    <xf numFmtId="0" fontId="16" fillId="32" borderId="18" xfId="0" applyFont="1" applyFill="1" applyBorder="1" applyAlignment="1">
      <alignment horizontal="center" vertical="center" wrapText="1"/>
    </xf>
    <xf numFmtId="0" fontId="16" fillId="32" borderId="22" xfId="0" applyFont="1" applyFill="1" applyBorder="1" applyAlignment="1">
      <alignment horizontal="center" vertical="center" wrapText="1"/>
    </xf>
    <xf numFmtId="169" fontId="16" fillId="0" borderId="8" xfId="477" applyNumberFormat="1" applyFont="1" applyFill="1" applyBorder="1" applyAlignment="1">
      <alignment vertical="center" wrapText="1"/>
    </xf>
    <xf numFmtId="169" fontId="16" fillId="0" borderId="18" xfId="477" applyNumberFormat="1" applyFont="1" applyFill="1" applyBorder="1" applyAlignment="1">
      <alignment horizontal="center" vertical="center" wrapText="1"/>
    </xf>
    <xf numFmtId="169" fontId="16" fillId="0" borderId="22" xfId="477" applyNumberFormat="1" applyFont="1" applyFill="1" applyBorder="1" applyAlignment="1">
      <alignment horizontal="center" vertical="center" wrapText="1"/>
    </xf>
    <xf numFmtId="49" fontId="16" fillId="0" borderId="8" xfId="477" applyNumberFormat="1" applyFont="1" applyFill="1" applyBorder="1" applyAlignment="1">
      <alignment horizontal="center" vertical="center" wrapText="1"/>
    </xf>
    <xf numFmtId="169" fontId="16" fillId="0" borderId="8" xfId="477" applyNumberFormat="1" applyFont="1" applyFill="1" applyBorder="1" applyAlignment="1">
      <alignment horizontal="center" vertical="center" wrapText="1"/>
    </xf>
    <xf numFmtId="174" fontId="16" fillId="0" borderId="18" xfId="477" applyNumberFormat="1" applyFont="1" applyFill="1" applyBorder="1" applyAlignment="1">
      <alignment horizontal="center" vertical="center" wrapText="1"/>
    </xf>
    <xf numFmtId="174" fontId="16" fillId="0" borderId="22" xfId="477" applyNumberFormat="1" applyFont="1" applyFill="1" applyBorder="1" applyAlignment="1">
      <alignment horizontal="center" vertical="center" wrapText="1"/>
    </xf>
    <xf numFmtId="0" fontId="16" fillId="0" borderId="0" xfId="0" applyFont="1" applyAlignment="1">
      <alignment horizontal="center" vertical="center"/>
    </xf>
    <xf numFmtId="0" fontId="24" fillId="0" borderId="0" xfId="0" applyFont="1" applyAlignment="1">
      <alignment horizontal="right" vertical="center"/>
    </xf>
    <xf numFmtId="0" fontId="39" fillId="0" borderId="0" xfId="1055" applyFont="1" applyAlignment="1">
      <alignment horizontal="center" vertical="center" wrapText="1"/>
    </xf>
    <xf numFmtId="0" fontId="20" fillId="0" borderId="0" xfId="0" applyFont="1" applyAlignment="1">
      <alignment horizontal="center" vertical="center"/>
    </xf>
    <xf numFmtId="0" fontId="24" fillId="0" borderId="0" xfId="0" applyFont="1" applyAlignment="1">
      <alignment horizontal="center" vertical="center"/>
    </xf>
    <xf numFmtId="0" fontId="39" fillId="0" borderId="0" xfId="1055" applyFont="1" applyAlignment="1">
      <alignment horizontal="center" vertical="center"/>
    </xf>
    <xf numFmtId="169" fontId="16" fillId="0" borderId="8" xfId="477" applyNumberFormat="1" applyFont="1" applyBorder="1" applyAlignment="1">
      <alignment horizontal="center" vertical="center"/>
    </xf>
    <xf numFmtId="0" fontId="39" fillId="0" borderId="0" xfId="1055" applyFont="1" applyAlignment="1">
      <alignment horizontal="center"/>
    </xf>
    <xf numFmtId="0" fontId="153" fillId="0" borderId="18" xfId="1055" applyFont="1" applyBorder="1" applyAlignment="1">
      <alignment horizontal="center" vertical="center"/>
    </xf>
    <xf numFmtId="0" fontId="153" fillId="0" borderId="22" xfId="1055" applyFont="1" applyBorder="1" applyAlignment="1">
      <alignment horizontal="center" vertical="center"/>
    </xf>
    <xf numFmtId="41" fontId="153" fillId="0" borderId="18" xfId="1055" applyNumberFormat="1" applyFont="1" applyBorder="1" applyAlignment="1">
      <alignment horizontal="center" vertical="center"/>
    </xf>
    <xf numFmtId="41" fontId="153" fillId="0" borderId="22" xfId="1055" applyNumberFormat="1" applyFont="1" applyBorder="1" applyAlignment="1">
      <alignment horizontal="center" vertical="center"/>
    </xf>
    <xf numFmtId="0" fontId="36" fillId="0" borderId="28" xfId="0" applyFont="1" applyBorder="1" applyAlignment="1">
      <alignment horizontal="right"/>
    </xf>
    <xf numFmtId="41" fontId="39" fillId="0" borderId="0" xfId="1055" applyNumberFormat="1" applyFont="1" applyAlignment="1">
      <alignment horizontal="center"/>
    </xf>
    <xf numFmtId="0" fontId="47" fillId="0" borderId="0" xfId="0" applyFont="1" applyAlignment="1">
      <alignment horizontal="center" vertical="top"/>
    </xf>
    <xf numFmtId="0" fontId="39" fillId="0" borderId="0" xfId="0" applyFont="1" applyAlignment="1">
      <alignment horizontal="center"/>
    </xf>
    <xf numFmtId="41" fontId="153" fillId="0" borderId="18" xfId="477" applyNumberFormat="1" applyFont="1" applyFill="1" applyBorder="1" applyAlignment="1">
      <alignment horizontal="center" vertical="center" wrapText="1"/>
    </xf>
    <xf numFmtId="41" fontId="153" fillId="0" borderId="22" xfId="477" applyNumberFormat="1" applyFont="1" applyFill="1" applyBorder="1" applyAlignment="1">
      <alignment horizontal="center" vertical="center" wrapText="1"/>
    </xf>
    <xf numFmtId="0" fontId="38" fillId="0" borderId="0" xfId="0" applyFont="1"/>
    <xf numFmtId="41" fontId="153" fillId="0" borderId="16" xfId="477" applyNumberFormat="1" applyFont="1" applyFill="1" applyBorder="1" applyAlignment="1">
      <alignment horizontal="center" vertical="center" wrapText="1"/>
    </xf>
    <xf numFmtId="41" fontId="153" fillId="0" borderId="36" xfId="477" applyNumberFormat="1" applyFont="1" applyFill="1" applyBorder="1" applyAlignment="1">
      <alignment horizontal="center" vertical="center" wrapText="1"/>
    </xf>
    <xf numFmtId="0" fontId="41" fillId="0" borderId="0" xfId="0" applyFont="1" applyAlignment="1">
      <alignment horizontal="center" vertical="center" wrapText="1"/>
    </xf>
    <xf numFmtId="0" fontId="38" fillId="0" borderId="0" xfId="0" applyFont="1" applyAlignment="1">
      <alignment horizontal="center"/>
    </xf>
    <xf numFmtId="0" fontId="61" fillId="0" borderId="0" xfId="723" applyFont="1" applyAlignment="1">
      <alignment horizontal="center" vertical="center"/>
    </xf>
    <xf numFmtId="0" fontId="61" fillId="0" borderId="0" xfId="723" applyFont="1" applyAlignment="1">
      <alignment horizontal="center"/>
    </xf>
    <xf numFmtId="0" fontId="25" fillId="0" borderId="0" xfId="0" applyFont="1"/>
    <xf numFmtId="175" fontId="61" fillId="0" borderId="18" xfId="482" applyNumberFormat="1" applyFont="1" applyBorder="1" applyAlignment="1">
      <alignment horizontal="center" vertical="center" wrapText="1"/>
    </xf>
    <xf numFmtId="175" fontId="61" fillId="0" borderId="22" xfId="482" applyNumberFormat="1" applyFont="1" applyBorder="1" applyAlignment="1">
      <alignment horizontal="center" vertical="center" wrapText="1"/>
    </xf>
    <xf numFmtId="0" fontId="47" fillId="0" borderId="25" xfId="0" applyFont="1" applyBorder="1" applyAlignment="1">
      <alignment horizontal="center" vertical="top"/>
    </xf>
    <xf numFmtId="0" fontId="60" fillId="0" borderId="0" xfId="723" applyFont="1" applyAlignment="1">
      <alignment horizontal="center"/>
    </xf>
    <xf numFmtId="175" fontId="54" fillId="0" borderId="0" xfId="482" applyNumberFormat="1" applyFont="1" applyAlignment="1">
      <alignment horizontal="center"/>
    </xf>
    <xf numFmtId="175" fontId="61" fillId="0" borderId="8" xfId="482" applyNumberFormat="1" applyFont="1" applyBorder="1" applyAlignment="1">
      <alignment horizontal="center"/>
    </xf>
    <xf numFmtId="175" fontId="61" fillId="0" borderId="16" xfId="482" applyNumberFormat="1" applyFont="1" applyBorder="1" applyAlignment="1">
      <alignment horizontal="center"/>
    </xf>
    <xf numFmtId="175" fontId="61" fillId="0" borderId="4" xfId="482" applyNumberFormat="1" applyFont="1" applyBorder="1" applyAlignment="1">
      <alignment horizontal="center"/>
    </xf>
    <xf numFmtId="0" fontId="0" fillId="0" borderId="36" xfId="0" applyBorder="1"/>
    <xf numFmtId="0" fontId="40" fillId="0" borderId="0" xfId="0" applyFont="1" applyAlignment="1">
      <alignment horizontal="center"/>
    </xf>
    <xf numFmtId="175" fontId="61" fillId="0" borderId="0" xfId="482" applyNumberFormat="1" applyFont="1" applyAlignment="1">
      <alignment horizontal="center" vertical="center"/>
    </xf>
    <xf numFmtId="0" fontId="16" fillId="44" borderId="16" xfId="0" applyFont="1" applyFill="1" applyBorder="1" applyAlignment="1">
      <alignment horizontal="center" vertical="center" wrapText="1"/>
    </xf>
    <xf numFmtId="0" fontId="16" fillId="44" borderId="4" xfId="0" applyFont="1" applyFill="1" applyBorder="1" applyAlignment="1">
      <alignment horizontal="center" vertical="center" wrapText="1"/>
    </xf>
    <xf numFmtId="0" fontId="16" fillId="44" borderId="36" xfId="0" applyFont="1" applyFill="1" applyBorder="1" applyAlignment="1">
      <alignment horizontal="center" vertical="center" wrapText="1"/>
    </xf>
    <xf numFmtId="0" fontId="16" fillId="44" borderId="8" xfId="0" applyFont="1" applyFill="1" applyBorder="1" applyAlignment="1">
      <alignment horizontal="center" vertical="center" wrapText="1"/>
    </xf>
    <xf numFmtId="0" fontId="24" fillId="0" borderId="25"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right" vertical="center" wrapText="1"/>
    </xf>
    <xf numFmtId="0" fontId="20" fillId="0" borderId="0" xfId="0" applyFont="1" applyAlignment="1">
      <alignment horizontal="center" vertical="center" wrapText="1"/>
    </xf>
    <xf numFmtId="0" fontId="29" fillId="0" borderId="0" xfId="0" applyFont="1" applyAlignment="1">
      <alignment horizontal="center" vertical="center" wrapText="1"/>
    </xf>
    <xf numFmtId="0" fontId="20" fillId="0" borderId="0" xfId="0" applyFont="1" applyAlignment="1">
      <alignment vertical="center" wrapText="1"/>
    </xf>
    <xf numFmtId="0" fontId="21" fillId="0" borderId="0" xfId="718" applyFont="1" applyAlignment="1">
      <alignment horizontal="center" vertical="center" wrapText="1"/>
    </xf>
    <xf numFmtId="0" fontId="20" fillId="0" borderId="0" xfId="718" applyFont="1" applyAlignment="1">
      <alignment horizontal="center" vertical="center" wrapText="1"/>
    </xf>
    <xf numFmtId="0" fontId="29" fillId="0" borderId="0" xfId="718" applyFont="1" applyAlignment="1">
      <alignment horizontal="center" vertical="center" wrapText="1"/>
    </xf>
    <xf numFmtId="0" fontId="20" fillId="0" borderId="18" xfId="718" applyFont="1" applyBorder="1" applyAlignment="1">
      <alignment horizontal="center" vertical="center" wrapText="1"/>
    </xf>
    <xf numFmtId="0" fontId="20" fillId="0" borderId="22" xfId="718" applyFont="1" applyBorder="1" applyAlignment="1">
      <alignment horizontal="center" vertical="center" wrapText="1"/>
    </xf>
    <xf numFmtId="0" fontId="20" fillId="0" borderId="8" xfId="718" applyFont="1" applyBorder="1" applyAlignment="1">
      <alignment horizontal="center" vertical="center" wrapText="1"/>
    </xf>
    <xf numFmtId="0" fontId="35" fillId="0" borderId="0" xfId="0" applyFont="1" applyAlignment="1">
      <alignment horizontal="center" vertical="center" wrapText="1"/>
    </xf>
    <xf numFmtId="0" fontId="20" fillId="0" borderId="8" xfId="0" applyFont="1" applyBorder="1" applyAlignment="1">
      <alignment horizontal="center" vertical="center" wrapText="1"/>
    </xf>
    <xf numFmtId="0" fontId="21" fillId="0" borderId="0" xfId="0" applyFont="1" applyAlignment="1">
      <alignment vertical="center" wrapText="1"/>
    </xf>
    <xf numFmtId="0" fontId="250" fillId="60" borderId="59" xfId="1694" applyFont="1" applyFill="1" applyBorder="1" applyAlignment="1">
      <alignment horizontal="left" vertical="center"/>
    </xf>
    <xf numFmtId="0" fontId="250" fillId="60" borderId="60" xfId="1694" applyFont="1" applyFill="1" applyBorder="1" applyAlignment="1">
      <alignment horizontal="left" vertical="center"/>
    </xf>
    <xf numFmtId="0" fontId="16" fillId="0" borderId="0" xfId="1694" applyFont="1" applyAlignment="1">
      <alignment horizontal="center" vertical="center"/>
    </xf>
    <xf numFmtId="175" fontId="246" fillId="52" borderId="18" xfId="1695" applyNumberFormat="1" applyFont="1" applyFill="1" applyBorder="1" applyAlignment="1">
      <alignment horizontal="center" vertical="center" wrapText="1"/>
    </xf>
    <xf numFmtId="175" fontId="246" fillId="52" borderId="22" xfId="1695" applyNumberFormat="1" applyFont="1" applyFill="1" applyBorder="1" applyAlignment="1">
      <alignment horizontal="center" vertical="center" wrapText="1"/>
    </xf>
    <xf numFmtId="175" fontId="246" fillId="52" borderId="16" xfId="1695" applyNumberFormat="1" applyFont="1" applyFill="1" applyBorder="1" applyAlignment="1">
      <alignment horizontal="center" vertical="center" wrapText="1"/>
    </xf>
    <xf numFmtId="175" fontId="246" fillId="52" borderId="4" xfId="1695" applyNumberFormat="1" applyFont="1" applyFill="1" applyBorder="1" applyAlignment="1">
      <alignment horizontal="center" vertical="center" wrapText="1"/>
    </xf>
    <xf numFmtId="175" fontId="246" fillId="52" borderId="36" xfId="1695" applyNumberFormat="1" applyFont="1" applyFill="1" applyBorder="1" applyAlignment="1">
      <alignment horizontal="center" vertical="center" wrapText="1"/>
    </xf>
    <xf numFmtId="0" fontId="200" fillId="0" borderId="0" xfId="1694" applyFont="1" applyAlignment="1">
      <alignment horizontal="center" vertical="center"/>
    </xf>
    <xf numFmtId="0" fontId="245" fillId="0" borderId="0" xfId="1694" applyFont="1" applyAlignment="1">
      <alignment horizontal="center" vertical="center"/>
    </xf>
    <xf numFmtId="0" fontId="246" fillId="52" borderId="37" xfId="1694" applyFont="1" applyFill="1" applyBorder="1" applyAlignment="1">
      <alignment horizontal="center" vertical="center" wrapText="1"/>
    </xf>
    <xf numFmtId="0" fontId="246" fillId="52" borderId="25" xfId="1694" applyFont="1" applyFill="1" applyBorder="1" applyAlignment="1">
      <alignment horizontal="center" vertical="center" wrapText="1"/>
    </xf>
    <xf numFmtId="0" fontId="246" fillId="52" borderId="38" xfId="1694" applyFont="1" applyFill="1" applyBorder="1" applyAlignment="1">
      <alignment horizontal="center" vertical="center" wrapText="1"/>
    </xf>
    <xf numFmtId="0" fontId="246" fillId="52" borderId="39" xfId="1694" applyFont="1" applyFill="1" applyBorder="1" applyAlignment="1">
      <alignment horizontal="center" vertical="center" wrapText="1"/>
    </xf>
    <xf numFmtId="0" fontId="246" fillId="52" borderId="28" xfId="1694" applyFont="1" applyFill="1" applyBorder="1" applyAlignment="1">
      <alignment horizontal="center" vertical="center" wrapText="1"/>
    </xf>
    <xf numFmtId="0" fontId="246" fillId="52" borderId="40" xfId="1694" applyFont="1" applyFill="1" applyBorder="1" applyAlignment="1">
      <alignment horizontal="center" vertical="center" wrapText="1"/>
    </xf>
    <xf numFmtId="0" fontId="246" fillId="52" borderId="18" xfId="1694" applyFont="1" applyFill="1" applyBorder="1" applyAlignment="1">
      <alignment horizontal="center" vertical="center" wrapText="1"/>
    </xf>
    <xf numFmtId="0" fontId="246" fillId="52" borderId="21" xfId="1694" applyFont="1" applyFill="1" applyBorder="1" applyAlignment="1">
      <alignment horizontal="center" vertical="center" wrapText="1"/>
    </xf>
    <xf numFmtId="0" fontId="246" fillId="52" borderId="18" xfId="1696" applyFont="1" applyFill="1" applyBorder="1" applyAlignment="1">
      <alignment horizontal="center" vertical="center" wrapText="1"/>
    </xf>
    <xf numFmtId="0" fontId="246" fillId="52" borderId="22" xfId="1696" applyFont="1" applyFill="1" applyBorder="1" applyAlignment="1">
      <alignment horizontal="center" vertical="center" wrapText="1"/>
    </xf>
    <xf numFmtId="0" fontId="247" fillId="52" borderId="16" xfId="1696" applyFont="1" applyFill="1" applyBorder="1" applyAlignment="1">
      <alignment horizontal="center" vertical="center" wrapText="1"/>
    </xf>
    <xf numFmtId="0" fontId="247" fillId="52" borderId="36" xfId="1696" applyFont="1" applyFill="1" applyBorder="1" applyAlignment="1">
      <alignment horizontal="center" vertical="center" wrapText="1"/>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36" xfId="0" applyFont="1" applyBorder="1" applyAlignment="1">
      <alignment horizontal="center" vertical="center" wrapText="1"/>
    </xf>
    <xf numFmtId="0" fontId="36" fillId="0" borderId="0" xfId="0" applyFont="1" applyAlignment="1">
      <alignment horizontal="right" vertical="center"/>
    </xf>
    <xf numFmtId="0" fontId="0" fillId="0" borderId="0" xfId="0"/>
    <xf numFmtId="0" fontId="16" fillId="0" borderId="0" xfId="0" applyFont="1"/>
    <xf numFmtId="0" fontId="20" fillId="0" borderId="18" xfId="0" applyFont="1" applyBorder="1" applyAlignment="1">
      <alignment horizontal="center" vertical="center"/>
    </xf>
    <xf numFmtId="0" fontId="20" fillId="0" borderId="22" xfId="0" applyFont="1" applyBorder="1" applyAlignment="1">
      <alignment horizontal="center" vertical="center"/>
    </xf>
    <xf numFmtId="0" fontId="16" fillId="0" borderId="18" xfId="1694" applyFont="1" applyBorder="1" applyAlignment="1">
      <alignment horizontal="center" vertical="center" wrapText="1"/>
    </xf>
    <xf numFmtId="0" fontId="16" fillId="0" borderId="22" xfId="1694" applyFont="1" applyBorder="1" applyAlignment="1">
      <alignment horizontal="center" vertical="center" wrapText="1"/>
    </xf>
    <xf numFmtId="0" fontId="16" fillId="0" borderId="16" xfId="1694" applyFont="1" applyBorder="1" applyAlignment="1">
      <alignment horizontal="center" vertical="center" wrapText="1"/>
    </xf>
    <xf numFmtId="0" fontId="16" fillId="0" borderId="4" xfId="1694" applyFont="1" applyBorder="1" applyAlignment="1">
      <alignment horizontal="center" vertical="center" wrapText="1"/>
    </xf>
    <xf numFmtId="0" fontId="16" fillId="0" borderId="36" xfId="1694" applyFont="1" applyBorder="1" applyAlignment="1">
      <alignment horizontal="center" vertical="center" wrapText="1"/>
    </xf>
    <xf numFmtId="0" fontId="206" fillId="0" borderId="0" xfId="1694" quotePrefix="1" applyFont="1" applyAlignment="1">
      <alignment horizontal="left" vertical="center" wrapText="1"/>
    </xf>
    <xf numFmtId="0" fontId="206" fillId="0" borderId="0" xfId="1694" quotePrefix="1" applyFont="1" applyAlignment="1">
      <alignment horizontal="left" wrapText="1"/>
    </xf>
    <xf numFmtId="0" fontId="206" fillId="0" borderId="0" xfId="1694" quotePrefix="1" applyFont="1" applyAlignment="1">
      <alignment horizontal="left"/>
    </xf>
    <xf numFmtId="0" fontId="21" fillId="0" borderId="0" xfId="0" applyFont="1" applyAlignment="1">
      <alignment horizontal="center" vertical="center" wrapText="1"/>
    </xf>
    <xf numFmtId="0" fontId="19" fillId="0" borderId="0" xfId="0" applyFont="1" applyAlignment="1">
      <alignment horizontal="center" vertical="center" wrapText="1"/>
    </xf>
    <xf numFmtId="0" fontId="15" fillId="0" borderId="0" xfId="0" applyFont="1" applyAlignment="1">
      <alignment vertical="center"/>
    </xf>
    <xf numFmtId="0" fontId="15" fillId="0" borderId="0" xfId="0" applyFont="1" applyAlignment="1">
      <alignment horizontal="center" vertical="center"/>
    </xf>
    <xf numFmtId="0" fontId="16" fillId="0" borderId="8" xfId="0" applyFont="1" applyBorder="1" applyAlignment="1">
      <alignment horizontal="center" vertical="center"/>
    </xf>
    <xf numFmtId="0" fontId="16" fillId="0" borderId="18" xfId="0" applyFont="1" applyBorder="1" applyAlignment="1">
      <alignment horizontal="center" vertical="center"/>
    </xf>
    <xf numFmtId="0" fontId="16" fillId="0" borderId="22" xfId="0" applyFont="1" applyBorder="1" applyAlignment="1">
      <alignment horizontal="center" vertical="center"/>
    </xf>
    <xf numFmtId="0" fontId="26" fillId="0" borderId="18" xfId="0" applyFont="1" applyBorder="1" applyAlignment="1">
      <alignment vertical="center"/>
    </xf>
    <xf numFmtId="0" fontId="26" fillId="0" borderId="21" xfId="0" applyFont="1" applyBorder="1" applyAlignment="1">
      <alignment vertical="center"/>
    </xf>
    <xf numFmtId="0" fontId="26" fillId="0" borderId="22" xfId="0" applyFont="1" applyBorder="1" applyAlignment="1">
      <alignment vertical="center"/>
    </xf>
    <xf numFmtId="0" fontId="26" fillId="0" borderId="18" xfId="0" applyFont="1" applyBorder="1" applyAlignment="1">
      <alignment horizontal="center" vertical="center"/>
    </xf>
    <xf numFmtId="0" fontId="31" fillId="0" borderId="18" xfId="0" applyFont="1" applyBorder="1" applyAlignment="1">
      <alignment horizontal="center" vertical="center" wrapText="1"/>
    </xf>
    <xf numFmtId="0" fontId="31" fillId="0" borderId="22" xfId="0" applyFont="1" applyBorder="1" applyAlignment="1">
      <alignment horizontal="center" vertical="center" wrapText="1"/>
    </xf>
    <xf numFmtId="0" fontId="26" fillId="0" borderId="22" xfId="0" applyFont="1" applyBorder="1" applyAlignment="1">
      <alignment horizontal="center" vertical="center"/>
    </xf>
    <xf numFmtId="0" fontId="41" fillId="0" borderId="0" xfId="0" applyFont="1" applyAlignment="1">
      <alignment horizontal="center"/>
    </xf>
    <xf numFmtId="0" fontId="16" fillId="0" borderId="0" xfId="0" applyFont="1" applyAlignment="1">
      <alignment vertical="center"/>
    </xf>
    <xf numFmtId="0" fontId="24" fillId="0" borderId="28" xfId="0" applyFont="1" applyBorder="1" applyAlignment="1">
      <alignment horizontal="right" vertical="center"/>
    </xf>
    <xf numFmtId="0" fontId="41" fillId="0" borderId="0" xfId="0" applyFont="1" applyAlignment="1">
      <alignment horizontal="right"/>
    </xf>
    <xf numFmtId="0" fontId="39" fillId="0" borderId="16" xfId="0" applyFont="1" applyBorder="1" applyAlignment="1">
      <alignment horizontal="center" vertical="center"/>
    </xf>
    <xf numFmtId="0" fontId="39" fillId="0" borderId="4" xfId="0" applyFont="1" applyBorder="1" applyAlignment="1">
      <alignment horizontal="center" vertical="center"/>
    </xf>
    <xf numFmtId="0" fontId="39" fillId="0" borderId="36" xfId="0" applyFont="1" applyBorder="1" applyAlignment="1">
      <alignment horizontal="center" vertical="center"/>
    </xf>
    <xf numFmtId="0" fontId="39" fillId="0" borderId="18" xfId="0" applyFont="1" applyBorder="1" applyAlignment="1">
      <alignment horizontal="center" vertical="center"/>
    </xf>
    <xf numFmtId="0" fontId="39" fillId="0" borderId="22" xfId="0" applyFont="1" applyBorder="1" applyAlignment="1">
      <alignment horizontal="center" vertical="center"/>
    </xf>
    <xf numFmtId="0" fontId="16" fillId="0" borderId="0" xfId="0" applyFont="1" applyAlignment="1">
      <alignment horizontal="center"/>
    </xf>
    <xf numFmtId="0" fontId="24" fillId="0" borderId="0" xfId="0" applyFont="1" applyAlignment="1">
      <alignment horizontal="center"/>
    </xf>
    <xf numFmtId="0" fontId="16" fillId="0" borderId="8" xfId="0" applyFont="1" applyBorder="1" applyAlignment="1">
      <alignment vertical="center" wrapText="1"/>
    </xf>
    <xf numFmtId="0" fontId="16" fillId="0" borderId="0" xfId="0" applyFont="1" applyAlignment="1">
      <alignment horizontal="center" wrapText="1"/>
    </xf>
    <xf numFmtId="41" fontId="24" fillId="0" borderId="0" xfId="0" applyNumberFormat="1" applyFont="1" applyAlignment="1">
      <alignment horizontal="center" vertical="top" wrapText="1"/>
    </xf>
    <xf numFmtId="0" fontId="30" fillId="0" borderId="0" xfId="0" applyFont="1" applyAlignment="1">
      <alignment horizontal="center" vertical="center" wrapText="1"/>
    </xf>
    <xf numFmtId="41" fontId="16" fillId="0" borderId="0" xfId="0" applyNumberFormat="1" applyFont="1" applyAlignment="1">
      <alignment horizontal="right" vertical="center" wrapText="1"/>
    </xf>
    <xf numFmtId="41" fontId="16" fillId="0" borderId="18" xfId="0" applyNumberFormat="1" applyFont="1" applyBorder="1" applyAlignment="1">
      <alignment horizontal="center" vertical="center" wrapText="1"/>
    </xf>
    <xf numFmtId="41" fontId="16" fillId="0" borderId="22" xfId="0" applyNumberFormat="1" applyFont="1" applyBorder="1" applyAlignment="1">
      <alignment horizontal="center" vertical="center" wrapText="1"/>
    </xf>
    <xf numFmtId="0" fontId="15" fillId="0" borderId="25" xfId="0" applyFont="1" applyBorder="1" applyAlignment="1">
      <alignment horizontal="left" vertical="center" wrapText="1"/>
    </xf>
    <xf numFmtId="0" fontId="29" fillId="0" borderId="0" xfId="0" applyFont="1" applyAlignment="1">
      <alignment horizontal="right" vertical="center" wrapText="1"/>
    </xf>
  </cellXfs>
  <cellStyles count="1708">
    <cellStyle name="_x0001_" xfId="1" xr:uid="{00000000-0005-0000-0000-000000000000}"/>
    <cellStyle name="# ##0" xfId="2" xr:uid="{00000000-0005-0000-0000-000001000000}"/>
    <cellStyle name="??" xfId="3" xr:uid="{00000000-0005-0000-0000-000002000000}"/>
    <cellStyle name="?? [0.00]_ Att. 1- Cover" xfId="4" xr:uid="{00000000-0005-0000-0000-000003000000}"/>
    <cellStyle name="?? [0]" xfId="5" xr:uid="{00000000-0005-0000-0000-000004000000}"/>
    <cellStyle name="???? [0.00]_List-dwg" xfId="6" xr:uid="{00000000-0005-0000-0000-000005000000}"/>
    <cellStyle name="????_List-dwg" xfId="7" xr:uid="{00000000-0005-0000-0000-000006000000}"/>
    <cellStyle name="???[0]_Book1" xfId="8" xr:uid="{00000000-0005-0000-0000-000007000000}"/>
    <cellStyle name="???_95" xfId="9" xr:uid="{00000000-0005-0000-0000-000008000000}"/>
    <cellStyle name="??[0]_BRE" xfId="10" xr:uid="{00000000-0005-0000-0000-000009000000}"/>
    <cellStyle name="??_ ??? ???? " xfId="11" xr:uid="{00000000-0005-0000-0000-00000A000000}"/>
    <cellStyle name="]_x000d__x000a_Zoomed=1_x000d__x000a_Row=0_x000d__x000a_Column=0_x000d__x000a_Height=0_x000d__x000a_Width=0_x000d__x000a_FontName=FoxFont_x000d__x000a_FontStyle=0_x000d__x000a_FontSize=9_x000d__x000a_PrtFontName=FoxPrin" xfId="12" xr:uid="{00000000-0005-0000-0000-00000B000000}"/>
    <cellStyle name="]_x000d__x000a_Zoomed=1_x000d__x000a_Row=0_x000d__x000a_Column=0_x000d__x000a_Height=0_x000d__x000a_Width=0_x000d__x000a_FontName=FoxFont_x000d__x000a_FontStyle=0_x000d__x000a_FontSize=9_x000d__x000a_PrtFontName=FoxPrin 2" xfId="13" xr:uid="{00000000-0005-0000-0000-00000C000000}"/>
    <cellStyle name="]_x000d__x000a_Zoomed=1_x000d__x000a_Row=0_x000d__x000a_Column=0_x000d__x000a_Height=0_x000d__x000a_Width=0_x000d__x000a_FontName=FoxFont_x000d__x000a_FontStyle=0_x000d__x000a_FontSize=9_x000d__x000a_PrtFontName=FoxPrin 3" xfId="14" xr:uid="{00000000-0005-0000-0000-00000D000000}"/>
    <cellStyle name="]_x000d__x000a_Zoomed=1_x000d__x000a_Row=0_x000d__x000a_Column=0_x000d__x000a_Height=0_x000d__x000a_Width=0_x000d__x000a_FontName=FoxFont_x000d__x000a_FontStyle=0_x000d__x000a_FontSize=9_x000d__x000a_PrtFontName=FoxPrin 3 2" xfId="15" xr:uid="{00000000-0005-0000-0000-00000E000000}"/>
    <cellStyle name="]_x000d__x000a_Zoomed=1_x000d__x000a_Row=0_x000d__x000a_Column=0_x000d__x000a_Height=0_x000d__x000a_Width=0_x000d__x000a_FontName=FoxFont_x000d__x000a_FontStyle=0_x000d__x000a_FontSize=9_x000d__x000a_PrtFontName=FoxPrin_BAO CAO TQT 2012" xfId="16" xr:uid="{00000000-0005-0000-0000-00000F000000}"/>
    <cellStyle name="_4 BCTC_2008" xfId="17" xr:uid="{00000000-0005-0000-0000-000010000000}"/>
    <cellStyle name="_x0001__BAO CAO TQT 2012" xfId="18" xr:uid="{00000000-0005-0000-0000-000011000000}"/>
    <cellStyle name="_Book1" xfId="19" xr:uid="{00000000-0005-0000-0000-000012000000}"/>
    <cellStyle name="_Book1_1" xfId="20" xr:uid="{00000000-0005-0000-0000-000013000000}"/>
    <cellStyle name="_Book1_1_BAO CAO TQT 2012" xfId="21" xr:uid="{00000000-0005-0000-0000-000014000000}"/>
    <cellStyle name="_Book1_BAO CAO TQT 2012" xfId="22" xr:uid="{00000000-0005-0000-0000-000015000000}"/>
    <cellStyle name="_Book1_BC-QT-WB-dthao" xfId="23" xr:uid="{00000000-0005-0000-0000-000016000000}"/>
    <cellStyle name="_Book1_DGCT-DE CAN GIO" xfId="24" xr:uid="{00000000-0005-0000-0000-000017000000}"/>
    <cellStyle name="_Book1_DT truong thinh phu" xfId="25" xr:uid="{00000000-0005-0000-0000-000018000000}"/>
    <cellStyle name="_Book1_TH KHAI TOAN THU THIEM cac tuyen TT noi" xfId="26" xr:uid="{00000000-0005-0000-0000-000019000000}"/>
    <cellStyle name="_Book1_Vc" xfId="27" xr:uid="{00000000-0005-0000-0000-00001A000000}"/>
    <cellStyle name="_DGCT-DE CAN GIO" xfId="28" xr:uid="{00000000-0005-0000-0000-00001B000000}"/>
    <cellStyle name="_DT truong thinh phu" xfId="29" xr:uid="{00000000-0005-0000-0000-00001C000000}"/>
    <cellStyle name="_Giai Doan 3 Hong Ngu" xfId="30" xr:uid="{00000000-0005-0000-0000-00001D000000}"/>
    <cellStyle name="_KT (2)" xfId="31" xr:uid="{00000000-0005-0000-0000-00001E000000}"/>
    <cellStyle name="_KT (2)_1" xfId="32" xr:uid="{00000000-0005-0000-0000-00001F000000}"/>
    <cellStyle name="_KT (2)_1_Lora-tungchau" xfId="33" xr:uid="{00000000-0005-0000-0000-000020000000}"/>
    <cellStyle name="_KT (2)_1_Qt-HT3PQ1(CauKho)" xfId="34" xr:uid="{00000000-0005-0000-0000-000021000000}"/>
    <cellStyle name="_KT (2)_1_Qt-HT3PQ1(CauKho)_Book1" xfId="35" xr:uid="{00000000-0005-0000-0000-000022000000}"/>
    <cellStyle name="_KT (2)_1_Qt-HT3PQ1(CauKho)_Don gia quy 3 nam 2003 - Ban Dien Luc" xfId="36" xr:uid="{00000000-0005-0000-0000-000023000000}"/>
    <cellStyle name="_KT (2)_1_Qt-HT3PQ1(CauKho)_NC-VL2-2003" xfId="37" xr:uid="{00000000-0005-0000-0000-000024000000}"/>
    <cellStyle name="_KT (2)_1_Qt-HT3PQ1(CauKho)_NC-VL2-2003_1" xfId="38" xr:uid="{00000000-0005-0000-0000-000025000000}"/>
    <cellStyle name="_KT (2)_1_Qt-HT3PQ1(CauKho)_XL4Test5" xfId="39" xr:uid="{00000000-0005-0000-0000-000026000000}"/>
    <cellStyle name="_KT (2)_2" xfId="40" xr:uid="{00000000-0005-0000-0000-000027000000}"/>
    <cellStyle name="_KT (2)_2_TG-TH" xfId="41" xr:uid="{00000000-0005-0000-0000-000028000000}"/>
    <cellStyle name="_KT (2)_2_TG-TH_BAO CAO KLCT PT2000" xfId="42" xr:uid="{00000000-0005-0000-0000-000029000000}"/>
    <cellStyle name="_KT (2)_2_TG-TH_BAO CAO PT2000" xfId="43" xr:uid="{00000000-0005-0000-0000-00002A000000}"/>
    <cellStyle name="_KT (2)_2_TG-TH_BAO CAO PT2000_Book1" xfId="44" xr:uid="{00000000-0005-0000-0000-00002B000000}"/>
    <cellStyle name="_KT (2)_2_TG-TH_BAO CAO TQT 2012" xfId="45" xr:uid="{00000000-0005-0000-0000-00002C000000}"/>
    <cellStyle name="_KT (2)_2_TG-TH_Bao cao XDCB 2001 - T11 KH dieu chinh 20-11-THAI" xfId="46" xr:uid="{00000000-0005-0000-0000-00002D000000}"/>
    <cellStyle name="_KT (2)_2_TG-TH_Book1" xfId="47" xr:uid="{00000000-0005-0000-0000-00002E000000}"/>
    <cellStyle name="_KT (2)_2_TG-TH_Book1_1" xfId="48" xr:uid="{00000000-0005-0000-0000-00002F000000}"/>
    <cellStyle name="_KT (2)_2_TG-TH_Book1_1_DanhMucDonGiaVTTB_Dien_TAM" xfId="49" xr:uid="{00000000-0005-0000-0000-000030000000}"/>
    <cellStyle name="_KT (2)_2_TG-TH_Book1_2" xfId="50" xr:uid="{00000000-0005-0000-0000-000031000000}"/>
    <cellStyle name="_KT (2)_2_TG-TH_Book1_3" xfId="51" xr:uid="{00000000-0005-0000-0000-000032000000}"/>
    <cellStyle name="_KT (2)_2_TG-TH_Book1_3_DT truong thinh phu" xfId="52" xr:uid="{00000000-0005-0000-0000-000033000000}"/>
    <cellStyle name="_KT (2)_2_TG-TH_Book1_3_XL4Test5" xfId="53" xr:uid="{00000000-0005-0000-0000-000034000000}"/>
    <cellStyle name="_KT (2)_2_TG-TH_Book1_BAO CAO TQT 2012" xfId="54" xr:uid="{00000000-0005-0000-0000-000035000000}"/>
    <cellStyle name="_KT (2)_2_TG-TH_Book1_DanhMucDonGiaVTTB_Dien_TAM" xfId="55" xr:uid="{00000000-0005-0000-0000-000036000000}"/>
    <cellStyle name="_KT (2)_2_TG-TH_Dcdtoan-bcnckt " xfId="56" xr:uid="{00000000-0005-0000-0000-000037000000}"/>
    <cellStyle name="_KT (2)_2_TG-TH_DN_MTP" xfId="57" xr:uid="{00000000-0005-0000-0000-000038000000}"/>
    <cellStyle name="_KT (2)_2_TG-TH_Dongia2-2003" xfId="58" xr:uid="{00000000-0005-0000-0000-000039000000}"/>
    <cellStyle name="_KT (2)_2_TG-TH_Dongia2-2003_DT truong thinh phu" xfId="59" xr:uid="{00000000-0005-0000-0000-00003A000000}"/>
    <cellStyle name="_KT (2)_2_TG-TH_DT truong thinh phu" xfId="60" xr:uid="{00000000-0005-0000-0000-00003B000000}"/>
    <cellStyle name="_KT (2)_2_TG-TH_DTCDT MR.2N110.HOCMON.TDTOAN.CCUNG" xfId="61" xr:uid="{00000000-0005-0000-0000-00003C000000}"/>
    <cellStyle name="_KT (2)_2_TG-TH_Giai Doan 3 Hong Ngu" xfId="62" xr:uid="{00000000-0005-0000-0000-00003D000000}"/>
    <cellStyle name="_KT (2)_2_TG-TH_Lora-tungchau" xfId="63" xr:uid="{00000000-0005-0000-0000-00003E000000}"/>
    <cellStyle name="_KT (2)_2_TG-TH_moi" xfId="64" xr:uid="{00000000-0005-0000-0000-00003F000000}"/>
    <cellStyle name="_KT (2)_2_TG-TH_PGIA-phieu tham tra Kho bac" xfId="65" xr:uid="{00000000-0005-0000-0000-000040000000}"/>
    <cellStyle name="_KT (2)_2_TG-TH_PT02-02" xfId="66" xr:uid="{00000000-0005-0000-0000-000041000000}"/>
    <cellStyle name="_KT (2)_2_TG-TH_PT02-02_Book1" xfId="67" xr:uid="{00000000-0005-0000-0000-000042000000}"/>
    <cellStyle name="_KT (2)_2_TG-TH_PT02-03" xfId="68" xr:uid="{00000000-0005-0000-0000-000043000000}"/>
    <cellStyle name="_KT (2)_2_TG-TH_PT02-03_Book1" xfId="69" xr:uid="{00000000-0005-0000-0000-000044000000}"/>
    <cellStyle name="_KT (2)_2_TG-TH_Qt-HT3PQ1(CauKho)" xfId="70" xr:uid="{00000000-0005-0000-0000-000045000000}"/>
    <cellStyle name="_KT (2)_2_TG-TH_Qt-HT3PQ1(CauKho)_Book1" xfId="71" xr:uid="{00000000-0005-0000-0000-000046000000}"/>
    <cellStyle name="_KT (2)_2_TG-TH_Qt-HT3PQ1(CauKho)_Don gia quy 3 nam 2003 - Ban Dien Luc" xfId="72" xr:uid="{00000000-0005-0000-0000-000047000000}"/>
    <cellStyle name="_KT (2)_2_TG-TH_Qt-HT3PQ1(CauKho)_NC-VL2-2003" xfId="73" xr:uid="{00000000-0005-0000-0000-000048000000}"/>
    <cellStyle name="_KT (2)_2_TG-TH_Qt-HT3PQ1(CauKho)_NC-VL2-2003_1" xfId="74" xr:uid="{00000000-0005-0000-0000-000049000000}"/>
    <cellStyle name="_KT (2)_2_TG-TH_Qt-HT3PQ1(CauKho)_XL4Test5" xfId="75" xr:uid="{00000000-0005-0000-0000-00004A000000}"/>
    <cellStyle name="_KT (2)_2_TG-TH_Sheet2" xfId="76" xr:uid="{00000000-0005-0000-0000-00004B000000}"/>
    <cellStyle name="_KT (2)_2_TG-TH_XL4Poppy" xfId="77" xr:uid="{00000000-0005-0000-0000-00004C000000}"/>
    <cellStyle name="_KT (2)_2_TG-TH_XL4Test5" xfId="78" xr:uid="{00000000-0005-0000-0000-00004D000000}"/>
    <cellStyle name="_KT (2)_3" xfId="79" xr:uid="{00000000-0005-0000-0000-00004E000000}"/>
    <cellStyle name="_KT (2)_3_TG-TH" xfId="80" xr:uid="{00000000-0005-0000-0000-00004F000000}"/>
    <cellStyle name="_KT (2)_3_TG-TH_BAO CAO TQT 2012" xfId="81" xr:uid="{00000000-0005-0000-0000-000050000000}"/>
    <cellStyle name="_KT (2)_3_TG-TH_Book1" xfId="82" xr:uid="{00000000-0005-0000-0000-000051000000}"/>
    <cellStyle name="_KT (2)_3_TG-TH_Book1_BAO CAO TQT 2012" xfId="83" xr:uid="{00000000-0005-0000-0000-000052000000}"/>
    <cellStyle name="_KT (2)_3_TG-TH_Book1_BC-QT-WB-dthao" xfId="84" xr:uid="{00000000-0005-0000-0000-000053000000}"/>
    <cellStyle name="_KT (2)_3_TG-TH_Giai Doan 3 Hong Ngu" xfId="85" xr:uid="{00000000-0005-0000-0000-000054000000}"/>
    <cellStyle name="_KT (2)_3_TG-TH_Lora-tungchau" xfId="86" xr:uid="{00000000-0005-0000-0000-000055000000}"/>
    <cellStyle name="_KT (2)_3_TG-TH_PERSONAL" xfId="87" xr:uid="{00000000-0005-0000-0000-000056000000}"/>
    <cellStyle name="_KT (2)_3_TG-TH_PERSONAL_HTQ.8 GD1" xfId="88" xr:uid="{00000000-0005-0000-0000-000057000000}"/>
    <cellStyle name="_KT (2)_3_TG-TH_PERSONAL_HTQ.8 GD1_Book1" xfId="89" xr:uid="{00000000-0005-0000-0000-000058000000}"/>
    <cellStyle name="_KT (2)_3_TG-TH_PERSONAL_HTQ.8 GD1_Don gia quy 3 nam 2003 - Ban Dien Luc" xfId="90" xr:uid="{00000000-0005-0000-0000-000059000000}"/>
    <cellStyle name="_KT (2)_3_TG-TH_PERSONAL_HTQ.8 GD1_NC-VL2-2003" xfId="91" xr:uid="{00000000-0005-0000-0000-00005A000000}"/>
    <cellStyle name="_KT (2)_3_TG-TH_PERSONAL_HTQ.8 GD1_NC-VL2-2003_1" xfId="92" xr:uid="{00000000-0005-0000-0000-00005B000000}"/>
    <cellStyle name="_KT (2)_3_TG-TH_PERSONAL_HTQ.8 GD1_XL4Test5" xfId="93" xr:uid="{00000000-0005-0000-0000-00005C000000}"/>
    <cellStyle name="_KT (2)_3_TG-TH_PERSONAL_Tong hop KHCB 2001" xfId="94" xr:uid="{00000000-0005-0000-0000-00005D000000}"/>
    <cellStyle name="_KT (2)_3_TG-TH_Qt-HT3PQ1(CauKho)" xfId="95" xr:uid="{00000000-0005-0000-0000-00005E000000}"/>
    <cellStyle name="_KT (2)_3_TG-TH_Qt-HT3PQ1(CauKho)_Book1" xfId="96" xr:uid="{00000000-0005-0000-0000-00005F000000}"/>
    <cellStyle name="_KT (2)_3_TG-TH_Qt-HT3PQ1(CauKho)_Don gia quy 3 nam 2003 - Ban Dien Luc" xfId="97" xr:uid="{00000000-0005-0000-0000-000060000000}"/>
    <cellStyle name="_KT (2)_3_TG-TH_Qt-HT3PQ1(CauKho)_NC-VL2-2003" xfId="98" xr:uid="{00000000-0005-0000-0000-000061000000}"/>
    <cellStyle name="_KT (2)_3_TG-TH_Qt-HT3PQ1(CauKho)_NC-VL2-2003_1" xfId="99" xr:uid="{00000000-0005-0000-0000-000062000000}"/>
    <cellStyle name="_KT (2)_3_TG-TH_Qt-HT3PQ1(CauKho)_XL4Test5" xfId="100" xr:uid="{00000000-0005-0000-0000-000063000000}"/>
    <cellStyle name="_KT (2)_4" xfId="101" xr:uid="{00000000-0005-0000-0000-000064000000}"/>
    <cellStyle name="_KT (2)_4_BAO CAO KLCT PT2000" xfId="102" xr:uid="{00000000-0005-0000-0000-000065000000}"/>
    <cellStyle name="_KT (2)_4_BAO CAO PT2000" xfId="103" xr:uid="{00000000-0005-0000-0000-000066000000}"/>
    <cellStyle name="_KT (2)_4_BAO CAO PT2000_Book1" xfId="104" xr:uid="{00000000-0005-0000-0000-000067000000}"/>
    <cellStyle name="_KT (2)_4_BAO CAO TQT 2012" xfId="105" xr:uid="{00000000-0005-0000-0000-000068000000}"/>
    <cellStyle name="_KT (2)_4_Bao cao XDCB 2001 - T11 KH dieu chinh 20-11-THAI" xfId="106" xr:uid="{00000000-0005-0000-0000-000069000000}"/>
    <cellStyle name="_KT (2)_4_Book1" xfId="107" xr:uid="{00000000-0005-0000-0000-00006A000000}"/>
    <cellStyle name="_KT (2)_4_Book1_1" xfId="108" xr:uid="{00000000-0005-0000-0000-00006B000000}"/>
    <cellStyle name="_KT (2)_4_Book1_1_DanhMucDonGiaVTTB_Dien_TAM" xfId="109" xr:uid="{00000000-0005-0000-0000-00006C000000}"/>
    <cellStyle name="_KT (2)_4_Book1_2" xfId="110" xr:uid="{00000000-0005-0000-0000-00006D000000}"/>
    <cellStyle name="_KT (2)_4_Book1_3" xfId="111" xr:uid="{00000000-0005-0000-0000-00006E000000}"/>
    <cellStyle name="_KT (2)_4_Book1_3_DT truong thinh phu" xfId="112" xr:uid="{00000000-0005-0000-0000-00006F000000}"/>
    <cellStyle name="_KT (2)_4_Book1_3_XL4Test5" xfId="113" xr:uid="{00000000-0005-0000-0000-000070000000}"/>
    <cellStyle name="_KT (2)_4_Book1_BAO CAO TQT 2012" xfId="114" xr:uid="{00000000-0005-0000-0000-000071000000}"/>
    <cellStyle name="_KT (2)_4_Book1_DanhMucDonGiaVTTB_Dien_TAM" xfId="115" xr:uid="{00000000-0005-0000-0000-000072000000}"/>
    <cellStyle name="_KT (2)_4_Dcdtoan-bcnckt " xfId="116" xr:uid="{00000000-0005-0000-0000-000073000000}"/>
    <cellStyle name="_KT (2)_4_DN_MTP" xfId="117" xr:uid="{00000000-0005-0000-0000-000074000000}"/>
    <cellStyle name="_KT (2)_4_Dongia2-2003" xfId="118" xr:uid="{00000000-0005-0000-0000-000075000000}"/>
    <cellStyle name="_KT (2)_4_Dongia2-2003_DT truong thinh phu" xfId="119" xr:uid="{00000000-0005-0000-0000-000076000000}"/>
    <cellStyle name="_KT (2)_4_DT truong thinh phu" xfId="120" xr:uid="{00000000-0005-0000-0000-000077000000}"/>
    <cellStyle name="_KT (2)_4_DTCDT MR.2N110.HOCMON.TDTOAN.CCUNG" xfId="121" xr:uid="{00000000-0005-0000-0000-000078000000}"/>
    <cellStyle name="_KT (2)_4_Giai Doan 3 Hong Ngu" xfId="122" xr:uid="{00000000-0005-0000-0000-000079000000}"/>
    <cellStyle name="_KT (2)_4_Lora-tungchau" xfId="123" xr:uid="{00000000-0005-0000-0000-00007A000000}"/>
    <cellStyle name="_KT (2)_4_moi" xfId="124" xr:uid="{00000000-0005-0000-0000-00007B000000}"/>
    <cellStyle name="_KT (2)_4_PGIA-phieu tham tra Kho bac" xfId="125" xr:uid="{00000000-0005-0000-0000-00007C000000}"/>
    <cellStyle name="_KT (2)_4_PT02-02" xfId="126" xr:uid="{00000000-0005-0000-0000-00007D000000}"/>
    <cellStyle name="_KT (2)_4_PT02-02_Book1" xfId="127" xr:uid="{00000000-0005-0000-0000-00007E000000}"/>
    <cellStyle name="_KT (2)_4_PT02-03" xfId="128" xr:uid="{00000000-0005-0000-0000-00007F000000}"/>
    <cellStyle name="_KT (2)_4_PT02-03_Book1" xfId="129" xr:uid="{00000000-0005-0000-0000-000080000000}"/>
    <cellStyle name="_KT (2)_4_Qt-HT3PQ1(CauKho)" xfId="130" xr:uid="{00000000-0005-0000-0000-000081000000}"/>
    <cellStyle name="_KT (2)_4_Qt-HT3PQ1(CauKho)_Book1" xfId="131" xr:uid="{00000000-0005-0000-0000-000082000000}"/>
    <cellStyle name="_KT (2)_4_Qt-HT3PQ1(CauKho)_Don gia quy 3 nam 2003 - Ban Dien Luc" xfId="132" xr:uid="{00000000-0005-0000-0000-000083000000}"/>
    <cellStyle name="_KT (2)_4_Qt-HT3PQ1(CauKho)_NC-VL2-2003" xfId="133" xr:uid="{00000000-0005-0000-0000-000084000000}"/>
    <cellStyle name="_KT (2)_4_Qt-HT3PQ1(CauKho)_NC-VL2-2003_1" xfId="134" xr:uid="{00000000-0005-0000-0000-000085000000}"/>
    <cellStyle name="_KT (2)_4_Qt-HT3PQ1(CauKho)_XL4Test5" xfId="135" xr:uid="{00000000-0005-0000-0000-000086000000}"/>
    <cellStyle name="_KT (2)_4_Sheet2" xfId="136" xr:uid="{00000000-0005-0000-0000-000087000000}"/>
    <cellStyle name="_KT (2)_4_TG-TH" xfId="137" xr:uid="{00000000-0005-0000-0000-000088000000}"/>
    <cellStyle name="_KT (2)_4_XL4Poppy" xfId="138" xr:uid="{00000000-0005-0000-0000-000089000000}"/>
    <cellStyle name="_KT (2)_4_XL4Test5" xfId="139" xr:uid="{00000000-0005-0000-0000-00008A000000}"/>
    <cellStyle name="_KT (2)_5" xfId="140" xr:uid="{00000000-0005-0000-0000-00008B000000}"/>
    <cellStyle name="_KT (2)_5_BAO CAO KLCT PT2000" xfId="141" xr:uid="{00000000-0005-0000-0000-00008C000000}"/>
    <cellStyle name="_KT (2)_5_BAO CAO PT2000" xfId="142" xr:uid="{00000000-0005-0000-0000-00008D000000}"/>
    <cellStyle name="_KT (2)_5_BAO CAO PT2000_Book1" xfId="143" xr:uid="{00000000-0005-0000-0000-00008E000000}"/>
    <cellStyle name="_KT (2)_5_BAO CAO TQT 2012" xfId="144" xr:uid="{00000000-0005-0000-0000-00008F000000}"/>
    <cellStyle name="_KT (2)_5_Bao cao XDCB 2001 - T11 KH dieu chinh 20-11-THAI" xfId="145" xr:uid="{00000000-0005-0000-0000-000090000000}"/>
    <cellStyle name="_KT (2)_5_Book1" xfId="146" xr:uid="{00000000-0005-0000-0000-000091000000}"/>
    <cellStyle name="_KT (2)_5_Book1_1" xfId="147" xr:uid="{00000000-0005-0000-0000-000092000000}"/>
    <cellStyle name="_KT (2)_5_Book1_1_DanhMucDonGiaVTTB_Dien_TAM" xfId="148" xr:uid="{00000000-0005-0000-0000-000093000000}"/>
    <cellStyle name="_KT (2)_5_Book1_2" xfId="149" xr:uid="{00000000-0005-0000-0000-000094000000}"/>
    <cellStyle name="_KT (2)_5_Book1_3" xfId="150" xr:uid="{00000000-0005-0000-0000-000095000000}"/>
    <cellStyle name="_KT (2)_5_Book1_3_DT truong thinh phu" xfId="151" xr:uid="{00000000-0005-0000-0000-000096000000}"/>
    <cellStyle name="_KT (2)_5_Book1_3_XL4Test5" xfId="152" xr:uid="{00000000-0005-0000-0000-000097000000}"/>
    <cellStyle name="_KT (2)_5_Book1_BAO CAO TQT 2012" xfId="153" xr:uid="{00000000-0005-0000-0000-000098000000}"/>
    <cellStyle name="_KT (2)_5_Book1_BC-QT-WB-dthao" xfId="154" xr:uid="{00000000-0005-0000-0000-000099000000}"/>
    <cellStyle name="_KT (2)_5_Book1_DanhMucDonGiaVTTB_Dien_TAM" xfId="155" xr:uid="{00000000-0005-0000-0000-00009A000000}"/>
    <cellStyle name="_KT (2)_5_Dcdtoan-bcnckt " xfId="156" xr:uid="{00000000-0005-0000-0000-00009B000000}"/>
    <cellStyle name="_KT (2)_5_DN_MTP" xfId="157" xr:uid="{00000000-0005-0000-0000-00009C000000}"/>
    <cellStyle name="_KT (2)_5_Dongia2-2003" xfId="158" xr:uid="{00000000-0005-0000-0000-00009D000000}"/>
    <cellStyle name="_KT (2)_5_Dongia2-2003_DT truong thinh phu" xfId="159" xr:uid="{00000000-0005-0000-0000-00009E000000}"/>
    <cellStyle name="_KT (2)_5_DT truong thinh phu" xfId="160" xr:uid="{00000000-0005-0000-0000-00009F000000}"/>
    <cellStyle name="_KT (2)_5_DTCDT MR.2N110.HOCMON.TDTOAN.CCUNG" xfId="161" xr:uid="{00000000-0005-0000-0000-0000A0000000}"/>
    <cellStyle name="_KT (2)_5_Giai Doan 3 Hong Ngu" xfId="162" xr:uid="{00000000-0005-0000-0000-0000A1000000}"/>
    <cellStyle name="_KT (2)_5_Lora-tungchau" xfId="163" xr:uid="{00000000-0005-0000-0000-0000A2000000}"/>
    <cellStyle name="_KT (2)_5_moi" xfId="164" xr:uid="{00000000-0005-0000-0000-0000A3000000}"/>
    <cellStyle name="_KT (2)_5_PGIA-phieu tham tra Kho bac" xfId="165" xr:uid="{00000000-0005-0000-0000-0000A4000000}"/>
    <cellStyle name="_KT (2)_5_PT02-02" xfId="166" xr:uid="{00000000-0005-0000-0000-0000A5000000}"/>
    <cellStyle name="_KT (2)_5_PT02-02_Book1" xfId="167" xr:uid="{00000000-0005-0000-0000-0000A6000000}"/>
    <cellStyle name="_KT (2)_5_PT02-03" xfId="168" xr:uid="{00000000-0005-0000-0000-0000A7000000}"/>
    <cellStyle name="_KT (2)_5_PT02-03_Book1" xfId="169" xr:uid="{00000000-0005-0000-0000-0000A8000000}"/>
    <cellStyle name="_KT (2)_5_Qt-HT3PQ1(CauKho)" xfId="170" xr:uid="{00000000-0005-0000-0000-0000A9000000}"/>
    <cellStyle name="_KT (2)_5_Qt-HT3PQ1(CauKho)_Book1" xfId="171" xr:uid="{00000000-0005-0000-0000-0000AA000000}"/>
    <cellStyle name="_KT (2)_5_Qt-HT3PQ1(CauKho)_Don gia quy 3 nam 2003 - Ban Dien Luc" xfId="172" xr:uid="{00000000-0005-0000-0000-0000AB000000}"/>
    <cellStyle name="_KT (2)_5_Qt-HT3PQ1(CauKho)_NC-VL2-2003" xfId="173" xr:uid="{00000000-0005-0000-0000-0000AC000000}"/>
    <cellStyle name="_KT (2)_5_Qt-HT3PQ1(CauKho)_NC-VL2-2003_1" xfId="174" xr:uid="{00000000-0005-0000-0000-0000AD000000}"/>
    <cellStyle name="_KT (2)_5_Qt-HT3PQ1(CauKho)_XL4Test5" xfId="175" xr:uid="{00000000-0005-0000-0000-0000AE000000}"/>
    <cellStyle name="_KT (2)_5_Sheet2" xfId="176" xr:uid="{00000000-0005-0000-0000-0000AF000000}"/>
    <cellStyle name="_KT (2)_5_XL4Poppy" xfId="177" xr:uid="{00000000-0005-0000-0000-0000B0000000}"/>
    <cellStyle name="_KT (2)_5_XL4Test5" xfId="178" xr:uid="{00000000-0005-0000-0000-0000B1000000}"/>
    <cellStyle name="_KT (2)_BAO CAO TQT 2012" xfId="179" xr:uid="{00000000-0005-0000-0000-0000B2000000}"/>
    <cellStyle name="_KT (2)_Book1" xfId="180" xr:uid="{00000000-0005-0000-0000-0000B3000000}"/>
    <cellStyle name="_KT (2)_Book1_BAO CAO TQT 2012" xfId="181" xr:uid="{00000000-0005-0000-0000-0000B4000000}"/>
    <cellStyle name="_KT (2)_Book1_BC-QT-WB-dthao" xfId="182" xr:uid="{00000000-0005-0000-0000-0000B5000000}"/>
    <cellStyle name="_KT (2)_Giai Doan 3 Hong Ngu" xfId="183" xr:uid="{00000000-0005-0000-0000-0000B6000000}"/>
    <cellStyle name="_KT (2)_Lora-tungchau" xfId="184" xr:uid="{00000000-0005-0000-0000-0000B7000000}"/>
    <cellStyle name="_KT (2)_PERSONAL" xfId="185" xr:uid="{00000000-0005-0000-0000-0000B8000000}"/>
    <cellStyle name="_KT (2)_PERSONAL_HTQ.8 GD1" xfId="186" xr:uid="{00000000-0005-0000-0000-0000B9000000}"/>
    <cellStyle name="_KT (2)_PERSONAL_HTQ.8 GD1_Book1" xfId="187" xr:uid="{00000000-0005-0000-0000-0000BA000000}"/>
    <cellStyle name="_KT (2)_PERSONAL_HTQ.8 GD1_Don gia quy 3 nam 2003 - Ban Dien Luc" xfId="188" xr:uid="{00000000-0005-0000-0000-0000BB000000}"/>
    <cellStyle name="_KT (2)_PERSONAL_HTQ.8 GD1_NC-VL2-2003" xfId="189" xr:uid="{00000000-0005-0000-0000-0000BC000000}"/>
    <cellStyle name="_KT (2)_PERSONAL_HTQ.8 GD1_NC-VL2-2003_1" xfId="190" xr:uid="{00000000-0005-0000-0000-0000BD000000}"/>
    <cellStyle name="_KT (2)_PERSONAL_HTQ.8 GD1_XL4Test5" xfId="191" xr:uid="{00000000-0005-0000-0000-0000BE000000}"/>
    <cellStyle name="_KT (2)_PERSONAL_Tong hop KHCB 2001" xfId="192" xr:uid="{00000000-0005-0000-0000-0000BF000000}"/>
    <cellStyle name="_KT (2)_Qt-HT3PQ1(CauKho)" xfId="193" xr:uid="{00000000-0005-0000-0000-0000C0000000}"/>
    <cellStyle name="_KT (2)_Qt-HT3PQ1(CauKho)_Book1" xfId="194" xr:uid="{00000000-0005-0000-0000-0000C1000000}"/>
    <cellStyle name="_KT (2)_Qt-HT3PQ1(CauKho)_Don gia quy 3 nam 2003 - Ban Dien Luc" xfId="195" xr:uid="{00000000-0005-0000-0000-0000C2000000}"/>
    <cellStyle name="_KT (2)_Qt-HT3PQ1(CauKho)_NC-VL2-2003" xfId="196" xr:uid="{00000000-0005-0000-0000-0000C3000000}"/>
    <cellStyle name="_KT (2)_Qt-HT3PQ1(CauKho)_NC-VL2-2003_1" xfId="197" xr:uid="{00000000-0005-0000-0000-0000C4000000}"/>
    <cellStyle name="_KT (2)_Qt-HT3PQ1(CauKho)_XL4Test5" xfId="198" xr:uid="{00000000-0005-0000-0000-0000C5000000}"/>
    <cellStyle name="_KT (2)_TG-TH" xfId="199" xr:uid="{00000000-0005-0000-0000-0000C6000000}"/>
    <cellStyle name="_KT_TG" xfId="200" xr:uid="{00000000-0005-0000-0000-0000C7000000}"/>
    <cellStyle name="_KT_TG_1" xfId="201" xr:uid="{00000000-0005-0000-0000-0000C8000000}"/>
    <cellStyle name="_KT_TG_1_BAO CAO KLCT PT2000" xfId="202" xr:uid="{00000000-0005-0000-0000-0000C9000000}"/>
    <cellStyle name="_KT_TG_1_BAO CAO PT2000" xfId="203" xr:uid="{00000000-0005-0000-0000-0000CA000000}"/>
    <cellStyle name="_KT_TG_1_BAO CAO PT2000_Book1" xfId="204" xr:uid="{00000000-0005-0000-0000-0000CB000000}"/>
    <cellStyle name="_KT_TG_1_BAO CAO TQT 2012" xfId="205" xr:uid="{00000000-0005-0000-0000-0000CC000000}"/>
    <cellStyle name="_KT_TG_1_Bao cao XDCB 2001 - T11 KH dieu chinh 20-11-THAI" xfId="206" xr:uid="{00000000-0005-0000-0000-0000CD000000}"/>
    <cellStyle name="_KT_TG_1_Book1" xfId="207" xr:uid="{00000000-0005-0000-0000-0000CE000000}"/>
    <cellStyle name="_KT_TG_1_Book1_1" xfId="208" xr:uid="{00000000-0005-0000-0000-0000CF000000}"/>
    <cellStyle name="_KT_TG_1_Book1_1_DanhMucDonGiaVTTB_Dien_TAM" xfId="209" xr:uid="{00000000-0005-0000-0000-0000D0000000}"/>
    <cellStyle name="_KT_TG_1_Book1_2" xfId="210" xr:uid="{00000000-0005-0000-0000-0000D1000000}"/>
    <cellStyle name="_KT_TG_1_Book1_3" xfId="211" xr:uid="{00000000-0005-0000-0000-0000D2000000}"/>
    <cellStyle name="_KT_TG_1_Book1_3_DT truong thinh phu" xfId="212" xr:uid="{00000000-0005-0000-0000-0000D3000000}"/>
    <cellStyle name="_KT_TG_1_Book1_3_XL4Test5" xfId="213" xr:uid="{00000000-0005-0000-0000-0000D4000000}"/>
    <cellStyle name="_KT_TG_1_Book1_BAO CAO TQT 2012" xfId="214" xr:uid="{00000000-0005-0000-0000-0000D5000000}"/>
    <cellStyle name="_KT_TG_1_Book1_BC-QT-WB-dthao" xfId="215" xr:uid="{00000000-0005-0000-0000-0000D6000000}"/>
    <cellStyle name="_KT_TG_1_Book1_DanhMucDonGiaVTTB_Dien_TAM" xfId="216" xr:uid="{00000000-0005-0000-0000-0000D7000000}"/>
    <cellStyle name="_KT_TG_1_Dcdtoan-bcnckt " xfId="217" xr:uid="{00000000-0005-0000-0000-0000D8000000}"/>
    <cellStyle name="_KT_TG_1_DN_MTP" xfId="218" xr:uid="{00000000-0005-0000-0000-0000D9000000}"/>
    <cellStyle name="_KT_TG_1_Dongia2-2003" xfId="219" xr:uid="{00000000-0005-0000-0000-0000DA000000}"/>
    <cellStyle name="_KT_TG_1_Dongia2-2003_DT truong thinh phu" xfId="220" xr:uid="{00000000-0005-0000-0000-0000DB000000}"/>
    <cellStyle name="_KT_TG_1_DT truong thinh phu" xfId="221" xr:uid="{00000000-0005-0000-0000-0000DC000000}"/>
    <cellStyle name="_KT_TG_1_DTCDT MR.2N110.HOCMON.TDTOAN.CCUNG" xfId="222" xr:uid="{00000000-0005-0000-0000-0000DD000000}"/>
    <cellStyle name="_KT_TG_1_Giai Doan 3 Hong Ngu" xfId="223" xr:uid="{00000000-0005-0000-0000-0000DE000000}"/>
    <cellStyle name="_KT_TG_1_Lora-tungchau" xfId="224" xr:uid="{00000000-0005-0000-0000-0000DF000000}"/>
    <cellStyle name="_KT_TG_1_moi" xfId="225" xr:uid="{00000000-0005-0000-0000-0000E0000000}"/>
    <cellStyle name="_KT_TG_1_PGIA-phieu tham tra Kho bac" xfId="226" xr:uid="{00000000-0005-0000-0000-0000E1000000}"/>
    <cellStyle name="_KT_TG_1_PT02-02" xfId="227" xr:uid="{00000000-0005-0000-0000-0000E2000000}"/>
    <cellStyle name="_KT_TG_1_PT02-02_Book1" xfId="228" xr:uid="{00000000-0005-0000-0000-0000E3000000}"/>
    <cellStyle name="_KT_TG_1_PT02-03" xfId="229" xr:uid="{00000000-0005-0000-0000-0000E4000000}"/>
    <cellStyle name="_KT_TG_1_PT02-03_Book1" xfId="230" xr:uid="{00000000-0005-0000-0000-0000E5000000}"/>
    <cellStyle name="_KT_TG_1_Qt-HT3PQ1(CauKho)" xfId="231" xr:uid="{00000000-0005-0000-0000-0000E6000000}"/>
    <cellStyle name="_KT_TG_1_Qt-HT3PQ1(CauKho)_Book1" xfId="232" xr:uid="{00000000-0005-0000-0000-0000E7000000}"/>
    <cellStyle name="_KT_TG_1_Qt-HT3PQ1(CauKho)_Don gia quy 3 nam 2003 - Ban Dien Luc" xfId="233" xr:uid="{00000000-0005-0000-0000-0000E8000000}"/>
    <cellStyle name="_KT_TG_1_Qt-HT3PQ1(CauKho)_NC-VL2-2003" xfId="234" xr:uid="{00000000-0005-0000-0000-0000E9000000}"/>
    <cellStyle name="_KT_TG_1_Qt-HT3PQ1(CauKho)_NC-VL2-2003_1" xfId="235" xr:uid="{00000000-0005-0000-0000-0000EA000000}"/>
    <cellStyle name="_KT_TG_1_Qt-HT3PQ1(CauKho)_XL4Test5" xfId="236" xr:uid="{00000000-0005-0000-0000-0000EB000000}"/>
    <cellStyle name="_KT_TG_1_Sheet2" xfId="237" xr:uid="{00000000-0005-0000-0000-0000EC000000}"/>
    <cellStyle name="_KT_TG_1_XL4Poppy" xfId="238" xr:uid="{00000000-0005-0000-0000-0000ED000000}"/>
    <cellStyle name="_KT_TG_1_XL4Test5" xfId="239" xr:uid="{00000000-0005-0000-0000-0000EE000000}"/>
    <cellStyle name="_KT_TG_2" xfId="240" xr:uid="{00000000-0005-0000-0000-0000EF000000}"/>
    <cellStyle name="_KT_TG_2_BAO CAO KLCT PT2000" xfId="241" xr:uid="{00000000-0005-0000-0000-0000F0000000}"/>
    <cellStyle name="_KT_TG_2_BAO CAO PT2000" xfId="242" xr:uid="{00000000-0005-0000-0000-0000F1000000}"/>
    <cellStyle name="_KT_TG_2_BAO CAO PT2000_Book1" xfId="243" xr:uid="{00000000-0005-0000-0000-0000F2000000}"/>
    <cellStyle name="_KT_TG_2_BAO CAO TQT 2012" xfId="244" xr:uid="{00000000-0005-0000-0000-0000F3000000}"/>
    <cellStyle name="_KT_TG_2_Bao cao XDCB 2001 - T11 KH dieu chinh 20-11-THAI" xfId="245" xr:uid="{00000000-0005-0000-0000-0000F4000000}"/>
    <cellStyle name="_KT_TG_2_Book1" xfId="246" xr:uid="{00000000-0005-0000-0000-0000F5000000}"/>
    <cellStyle name="_KT_TG_2_Book1_1" xfId="247" xr:uid="{00000000-0005-0000-0000-0000F6000000}"/>
    <cellStyle name="_KT_TG_2_Book1_1_DanhMucDonGiaVTTB_Dien_TAM" xfId="248" xr:uid="{00000000-0005-0000-0000-0000F7000000}"/>
    <cellStyle name="_KT_TG_2_Book1_2" xfId="249" xr:uid="{00000000-0005-0000-0000-0000F8000000}"/>
    <cellStyle name="_KT_TG_2_Book1_3" xfId="250" xr:uid="{00000000-0005-0000-0000-0000F9000000}"/>
    <cellStyle name="_KT_TG_2_Book1_3_DT truong thinh phu" xfId="251" xr:uid="{00000000-0005-0000-0000-0000FA000000}"/>
    <cellStyle name="_KT_TG_2_Book1_3_XL4Test5" xfId="252" xr:uid="{00000000-0005-0000-0000-0000FB000000}"/>
    <cellStyle name="_KT_TG_2_Book1_BAO CAO TQT 2012" xfId="253" xr:uid="{00000000-0005-0000-0000-0000FC000000}"/>
    <cellStyle name="_KT_TG_2_Book1_DanhMucDonGiaVTTB_Dien_TAM" xfId="254" xr:uid="{00000000-0005-0000-0000-0000FD000000}"/>
    <cellStyle name="_KT_TG_2_Dcdtoan-bcnckt " xfId="255" xr:uid="{00000000-0005-0000-0000-0000FE000000}"/>
    <cellStyle name="_KT_TG_2_DN_MTP" xfId="256" xr:uid="{00000000-0005-0000-0000-0000FF000000}"/>
    <cellStyle name="_KT_TG_2_Dongia2-2003" xfId="257" xr:uid="{00000000-0005-0000-0000-000000010000}"/>
    <cellStyle name="_KT_TG_2_Dongia2-2003_DT truong thinh phu" xfId="258" xr:uid="{00000000-0005-0000-0000-000001010000}"/>
    <cellStyle name="_KT_TG_2_DT truong thinh phu" xfId="259" xr:uid="{00000000-0005-0000-0000-000002010000}"/>
    <cellStyle name="_KT_TG_2_DTCDT MR.2N110.HOCMON.TDTOAN.CCUNG" xfId="260" xr:uid="{00000000-0005-0000-0000-000003010000}"/>
    <cellStyle name="_KT_TG_2_Giai Doan 3 Hong Ngu" xfId="261" xr:uid="{00000000-0005-0000-0000-000004010000}"/>
    <cellStyle name="_KT_TG_2_Lora-tungchau" xfId="262" xr:uid="{00000000-0005-0000-0000-000005010000}"/>
    <cellStyle name="_KT_TG_2_moi" xfId="263" xr:uid="{00000000-0005-0000-0000-000006010000}"/>
    <cellStyle name="_KT_TG_2_PGIA-phieu tham tra Kho bac" xfId="264" xr:uid="{00000000-0005-0000-0000-000007010000}"/>
    <cellStyle name="_KT_TG_2_PT02-02" xfId="265" xr:uid="{00000000-0005-0000-0000-000008010000}"/>
    <cellStyle name="_KT_TG_2_PT02-02_Book1" xfId="266" xr:uid="{00000000-0005-0000-0000-000009010000}"/>
    <cellStyle name="_KT_TG_2_PT02-03" xfId="267" xr:uid="{00000000-0005-0000-0000-00000A010000}"/>
    <cellStyle name="_KT_TG_2_PT02-03_Book1" xfId="268" xr:uid="{00000000-0005-0000-0000-00000B010000}"/>
    <cellStyle name="_KT_TG_2_Qt-HT3PQ1(CauKho)" xfId="269" xr:uid="{00000000-0005-0000-0000-00000C010000}"/>
    <cellStyle name="_KT_TG_2_Qt-HT3PQ1(CauKho)_Book1" xfId="270" xr:uid="{00000000-0005-0000-0000-00000D010000}"/>
    <cellStyle name="_KT_TG_2_Qt-HT3PQ1(CauKho)_Don gia quy 3 nam 2003 - Ban Dien Luc" xfId="271" xr:uid="{00000000-0005-0000-0000-00000E010000}"/>
    <cellStyle name="_KT_TG_2_Qt-HT3PQ1(CauKho)_NC-VL2-2003" xfId="272" xr:uid="{00000000-0005-0000-0000-00000F010000}"/>
    <cellStyle name="_KT_TG_2_Qt-HT3PQ1(CauKho)_NC-VL2-2003_1" xfId="273" xr:uid="{00000000-0005-0000-0000-000010010000}"/>
    <cellStyle name="_KT_TG_2_Qt-HT3PQ1(CauKho)_XL4Test5" xfId="274" xr:uid="{00000000-0005-0000-0000-000011010000}"/>
    <cellStyle name="_KT_TG_2_Sheet2" xfId="275" xr:uid="{00000000-0005-0000-0000-000012010000}"/>
    <cellStyle name="_KT_TG_2_XL4Poppy" xfId="276" xr:uid="{00000000-0005-0000-0000-000013010000}"/>
    <cellStyle name="_KT_TG_2_XL4Test5" xfId="277" xr:uid="{00000000-0005-0000-0000-000014010000}"/>
    <cellStyle name="_KT_TG_3" xfId="278" xr:uid="{00000000-0005-0000-0000-000015010000}"/>
    <cellStyle name="_KT_TG_4" xfId="279" xr:uid="{00000000-0005-0000-0000-000016010000}"/>
    <cellStyle name="_KT_TG_4_Lora-tungchau" xfId="280" xr:uid="{00000000-0005-0000-0000-000017010000}"/>
    <cellStyle name="_KT_TG_4_Qt-HT3PQ1(CauKho)" xfId="281" xr:uid="{00000000-0005-0000-0000-000018010000}"/>
    <cellStyle name="_KT_TG_4_Qt-HT3PQ1(CauKho)_Book1" xfId="282" xr:uid="{00000000-0005-0000-0000-000019010000}"/>
    <cellStyle name="_KT_TG_4_Qt-HT3PQ1(CauKho)_Don gia quy 3 nam 2003 - Ban Dien Luc" xfId="283" xr:uid="{00000000-0005-0000-0000-00001A010000}"/>
    <cellStyle name="_KT_TG_4_Qt-HT3PQ1(CauKho)_NC-VL2-2003" xfId="284" xr:uid="{00000000-0005-0000-0000-00001B010000}"/>
    <cellStyle name="_KT_TG_4_Qt-HT3PQ1(CauKho)_NC-VL2-2003_1" xfId="285" xr:uid="{00000000-0005-0000-0000-00001C010000}"/>
    <cellStyle name="_KT_TG_4_Qt-HT3PQ1(CauKho)_XL4Test5" xfId="286" xr:uid="{00000000-0005-0000-0000-00001D010000}"/>
    <cellStyle name="_Lora-tungchau" xfId="287" xr:uid="{00000000-0005-0000-0000-00001E010000}"/>
    <cellStyle name="_PERSONAL" xfId="288" xr:uid="{00000000-0005-0000-0000-00001F010000}"/>
    <cellStyle name="_PERSONAL_HTQ.8 GD1" xfId="289" xr:uid="{00000000-0005-0000-0000-000020010000}"/>
    <cellStyle name="_PERSONAL_HTQ.8 GD1_Book1" xfId="290" xr:uid="{00000000-0005-0000-0000-000021010000}"/>
    <cellStyle name="_PERSONAL_HTQ.8 GD1_Don gia quy 3 nam 2003 - Ban Dien Luc" xfId="291" xr:uid="{00000000-0005-0000-0000-000022010000}"/>
    <cellStyle name="_PERSONAL_HTQ.8 GD1_NC-VL2-2003" xfId="292" xr:uid="{00000000-0005-0000-0000-000023010000}"/>
    <cellStyle name="_PERSONAL_HTQ.8 GD1_NC-VL2-2003_1" xfId="293" xr:uid="{00000000-0005-0000-0000-000024010000}"/>
    <cellStyle name="_PERSONAL_HTQ.8 GD1_XL4Test5" xfId="294" xr:uid="{00000000-0005-0000-0000-000025010000}"/>
    <cellStyle name="_PERSONAL_Tong hop KHCB 2001" xfId="295" xr:uid="{00000000-0005-0000-0000-000026010000}"/>
    <cellStyle name="_Qt-HT3PQ1(CauKho)" xfId="296" xr:uid="{00000000-0005-0000-0000-000027010000}"/>
    <cellStyle name="_Qt-HT3PQ1(CauKho)_Book1" xfId="297" xr:uid="{00000000-0005-0000-0000-000028010000}"/>
    <cellStyle name="_Qt-HT3PQ1(CauKho)_Don gia quy 3 nam 2003 - Ban Dien Luc" xfId="298" xr:uid="{00000000-0005-0000-0000-000029010000}"/>
    <cellStyle name="_Qt-HT3PQ1(CauKho)_NC-VL2-2003" xfId="299" xr:uid="{00000000-0005-0000-0000-00002A010000}"/>
    <cellStyle name="_Qt-HT3PQ1(CauKho)_NC-VL2-2003_1" xfId="300" xr:uid="{00000000-0005-0000-0000-00002B010000}"/>
    <cellStyle name="_Qt-HT3PQ1(CauKho)_XL4Test5" xfId="301" xr:uid="{00000000-0005-0000-0000-00002C010000}"/>
    <cellStyle name="_TG-TH" xfId="302" xr:uid="{00000000-0005-0000-0000-00002D010000}"/>
    <cellStyle name="_TG-TH_1" xfId="303" xr:uid="{00000000-0005-0000-0000-00002E010000}"/>
    <cellStyle name="_TG-TH_1_BAO CAO KLCT PT2000" xfId="304" xr:uid="{00000000-0005-0000-0000-00002F010000}"/>
    <cellStyle name="_TG-TH_1_BAO CAO PT2000" xfId="305" xr:uid="{00000000-0005-0000-0000-000030010000}"/>
    <cellStyle name="_TG-TH_1_BAO CAO PT2000_Book1" xfId="306" xr:uid="{00000000-0005-0000-0000-000031010000}"/>
    <cellStyle name="_TG-TH_1_BAO CAO TQT 2012" xfId="307" xr:uid="{00000000-0005-0000-0000-000032010000}"/>
    <cellStyle name="_TG-TH_1_Bao cao XDCB 2001 - T11 KH dieu chinh 20-11-THAI" xfId="308" xr:uid="{00000000-0005-0000-0000-000033010000}"/>
    <cellStyle name="_TG-TH_1_Book1" xfId="309" xr:uid="{00000000-0005-0000-0000-000034010000}"/>
    <cellStyle name="_TG-TH_1_Book1_1" xfId="310" xr:uid="{00000000-0005-0000-0000-000035010000}"/>
    <cellStyle name="_TG-TH_1_Book1_1_DanhMucDonGiaVTTB_Dien_TAM" xfId="311" xr:uid="{00000000-0005-0000-0000-000036010000}"/>
    <cellStyle name="_TG-TH_1_Book1_2" xfId="312" xr:uid="{00000000-0005-0000-0000-000037010000}"/>
    <cellStyle name="_TG-TH_1_Book1_3" xfId="313" xr:uid="{00000000-0005-0000-0000-000038010000}"/>
    <cellStyle name="_TG-TH_1_Book1_3_DT truong thinh phu" xfId="314" xr:uid="{00000000-0005-0000-0000-000039010000}"/>
    <cellStyle name="_TG-TH_1_Book1_3_XL4Test5" xfId="315" xr:uid="{00000000-0005-0000-0000-00003A010000}"/>
    <cellStyle name="_TG-TH_1_Book1_BAO CAO TQT 2012" xfId="316" xr:uid="{00000000-0005-0000-0000-00003B010000}"/>
    <cellStyle name="_TG-TH_1_Book1_BC-QT-WB-dthao" xfId="317" xr:uid="{00000000-0005-0000-0000-00003C010000}"/>
    <cellStyle name="_TG-TH_1_Book1_DanhMucDonGiaVTTB_Dien_TAM" xfId="318" xr:uid="{00000000-0005-0000-0000-00003D010000}"/>
    <cellStyle name="_TG-TH_1_Dcdtoan-bcnckt " xfId="319" xr:uid="{00000000-0005-0000-0000-00003E010000}"/>
    <cellStyle name="_TG-TH_1_DN_MTP" xfId="320" xr:uid="{00000000-0005-0000-0000-00003F010000}"/>
    <cellStyle name="_TG-TH_1_Dongia2-2003" xfId="321" xr:uid="{00000000-0005-0000-0000-000040010000}"/>
    <cellStyle name="_TG-TH_1_Dongia2-2003_DT truong thinh phu" xfId="322" xr:uid="{00000000-0005-0000-0000-000041010000}"/>
    <cellStyle name="_TG-TH_1_DT truong thinh phu" xfId="323" xr:uid="{00000000-0005-0000-0000-000042010000}"/>
    <cellStyle name="_TG-TH_1_DTCDT MR.2N110.HOCMON.TDTOAN.CCUNG" xfId="324" xr:uid="{00000000-0005-0000-0000-000043010000}"/>
    <cellStyle name="_TG-TH_1_Giai Doan 3 Hong Ngu" xfId="325" xr:uid="{00000000-0005-0000-0000-000044010000}"/>
    <cellStyle name="_TG-TH_1_Lora-tungchau" xfId="326" xr:uid="{00000000-0005-0000-0000-000045010000}"/>
    <cellStyle name="_TG-TH_1_moi" xfId="327" xr:uid="{00000000-0005-0000-0000-000046010000}"/>
    <cellStyle name="_TG-TH_1_PGIA-phieu tham tra Kho bac" xfId="328" xr:uid="{00000000-0005-0000-0000-000047010000}"/>
    <cellStyle name="_TG-TH_1_PT02-02" xfId="329" xr:uid="{00000000-0005-0000-0000-000048010000}"/>
    <cellStyle name="_TG-TH_1_PT02-02_Book1" xfId="330" xr:uid="{00000000-0005-0000-0000-000049010000}"/>
    <cellStyle name="_TG-TH_1_PT02-03_Book1" xfId="331" xr:uid="{00000000-0005-0000-0000-00004A010000}"/>
    <cellStyle name="_TG-TH_1_Qt-HT3PQ1(CauKho)" xfId="332" xr:uid="{00000000-0005-0000-0000-00004B010000}"/>
    <cellStyle name="_TG-TH_1_Qt-HT3PQ1(CauKho)_Book1" xfId="333" xr:uid="{00000000-0005-0000-0000-00004C010000}"/>
    <cellStyle name="_TG-TH_1_Qt-HT3PQ1(CauKho)_Don gia quy 3 nam 2003 - Ban Dien Luc" xfId="334" xr:uid="{00000000-0005-0000-0000-00004D010000}"/>
    <cellStyle name="_TG-TH_1_Qt-HT3PQ1(CauKho)_NC-VL2-2003" xfId="335" xr:uid="{00000000-0005-0000-0000-00004E010000}"/>
    <cellStyle name="_TG-TH_1_Qt-HT3PQ1(CauKho)_NC-VL2-2003_1" xfId="336" xr:uid="{00000000-0005-0000-0000-00004F010000}"/>
    <cellStyle name="_TG-TH_1_Qt-HT3PQ1(CauKho)_XL4Test5" xfId="337" xr:uid="{00000000-0005-0000-0000-000050010000}"/>
    <cellStyle name="_TG-TH_1_Sheet2" xfId="338" xr:uid="{00000000-0005-0000-0000-000051010000}"/>
    <cellStyle name="_TG-TH_1_XL4Poppy" xfId="339" xr:uid="{00000000-0005-0000-0000-000052010000}"/>
    <cellStyle name="_TG-TH_1_XL4Test5" xfId="340" xr:uid="{00000000-0005-0000-0000-000053010000}"/>
    <cellStyle name="_TG-TH_2" xfId="341" xr:uid="{00000000-0005-0000-0000-000054010000}"/>
    <cellStyle name="_TG-TH_2_BAO CAO KLCT PT2000" xfId="342" xr:uid="{00000000-0005-0000-0000-000055010000}"/>
    <cellStyle name="_TG-TH_2_BAO CAO PT2000" xfId="343" xr:uid="{00000000-0005-0000-0000-000056010000}"/>
    <cellStyle name="_TG-TH_2_BAO CAO PT2000_Book1" xfId="344" xr:uid="{00000000-0005-0000-0000-000057010000}"/>
    <cellStyle name="_TG-TH_2_BAO CAO TQT 2012" xfId="345" xr:uid="{00000000-0005-0000-0000-000058010000}"/>
    <cellStyle name="_TG-TH_2_Bao cao XDCB 2001 - T11 KH dieu chinh 20-11-THAI" xfId="346" xr:uid="{00000000-0005-0000-0000-000059010000}"/>
    <cellStyle name="_TG-TH_2_Book1" xfId="347" xr:uid="{00000000-0005-0000-0000-00005A010000}"/>
    <cellStyle name="_TG-TH_2_Book1_1" xfId="348" xr:uid="{00000000-0005-0000-0000-00005B010000}"/>
    <cellStyle name="_TG-TH_2_Book1_1_DanhMucDonGiaVTTB_Dien_TAM" xfId="349" xr:uid="{00000000-0005-0000-0000-00005C010000}"/>
    <cellStyle name="_TG-TH_2_Book1_2" xfId="350" xr:uid="{00000000-0005-0000-0000-00005D010000}"/>
    <cellStyle name="_TG-TH_2_Book1_3" xfId="351" xr:uid="{00000000-0005-0000-0000-00005E010000}"/>
    <cellStyle name="_TG-TH_2_Book1_3_DT truong thinh phu" xfId="352" xr:uid="{00000000-0005-0000-0000-00005F010000}"/>
    <cellStyle name="_TG-TH_2_Book1_3_XL4Test5" xfId="353" xr:uid="{00000000-0005-0000-0000-000060010000}"/>
    <cellStyle name="_TG-TH_2_Book1_BAO CAO TQT 2012" xfId="354" xr:uid="{00000000-0005-0000-0000-000061010000}"/>
    <cellStyle name="_TG-TH_2_Book1_DanhMucDonGiaVTTB_Dien_TAM" xfId="355" xr:uid="{00000000-0005-0000-0000-000062010000}"/>
    <cellStyle name="_TG-TH_2_Dcdtoan-bcnckt " xfId="356" xr:uid="{00000000-0005-0000-0000-000063010000}"/>
    <cellStyle name="_TG-TH_2_DN_MTP" xfId="357" xr:uid="{00000000-0005-0000-0000-000064010000}"/>
    <cellStyle name="_TG-TH_2_Dongia2-2003" xfId="358" xr:uid="{00000000-0005-0000-0000-000065010000}"/>
    <cellStyle name="_TG-TH_2_Dongia2-2003_DT truong thinh phu" xfId="359" xr:uid="{00000000-0005-0000-0000-000066010000}"/>
    <cellStyle name="_TG-TH_2_DT truong thinh phu" xfId="360" xr:uid="{00000000-0005-0000-0000-000067010000}"/>
    <cellStyle name="_TG-TH_2_DTCDT MR.2N110.HOCMON.TDTOAN.CCUNG" xfId="361" xr:uid="{00000000-0005-0000-0000-000068010000}"/>
    <cellStyle name="_TG-TH_2_Giai Doan 3 Hong Ngu" xfId="362" xr:uid="{00000000-0005-0000-0000-000069010000}"/>
    <cellStyle name="_TG-TH_2_Lora-tungchau" xfId="363" xr:uid="{00000000-0005-0000-0000-00006A010000}"/>
    <cellStyle name="_TG-TH_2_moi" xfId="364" xr:uid="{00000000-0005-0000-0000-00006B010000}"/>
    <cellStyle name="_TG-TH_2_PGIA-phieu tham tra Kho bac" xfId="365" xr:uid="{00000000-0005-0000-0000-00006C010000}"/>
    <cellStyle name="_TG-TH_2_PT02-02" xfId="366" xr:uid="{00000000-0005-0000-0000-00006D010000}"/>
    <cellStyle name="_TG-TH_2_PT02-02_Book1" xfId="367" xr:uid="{00000000-0005-0000-0000-00006E010000}"/>
    <cellStyle name="_TG-TH_2_PT02-03" xfId="368" xr:uid="{00000000-0005-0000-0000-00006F010000}"/>
    <cellStyle name="_TG-TH_2_PT02-03_Book1" xfId="369" xr:uid="{00000000-0005-0000-0000-000070010000}"/>
    <cellStyle name="_TG-TH_2_Qt-HT3PQ1(CauKho)" xfId="370" xr:uid="{00000000-0005-0000-0000-000071010000}"/>
    <cellStyle name="_TG-TH_2_Qt-HT3PQ1(CauKho)_Book1" xfId="371" xr:uid="{00000000-0005-0000-0000-000072010000}"/>
    <cellStyle name="_TG-TH_2_Qt-HT3PQ1(CauKho)_Don gia quy 3 nam 2003 - Ban Dien Luc" xfId="372" xr:uid="{00000000-0005-0000-0000-000073010000}"/>
    <cellStyle name="_TG-TH_2_Qt-HT3PQ1(CauKho)_NC-VL2-2003" xfId="373" xr:uid="{00000000-0005-0000-0000-000074010000}"/>
    <cellStyle name="_TG-TH_2_Qt-HT3PQ1(CauKho)_NC-VL2-2003_1" xfId="374" xr:uid="{00000000-0005-0000-0000-000075010000}"/>
    <cellStyle name="_TG-TH_2_Qt-HT3PQ1(CauKho)_XL4Test5" xfId="375" xr:uid="{00000000-0005-0000-0000-000076010000}"/>
    <cellStyle name="_TG-TH_2_Sheet2" xfId="376" xr:uid="{00000000-0005-0000-0000-000077010000}"/>
    <cellStyle name="_TG-TH_2_XL4Poppy" xfId="377" xr:uid="{00000000-0005-0000-0000-000078010000}"/>
    <cellStyle name="_TG-TH_2_XL4Test5" xfId="378" xr:uid="{00000000-0005-0000-0000-000079010000}"/>
    <cellStyle name="_TG-TH_3" xfId="379" xr:uid="{00000000-0005-0000-0000-00007A010000}"/>
    <cellStyle name="_TG-TH_3_Lora-tungchau" xfId="380" xr:uid="{00000000-0005-0000-0000-00007B010000}"/>
    <cellStyle name="_TG-TH_3_Qt-HT3PQ1(CauKho)" xfId="381" xr:uid="{00000000-0005-0000-0000-00007C010000}"/>
    <cellStyle name="_TG-TH_3_Qt-HT3PQ1(CauKho)_Book1" xfId="382" xr:uid="{00000000-0005-0000-0000-00007D010000}"/>
    <cellStyle name="_TG-TH_3_Qt-HT3PQ1(CauKho)_Don gia quy 3 nam 2003 - Ban Dien Luc" xfId="383" xr:uid="{00000000-0005-0000-0000-00007E010000}"/>
    <cellStyle name="_TG-TH_3_Qt-HT3PQ1(CauKho)_NC-VL2-2003" xfId="384" xr:uid="{00000000-0005-0000-0000-00007F010000}"/>
    <cellStyle name="_TG-TH_3_Qt-HT3PQ1(CauKho)_NC-VL2-2003_1" xfId="385" xr:uid="{00000000-0005-0000-0000-000080010000}"/>
    <cellStyle name="_TG-TH_3_Qt-HT3PQ1(CauKho)_XL4Test5" xfId="386" xr:uid="{00000000-0005-0000-0000-000081010000}"/>
    <cellStyle name="_TG-TH_4" xfId="387" xr:uid="{00000000-0005-0000-0000-000082010000}"/>
    <cellStyle name="_TH KHAI TOAN THU THIEM cac tuyen TT noi" xfId="388" xr:uid="{00000000-0005-0000-0000-000083010000}"/>
    <cellStyle name="_Vc" xfId="389" xr:uid="{00000000-0005-0000-0000-000084010000}"/>
    <cellStyle name="•W€_STDFOR" xfId="390" xr:uid="{00000000-0005-0000-0000-000085010000}"/>
    <cellStyle name="00" xfId="391" xr:uid="{00000000-0005-0000-0000-000086010000}"/>
    <cellStyle name="1" xfId="392" xr:uid="{00000000-0005-0000-0000-000087010000}"/>
    <cellStyle name="¹éºÐÀ²_      " xfId="393" xr:uid="{00000000-0005-0000-0000-000088010000}"/>
    <cellStyle name="2" xfId="394" xr:uid="{00000000-0005-0000-0000-000089010000}"/>
    <cellStyle name="20" xfId="395" xr:uid="{00000000-0005-0000-0000-00008A010000}"/>
    <cellStyle name="20% - Accent1 2" xfId="396" xr:uid="{00000000-0005-0000-0000-00008B010000}"/>
    <cellStyle name="20% - Accent2 2" xfId="397" xr:uid="{00000000-0005-0000-0000-00008C010000}"/>
    <cellStyle name="20% - Accent3 2" xfId="398" xr:uid="{00000000-0005-0000-0000-00008D010000}"/>
    <cellStyle name="20% - Accent4 2" xfId="399" xr:uid="{00000000-0005-0000-0000-00008E010000}"/>
    <cellStyle name="20% - Accent5 2" xfId="400" xr:uid="{00000000-0005-0000-0000-00008F010000}"/>
    <cellStyle name="20% - Accent6 2" xfId="401" xr:uid="{00000000-0005-0000-0000-000090010000}"/>
    <cellStyle name="3" xfId="402" xr:uid="{00000000-0005-0000-0000-000091010000}"/>
    <cellStyle name="4" xfId="403" xr:uid="{00000000-0005-0000-0000-000092010000}"/>
    <cellStyle name="40% - Accent1 2" xfId="404" xr:uid="{00000000-0005-0000-0000-000093010000}"/>
    <cellStyle name="40% - Accent2 2" xfId="405" xr:uid="{00000000-0005-0000-0000-000094010000}"/>
    <cellStyle name="40% - Accent3 2" xfId="406" xr:uid="{00000000-0005-0000-0000-000095010000}"/>
    <cellStyle name="40% - Accent4 2" xfId="407" xr:uid="{00000000-0005-0000-0000-000096010000}"/>
    <cellStyle name="40% - Accent5 2" xfId="408" xr:uid="{00000000-0005-0000-0000-000097010000}"/>
    <cellStyle name="40% - Accent6 2" xfId="409" xr:uid="{00000000-0005-0000-0000-000098010000}"/>
    <cellStyle name="60% - Accent1 2" xfId="410" xr:uid="{00000000-0005-0000-0000-000099010000}"/>
    <cellStyle name="60% - Accent1 2 2" xfId="411" xr:uid="{00000000-0005-0000-0000-00009A010000}"/>
    <cellStyle name="60% - Accent2 2" xfId="412" xr:uid="{00000000-0005-0000-0000-00009B010000}"/>
    <cellStyle name="60% - Accent2 2 2" xfId="413" xr:uid="{00000000-0005-0000-0000-00009C010000}"/>
    <cellStyle name="60% - Accent3 2" xfId="414" xr:uid="{00000000-0005-0000-0000-00009D010000}"/>
    <cellStyle name="60% - Accent3 2 2" xfId="415" xr:uid="{00000000-0005-0000-0000-00009E010000}"/>
    <cellStyle name="60% - Accent4 2" xfId="416" xr:uid="{00000000-0005-0000-0000-00009F010000}"/>
    <cellStyle name="60% - Accent4 2 2" xfId="417" xr:uid="{00000000-0005-0000-0000-0000A0010000}"/>
    <cellStyle name="60% - Accent5 2" xfId="418" xr:uid="{00000000-0005-0000-0000-0000A1010000}"/>
    <cellStyle name="60% - Accent5 2 2" xfId="419" xr:uid="{00000000-0005-0000-0000-0000A2010000}"/>
    <cellStyle name="60% - Accent6 2" xfId="420" xr:uid="{00000000-0005-0000-0000-0000A3010000}"/>
    <cellStyle name="60% - Accent6 2 2" xfId="421" xr:uid="{00000000-0005-0000-0000-0000A4010000}"/>
    <cellStyle name="Accent1 - 20%" xfId="422" xr:uid="{00000000-0005-0000-0000-0000A5010000}"/>
    <cellStyle name="Accent1 - 40%" xfId="423" xr:uid="{00000000-0005-0000-0000-0000A6010000}"/>
    <cellStyle name="Accent1 - 60%" xfId="424" xr:uid="{00000000-0005-0000-0000-0000A7010000}"/>
    <cellStyle name="Accent1 2" xfId="425" xr:uid="{00000000-0005-0000-0000-0000A8010000}"/>
    <cellStyle name="Accent2 - 20%" xfId="426" xr:uid="{00000000-0005-0000-0000-0000A9010000}"/>
    <cellStyle name="Accent2 - 40%" xfId="427" xr:uid="{00000000-0005-0000-0000-0000AA010000}"/>
    <cellStyle name="Accent2 - 60%" xfId="428" xr:uid="{00000000-0005-0000-0000-0000AB010000}"/>
    <cellStyle name="Accent2 2" xfId="429" xr:uid="{00000000-0005-0000-0000-0000AC010000}"/>
    <cellStyle name="Accent3 - 20%" xfId="430" xr:uid="{00000000-0005-0000-0000-0000AD010000}"/>
    <cellStyle name="Accent3 - 40%" xfId="431" xr:uid="{00000000-0005-0000-0000-0000AE010000}"/>
    <cellStyle name="Accent3 - 60%" xfId="432" xr:uid="{00000000-0005-0000-0000-0000AF010000}"/>
    <cellStyle name="Accent3 2" xfId="433" xr:uid="{00000000-0005-0000-0000-0000B0010000}"/>
    <cellStyle name="Accent4 - 20%" xfId="434" xr:uid="{00000000-0005-0000-0000-0000B1010000}"/>
    <cellStyle name="Accent4 - 40%" xfId="435" xr:uid="{00000000-0005-0000-0000-0000B2010000}"/>
    <cellStyle name="Accent4 - 60%" xfId="436" xr:uid="{00000000-0005-0000-0000-0000B3010000}"/>
    <cellStyle name="Accent4 2" xfId="437" xr:uid="{00000000-0005-0000-0000-0000B4010000}"/>
    <cellStyle name="Accent5 - 20%" xfId="438" xr:uid="{00000000-0005-0000-0000-0000B5010000}"/>
    <cellStyle name="Accent5 - 40%" xfId="439" xr:uid="{00000000-0005-0000-0000-0000B6010000}"/>
    <cellStyle name="Accent5 - 60%" xfId="440" xr:uid="{00000000-0005-0000-0000-0000B7010000}"/>
    <cellStyle name="Accent5 2" xfId="441" xr:uid="{00000000-0005-0000-0000-0000B8010000}"/>
    <cellStyle name="Accent6 - 20%" xfId="442" xr:uid="{00000000-0005-0000-0000-0000B9010000}"/>
    <cellStyle name="Accent6 - 40%" xfId="443" xr:uid="{00000000-0005-0000-0000-0000BA010000}"/>
    <cellStyle name="Accent6 - 60%" xfId="444" xr:uid="{00000000-0005-0000-0000-0000BB010000}"/>
    <cellStyle name="Accent6 2" xfId="445" xr:uid="{00000000-0005-0000-0000-0000BC010000}"/>
    <cellStyle name="ÅëÈ­ [0]_      " xfId="446" xr:uid="{00000000-0005-0000-0000-0000BD010000}"/>
    <cellStyle name="AeE­ [0]_INQUIRY ¿?¾÷AßAø " xfId="447" xr:uid="{00000000-0005-0000-0000-0000BE010000}"/>
    <cellStyle name="ÅëÈ­ [0]_L601CPT" xfId="448" xr:uid="{00000000-0005-0000-0000-0000BF010000}"/>
    <cellStyle name="ÅëÈ­_      " xfId="449" xr:uid="{00000000-0005-0000-0000-0000C0010000}"/>
    <cellStyle name="AeE­_INQUIRY ¿?¾÷AßAø " xfId="450" xr:uid="{00000000-0005-0000-0000-0000C1010000}"/>
    <cellStyle name="ÅëÈ­_L601CPT" xfId="451" xr:uid="{00000000-0005-0000-0000-0000C2010000}"/>
    <cellStyle name="ÄÞ¸¶ [0]_      " xfId="452" xr:uid="{00000000-0005-0000-0000-0000C3010000}"/>
    <cellStyle name="AÞ¸¶ [0]_INQUIRY ¿?¾÷AßAø " xfId="453" xr:uid="{00000000-0005-0000-0000-0000C4010000}"/>
    <cellStyle name="ÄÞ¸¶ [0]_L601CPT" xfId="454" xr:uid="{00000000-0005-0000-0000-0000C5010000}"/>
    <cellStyle name="ÄÞ¸¶_      " xfId="455" xr:uid="{00000000-0005-0000-0000-0000C6010000}"/>
    <cellStyle name="AÞ¸¶_INQUIRY ¿?¾÷AßAø " xfId="456" xr:uid="{00000000-0005-0000-0000-0000C7010000}"/>
    <cellStyle name="ÄÞ¸¶_L601CPT" xfId="457" xr:uid="{00000000-0005-0000-0000-0000C8010000}"/>
    <cellStyle name="AutoFormat Options" xfId="458" xr:uid="{00000000-0005-0000-0000-0000C9010000}"/>
    <cellStyle name="Bad 2" xfId="459" xr:uid="{00000000-0005-0000-0000-0000CA010000}"/>
    <cellStyle name="Body" xfId="460" xr:uid="{00000000-0005-0000-0000-0000CB010000}"/>
    <cellStyle name="C?AØ_¿?¾÷CoE² " xfId="461" xr:uid="{00000000-0005-0000-0000-0000CC010000}"/>
    <cellStyle name="Ç¥ÁØ_      " xfId="462" xr:uid="{00000000-0005-0000-0000-0000CD010000}"/>
    <cellStyle name="C￥AØ_¿μ¾÷CoE² " xfId="463" xr:uid="{00000000-0005-0000-0000-0000CE010000}"/>
    <cellStyle name="Ç¥ÁØ_±¸¹Ì´ëÃ¥" xfId="464" xr:uid="{00000000-0005-0000-0000-0000CF010000}"/>
    <cellStyle name="Calc Currency (0)" xfId="465" xr:uid="{00000000-0005-0000-0000-0000D0010000}"/>
    <cellStyle name="Calc Currency (2)" xfId="466" xr:uid="{00000000-0005-0000-0000-0000D1010000}"/>
    <cellStyle name="Calc Percent (0)" xfId="467" xr:uid="{00000000-0005-0000-0000-0000D2010000}"/>
    <cellStyle name="Calc Percent (1)" xfId="468" xr:uid="{00000000-0005-0000-0000-0000D3010000}"/>
    <cellStyle name="Calc Percent (2)" xfId="469" xr:uid="{00000000-0005-0000-0000-0000D4010000}"/>
    <cellStyle name="Calc Units (0)" xfId="470" xr:uid="{00000000-0005-0000-0000-0000D5010000}"/>
    <cellStyle name="Calc Units (1)" xfId="471" xr:uid="{00000000-0005-0000-0000-0000D6010000}"/>
    <cellStyle name="Calc Units (2)" xfId="472" xr:uid="{00000000-0005-0000-0000-0000D7010000}"/>
    <cellStyle name="Calculation 2" xfId="473" xr:uid="{00000000-0005-0000-0000-0000D8010000}"/>
    <cellStyle name="category" xfId="474" xr:uid="{00000000-0005-0000-0000-0000D9010000}"/>
    <cellStyle name="Cerrency_Sheet2_XANGDAU" xfId="475" xr:uid="{00000000-0005-0000-0000-0000DA010000}"/>
    <cellStyle name="Check Cell 2" xfId="476" xr:uid="{00000000-0005-0000-0000-0000DB010000}"/>
    <cellStyle name="Comma" xfId="477" builtinId="3"/>
    <cellStyle name="Comma [0]" xfId="1684" builtinId="6"/>
    <cellStyle name="Comma [0] 2" xfId="478" xr:uid="{00000000-0005-0000-0000-0000DE010000}"/>
    <cellStyle name="Comma [0] 2 2" xfId="1698" xr:uid="{84723A10-29B9-4BB6-B752-0FA4E4A1F9CD}"/>
    <cellStyle name="Comma [0] 3" xfId="1697" xr:uid="{80F48F12-8E2F-40FE-ADE1-511999FBA2A9}"/>
    <cellStyle name="Comma [00]" xfId="479" xr:uid="{00000000-0005-0000-0000-0000DF010000}"/>
    <cellStyle name="Comma 10" xfId="480" xr:uid="{00000000-0005-0000-0000-0000E0010000}"/>
    <cellStyle name="Comma 11" xfId="481" xr:uid="{00000000-0005-0000-0000-0000E1010000}"/>
    <cellStyle name="Comma 11 2" xfId="1695" xr:uid="{5F768BE5-9A76-44D5-A52B-BDB4BEB16FA4}"/>
    <cellStyle name="Comma 12" xfId="482" xr:uid="{00000000-0005-0000-0000-0000E2010000}"/>
    <cellStyle name="Comma 12 2" xfId="483" xr:uid="{00000000-0005-0000-0000-0000E3010000}"/>
    <cellStyle name="Comma 13" xfId="484" xr:uid="{00000000-0005-0000-0000-0000E4010000}"/>
    <cellStyle name="Comma 14" xfId="485" xr:uid="{00000000-0005-0000-0000-0000E5010000}"/>
    <cellStyle name="Comma 14 2" xfId="486" xr:uid="{00000000-0005-0000-0000-0000E6010000}"/>
    <cellStyle name="Comma 15" xfId="487" xr:uid="{00000000-0005-0000-0000-0000E7010000}"/>
    <cellStyle name="Comma 16" xfId="488" xr:uid="{00000000-0005-0000-0000-0000E8010000}"/>
    <cellStyle name="Comma 17" xfId="489" xr:uid="{00000000-0005-0000-0000-0000E9010000}"/>
    <cellStyle name="Comma 18" xfId="490" xr:uid="{00000000-0005-0000-0000-0000EA010000}"/>
    <cellStyle name="Comma 19" xfId="491" xr:uid="{00000000-0005-0000-0000-0000EB010000}"/>
    <cellStyle name="Comma 2" xfId="492" xr:uid="{00000000-0005-0000-0000-0000EC010000}"/>
    <cellStyle name="Comma 2 2" xfId="493" xr:uid="{00000000-0005-0000-0000-0000ED010000}"/>
    <cellStyle name="Comma 2 2 2" xfId="494" xr:uid="{00000000-0005-0000-0000-0000EE010000}"/>
    <cellStyle name="Comma 2 2 2 2" xfId="495" xr:uid="{00000000-0005-0000-0000-0000EF010000}"/>
    <cellStyle name="Comma 2 2 2 2 2" xfId="496" xr:uid="{00000000-0005-0000-0000-0000F0010000}"/>
    <cellStyle name="Comma 2 2 2 2 3" xfId="497" xr:uid="{00000000-0005-0000-0000-0000F1010000}"/>
    <cellStyle name="Comma 2 2 2 2 4" xfId="498" xr:uid="{00000000-0005-0000-0000-0000F2010000}"/>
    <cellStyle name="Comma 2 2 2 2 5" xfId="499" xr:uid="{00000000-0005-0000-0000-0000F3010000}"/>
    <cellStyle name="Comma 2 2 2 2 6" xfId="500" xr:uid="{00000000-0005-0000-0000-0000F4010000}"/>
    <cellStyle name="Comma 2 2 2 2 7" xfId="501" xr:uid="{00000000-0005-0000-0000-0000F5010000}"/>
    <cellStyle name="Comma 2 2 2 3" xfId="502" xr:uid="{00000000-0005-0000-0000-0000F6010000}"/>
    <cellStyle name="Comma 2 2 2 4" xfId="503" xr:uid="{00000000-0005-0000-0000-0000F7010000}"/>
    <cellStyle name="Comma 2 2 2 5" xfId="504" xr:uid="{00000000-0005-0000-0000-0000F8010000}"/>
    <cellStyle name="Comma 2 2 2 6" xfId="505" xr:uid="{00000000-0005-0000-0000-0000F9010000}"/>
    <cellStyle name="Comma 2 2 2 7" xfId="506" xr:uid="{00000000-0005-0000-0000-0000FA010000}"/>
    <cellStyle name="Comma 2 2 2 8" xfId="507" xr:uid="{00000000-0005-0000-0000-0000FB010000}"/>
    <cellStyle name="Comma 2 2 3" xfId="508" xr:uid="{00000000-0005-0000-0000-0000FC010000}"/>
    <cellStyle name="Comma 2 2 3 2" xfId="509" xr:uid="{00000000-0005-0000-0000-0000FD010000}"/>
    <cellStyle name="Comma 2 2 3 3" xfId="510" xr:uid="{00000000-0005-0000-0000-0000FE010000}"/>
    <cellStyle name="Comma 2 2 3 4" xfId="511" xr:uid="{00000000-0005-0000-0000-0000FF010000}"/>
    <cellStyle name="Comma 2 2 3 5" xfId="512" xr:uid="{00000000-0005-0000-0000-000000020000}"/>
    <cellStyle name="Comma 2 2 3 6" xfId="513" xr:uid="{00000000-0005-0000-0000-000001020000}"/>
    <cellStyle name="Comma 2 2 3 7" xfId="514" xr:uid="{00000000-0005-0000-0000-000002020000}"/>
    <cellStyle name="Comma 2 2 4" xfId="515" xr:uid="{00000000-0005-0000-0000-000003020000}"/>
    <cellStyle name="Comma 2 2 5" xfId="516" xr:uid="{00000000-0005-0000-0000-000004020000}"/>
    <cellStyle name="Comma 2 2 6" xfId="517" xr:uid="{00000000-0005-0000-0000-000005020000}"/>
    <cellStyle name="Comma 2 2 7" xfId="518" xr:uid="{00000000-0005-0000-0000-000006020000}"/>
    <cellStyle name="Comma 2 2 8" xfId="519" xr:uid="{00000000-0005-0000-0000-000007020000}"/>
    <cellStyle name="Comma 2 3" xfId="520" xr:uid="{00000000-0005-0000-0000-000008020000}"/>
    <cellStyle name="Comma 2 3 2" xfId="521" xr:uid="{00000000-0005-0000-0000-000009020000}"/>
    <cellStyle name="Comma 2 4" xfId="522" xr:uid="{00000000-0005-0000-0000-00000A020000}"/>
    <cellStyle name="Comma 2 5" xfId="523" xr:uid="{00000000-0005-0000-0000-00000B020000}"/>
    <cellStyle name="Comma 2 6" xfId="524" xr:uid="{00000000-0005-0000-0000-00000C020000}"/>
    <cellStyle name="Comma 2 7" xfId="1693" xr:uid="{00000000-0005-0000-0000-00000D020000}"/>
    <cellStyle name="Comma 2_kh sxkd 2012" xfId="525" xr:uid="{00000000-0005-0000-0000-00000E020000}"/>
    <cellStyle name="Comma 20" xfId="526" xr:uid="{00000000-0005-0000-0000-00000F020000}"/>
    <cellStyle name="Comma 20 2" xfId="527" xr:uid="{00000000-0005-0000-0000-000010020000}"/>
    <cellStyle name="Comma 21" xfId="528" xr:uid="{00000000-0005-0000-0000-000011020000}"/>
    <cellStyle name="Comma 21 2" xfId="529" xr:uid="{00000000-0005-0000-0000-000012020000}"/>
    <cellStyle name="Comma 22" xfId="530" xr:uid="{00000000-0005-0000-0000-000013020000}"/>
    <cellStyle name="Comma 23" xfId="531" xr:uid="{00000000-0005-0000-0000-000014020000}"/>
    <cellStyle name="Comma 23 2" xfId="532" xr:uid="{00000000-0005-0000-0000-000015020000}"/>
    <cellStyle name="Comma 24" xfId="533" xr:uid="{00000000-0005-0000-0000-000016020000}"/>
    <cellStyle name="Comma 24 2" xfId="534" xr:uid="{00000000-0005-0000-0000-000017020000}"/>
    <cellStyle name="Comma 25" xfId="535" xr:uid="{00000000-0005-0000-0000-000018020000}"/>
    <cellStyle name="Comma 25 2" xfId="536" xr:uid="{00000000-0005-0000-0000-000019020000}"/>
    <cellStyle name="Comma 26" xfId="537" xr:uid="{00000000-0005-0000-0000-00001A020000}"/>
    <cellStyle name="Comma 26 2" xfId="538" xr:uid="{00000000-0005-0000-0000-00001B020000}"/>
    <cellStyle name="Comma 27" xfId="539" xr:uid="{00000000-0005-0000-0000-00001C020000}"/>
    <cellStyle name="Comma 27 2" xfId="540" xr:uid="{00000000-0005-0000-0000-00001D020000}"/>
    <cellStyle name="Comma 28" xfId="541" xr:uid="{00000000-0005-0000-0000-00001E020000}"/>
    <cellStyle name="Comma 29" xfId="542" xr:uid="{00000000-0005-0000-0000-00001F020000}"/>
    <cellStyle name="Comma 29 2" xfId="543" xr:uid="{00000000-0005-0000-0000-000020020000}"/>
    <cellStyle name="Comma 3" xfId="544" xr:uid="{00000000-0005-0000-0000-000021020000}"/>
    <cellStyle name="Comma 3 2" xfId="545" xr:uid="{00000000-0005-0000-0000-000022020000}"/>
    <cellStyle name="Comma 3 2 2" xfId="546" xr:uid="{00000000-0005-0000-0000-000023020000}"/>
    <cellStyle name="Comma 3 3" xfId="547" xr:uid="{00000000-0005-0000-0000-000024020000}"/>
    <cellStyle name="Comma 3 4" xfId="548" xr:uid="{00000000-0005-0000-0000-000025020000}"/>
    <cellStyle name="Comma 3 5" xfId="549" xr:uid="{00000000-0005-0000-0000-000026020000}"/>
    <cellStyle name="Comma 3 6" xfId="550" xr:uid="{00000000-0005-0000-0000-000027020000}"/>
    <cellStyle name="Comma 3 7" xfId="1702" xr:uid="{7F5FB45E-6291-4092-AEC2-79E331E49629}"/>
    <cellStyle name="Comma 30" xfId="551" xr:uid="{00000000-0005-0000-0000-000028020000}"/>
    <cellStyle name="Comma 30 2" xfId="552" xr:uid="{00000000-0005-0000-0000-000029020000}"/>
    <cellStyle name="Comma 31" xfId="553" xr:uid="{00000000-0005-0000-0000-00002A020000}"/>
    <cellStyle name="Comma 32" xfId="554" xr:uid="{00000000-0005-0000-0000-00002B020000}"/>
    <cellStyle name="Comma 33" xfId="555" xr:uid="{00000000-0005-0000-0000-00002C020000}"/>
    <cellStyle name="Comma 34" xfId="556" xr:uid="{00000000-0005-0000-0000-00002D020000}"/>
    <cellStyle name="Comma 35" xfId="557" xr:uid="{00000000-0005-0000-0000-00002E020000}"/>
    <cellStyle name="Comma 36" xfId="558" xr:uid="{00000000-0005-0000-0000-00002F020000}"/>
    <cellStyle name="Comma 37" xfId="559" xr:uid="{00000000-0005-0000-0000-000030020000}"/>
    <cellStyle name="Comma 38" xfId="560" xr:uid="{00000000-0005-0000-0000-000031020000}"/>
    <cellStyle name="Comma 39" xfId="561" xr:uid="{00000000-0005-0000-0000-000032020000}"/>
    <cellStyle name="Comma 4" xfId="562" xr:uid="{00000000-0005-0000-0000-000033020000}"/>
    <cellStyle name="Comma 4 10" xfId="563" xr:uid="{00000000-0005-0000-0000-000034020000}"/>
    <cellStyle name="Comma 4 10 2" xfId="564" xr:uid="{00000000-0005-0000-0000-000035020000}"/>
    <cellStyle name="Comma 4 2" xfId="565" xr:uid="{00000000-0005-0000-0000-000036020000}"/>
    <cellStyle name="Comma 4 2 2" xfId="566" xr:uid="{00000000-0005-0000-0000-000037020000}"/>
    <cellStyle name="Comma 4 2 2 2" xfId="567" xr:uid="{00000000-0005-0000-0000-000038020000}"/>
    <cellStyle name="Comma 4 2 2 2 2" xfId="568" xr:uid="{00000000-0005-0000-0000-000039020000}"/>
    <cellStyle name="Comma 4 2 2 3" xfId="569" xr:uid="{00000000-0005-0000-0000-00003A020000}"/>
    <cellStyle name="Comma 4 2 2 3 2" xfId="570" xr:uid="{00000000-0005-0000-0000-00003B020000}"/>
    <cellStyle name="Comma 4 2 2 4" xfId="571" xr:uid="{00000000-0005-0000-0000-00003C020000}"/>
    <cellStyle name="Comma 4 2 3" xfId="572" xr:uid="{00000000-0005-0000-0000-00003D020000}"/>
    <cellStyle name="Comma 4 2 3 2" xfId="573" xr:uid="{00000000-0005-0000-0000-00003E020000}"/>
    <cellStyle name="Comma 4 2 3 2 2" xfId="574" xr:uid="{00000000-0005-0000-0000-00003F020000}"/>
    <cellStyle name="Comma 4 2 3 3" xfId="575" xr:uid="{00000000-0005-0000-0000-000040020000}"/>
    <cellStyle name="Comma 4 2 3 3 2" xfId="576" xr:uid="{00000000-0005-0000-0000-000041020000}"/>
    <cellStyle name="Comma 4 2 3 4" xfId="577" xr:uid="{00000000-0005-0000-0000-000042020000}"/>
    <cellStyle name="Comma 4 2 4" xfId="578" xr:uid="{00000000-0005-0000-0000-000043020000}"/>
    <cellStyle name="Comma 4 2 4 2" xfId="579" xr:uid="{00000000-0005-0000-0000-000044020000}"/>
    <cellStyle name="Comma 4 2 4 2 2" xfId="580" xr:uid="{00000000-0005-0000-0000-000045020000}"/>
    <cellStyle name="Comma 4 2 4 3" xfId="581" xr:uid="{00000000-0005-0000-0000-000046020000}"/>
    <cellStyle name="Comma 4 2 4 3 2" xfId="582" xr:uid="{00000000-0005-0000-0000-000047020000}"/>
    <cellStyle name="Comma 4 2 4 4" xfId="583" xr:uid="{00000000-0005-0000-0000-000048020000}"/>
    <cellStyle name="Comma 4 2 5" xfId="584" xr:uid="{00000000-0005-0000-0000-000049020000}"/>
    <cellStyle name="Comma 4 2 5 2" xfId="585" xr:uid="{00000000-0005-0000-0000-00004A020000}"/>
    <cellStyle name="Comma 4 2 5 2 2" xfId="586" xr:uid="{00000000-0005-0000-0000-00004B020000}"/>
    <cellStyle name="Comma 4 2 5 3" xfId="587" xr:uid="{00000000-0005-0000-0000-00004C020000}"/>
    <cellStyle name="Comma 4 2 5 3 2" xfId="588" xr:uid="{00000000-0005-0000-0000-00004D020000}"/>
    <cellStyle name="Comma 4 2 5 4" xfId="589" xr:uid="{00000000-0005-0000-0000-00004E020000}"/>
    <cellStyle name="Comma 4 2 6" xfId="590" xr:uid="{00000000-0005-0000-0000-00004F020000}"/>
    <cellStyle name="Comma 4 2 6 2" xfId="591" xr:uid="{00000000-0005-0000-0000-000050020000}"/>
    <cellStyle name="Comma 4 2 7" xfId="592" xr:uid="{00000000-0005-0000-0000-000051020000}"/>
    <cellStyle name="Comma 4 2 7 2" xfId="593" xr:uid="{00000000-0005-0000-0000-000052020000}"/>
    <cellStyle name="Comma 4 2 8" xfId="594" xr:uid="{00000000-0005-0000-0000-000053020000}"/>
    <cellStyle name="Comma 4 2 8 2" xfId="595" xr:uid="{00000000-0005-0000-0000-000054020000}"/>
    <cellStyle name="Comma 4 3" xfId="596" xr:uid="{00000000-0005-0000-0000-000055020000}"/>
    <cellStyle name="Comma 4 3 2" xfId="597" xr:uid="{00000000-0005-0000-0000-000056020000}"/>
    <cellStyle name="Comma 4 3 2 2" xfId="598" xr:uid="{00000000-0005-0000-0000-000057020000}"/>
    <cellStyle name="Comma 4 3 3" xfId="599" xr:uid="{00000000-0005-0000-0000-000058020000}"/>
    <cellStyle name="Comma 4 3 3 2" xfId="600" xr:uid="{00000000-0005-0000-0000-000059020000}"/>
    <cellStyle name="Comma 4 3 4" xfId="601" xr:uid="{00000000-0005-0000-0000-00005A020000}"/>
    <cellStyle name="Comma 4 4" xfId="602" xr:uid="{00000000-0005-0000-0000-00005B020000}"/>
    <cellStyle name="Comma 4 4 2" xfId="603" xr:uid="{00000000-0005-0000-0000-00005C020000}"/>
    <cellStyle name="Comma 4 4 2 2" xfId="604" xr:uid="{00000000-0005-0000-0000-00005D020000}"/>
    <cellStyle name="Comma 4 4 3" xfId="605" xr:uid="{00000000-0005-0000-0000-00005E020000}"/>
    <cellStyle name="Comma 4 4 3 2" xfId="606" xr:uid="{00000000-0005-0000-0000-00005F020000}"/>
    <cellStyle name="Comma 4 4 4" xfId="607" xr:uid="{00000000-0005-0000-0000-000060020000}"/>
    <cellStyle name="Comma 4 5" xfId="608" xr:uid="{00000000-0005-0000-0000-000061020000}"/>
    <cellStyle name="Comma 4 5 2" xfId="609" xr:uid="{00000000-0005-0000-0000-000062020000}"/>
    <cellStyle name="Comma 4 5 2 2" xfId="610" xr:uid="{00000000-0005-0000-0000-000063020000}"/>
    <cellStyle name="Comma 4 5 3" xfId="611" xr:uid="{00000000-0005-0000-0000-000064020000}"/>
    <cellStyle name="Comma 4 5 3 2" xfId="612" xr:uid="{00000000-0005-0000-0000-000065020000}"/>
    <cellStyle name="Comma 4 5 4" xfId="613" xr:uid="{00000000-0005-0000-0000-000066020000}"/>
    <cellStyle name="Comma 4 6" xfId="614" xr:uid="{00000000-0005-0000-0000-000067020000}"/>
    <cellStyle name="Comma 4 6 2" xfId="615" xr:uid="{00000000-0005-0000-0000-000068020000}"/>
    <cellStyle name="Comma 4 6 2 2" xfId="616" xr:uid="{00000000-0005-0000-0000-000069020000}"/>
    <cellStyle name="Comma 4 6 3" xfId="617" xr:uid="{00000000-0005-0000-0000-00006A020000}"/>
    <cellStyle name="Comma 4 6 3 2" xfId="618" xr:uid="{00000000-0005-0000-0000-00006B020000}"/>
    <cellStyle name="Comma 4 6 4" xfId="619" xr:uid="{00000000-0005-0000-0000-00006C020000}"/>
    <cellStyle name="Comma 4 7" xfId="620" xr:uid="{00000000-0005-0000-0000-00006D020000}"/>
    <cellStyle name="Comma 4 7 2" xfId="621" xr:uid="{00000000-0005-0000-0000-00006E020000}"/>
    <cellStyle name="Comma 4 8" xfId="622" xr:uid="{00000000-0005-0000-0000-00006F020000}"/>
    <cellStyle name="Comma 4 8 2" xfId="623" xr:uid="{00000000-0005-0000-0000-000070020000}"/>
    <cellStyle name="Comma 4 9" xfId="624" xr:uid="{00000000-0005-0000-0000-000071020000}"/>
    <cellStyle name="Comma 4 9 2" xfId="625" xr:uid="{00000000-0005-0000-0000-000072020000}"/>
    <cellStyle name="Comma 40" xfId="626" xr:uid="{00000000-0005-0000-0000-000073020000}"/>
    <cellStyle name="Comma 41" xfId="627" xr:uid="{00000000-0005-0000-0000-000074020000}"/>
    <cellStyle name="Comma 42" xfId="628" xr:uid="{00000000-0005-0000-0000-000075020000}"/>
    <cellStyle name="Comma 43" xfId="629" xr:uid="{00000000-0005-0000-0000-000076020000}"/>
    <cellStyle name="Comma 44" xfId="630" xr:uid="{00000000-0005-0000-0000-000077020000}"/>
    <cellStyle name="Comma 45" xfId="631" xr:uid="{00000000-0005-0000-0000-000078020000}"/>
    <cellStyle name="Comma 46" xfId="632" xr:uid="{00000000-0005-0000-0000-000079020000}"/>
    <cellStyle name="Comma 47" xfId="633" xr:uid="{00000000-0005-0000-0000-00007A020000}"/>
    <cellStyle name="Comma 48" xfId="634" xr:uid="{00000000-0005-0000-0000-00007B020000}"/>
    <cellStyle name="Comma 49" xfId="635" xr:uid="{00000000-0005-0000-0000-00007C020000}"/>
    <cellStyle name="Comma 5" xfId="636" xr:uid="{00000000-0005-0000-0000-00007D020000}"/>
    <cellStyle name="Comma 5 2" xfId="637" xr:uid="{00000000-0005-0000-0000-00007E020000}"/>
    <cellStyle name="Comma 5 3" xfId="638" xr:uid="{00000000-0005-0000-0000-00007F020000}"/>
    <cellStyle name="Comma 5 4" xfId="639" xr:uid="{00000000-0005-0000-0000-000080020000}"/>
    <cellStyle name="Comma 50" xfId="1679" xr:uid="{00000000-0005-0000-0000-000081020000}"/>
    <cellStyle name="Comma 50 2" xfId="1688" xr:uid="{00000000-0005-0000-0000-000082020000}"/>
    <cellStyle name="Comma 51" xfId="1682" xr:uid="{00000000-0005-0000-0000-000083020000}"/>
    <cellStyle name="Comma 52" xfId="1686" xr:uid="{00000000-0005-0000-0000-000084020000}"/>
    <cellStyle name="Comma 53" xfId="1705" xr:uid="{C27A48C9-7792-442B-A9F4-A642BE0BA9DA}"/>
    <cellStyle name="Comma 53 2" xfId="1706" xr:uid="{1C108052-BA5E-4BEB-B9D8-C556FF84F251}"/>
    <cellStyle name="Comma 6" xfId="640" xr:uid="{00000000-0005-0000-0000-000085020000}"/>
    <cellStyle name="Comma 6 2" xfId="641" xr:uid="{00000000-0005-0000-0000-000086020000}"/>
    <cellStyle name="Comma 7" xfId="642" xr:uid="{00000000-0005-0000-0000-000087020000}"/>
    <cellStyle name="Comma 7 2" xfId="643" xr:uid="{00000000-0005-0000-0000-000088020000}"/>
    <cellStyle name="Comma 7 3" xfId="644" xr:uid="{00000000-0005-0000-0000-000089020000}"/>
    <cellStyle name="Comma 8" xfId="645" xr:uid="{00000000-0005-0000-0000-00008A020000}"/>
    <cellStyle name="Comma 8 2" xfId="646" xr:uid="{00000000-0005-0000-0000-00008B020000}"/>
    <cellStyle name="Comma 8 3" xfId="647" xr:uid="{00000000-0005-0000-0000-00008C020000}"/>
    <cellStyle name="Comma 9" xfId="648" xr:uid="{00000000-0005-0000-0000-00008D020000}"/>
    <cellStyle name="comma zerodec" xfId="649" xr:uid="{00000000-0005-0000-0000-00008E020000}"/>
    <cellStyle name="Comma0" xfId="650" xr:uid="{00000000-0005-0000-0000-00008F020000}"/>
    <cellStyle name="Curråncy [0]_FCST_RESULTS" xfId="651" xr:uid="{00000000-0005-0000-0000-000090020000}"/>
    <cellStyle name="Currency [0]ßmud plant bolted_RESULTS" xfId="652" xr:uid="{00000000-0005-0000-0000-000091020000}"/>
    <cellStyle name="Currency [00]" xfId="653" xr:uid="{00000000-0005-0000-0000-000092020000}"/>
    <cellStyle name="Currency![0]_FCSt (2)" xfId="654" xr:uid="{00000000-0005-0000-0000-000093020000}"/>
    <cellStyle name="Currency0" xfId="655" xr:uid="{00000000-0005-0000-0000-000094020000}"/>
    <cellStyle name="Currency1" xfId="656" xr:uid="{00000000-0005-0000-0000-000095020000}"/>
    <cellStyle name="Date" xfId="657" xr:uid="{00000000-0005-0000-0000-000096020000}"/>
    <cellStyle name="Date Short" xfId="658" xr:uid="{00000000-0005-0000-0000-000097020000}"/>
    <cellStyle name="Date_GLV CTTVXD&amp;TRBD 2006 khue" xfId="659" xr:uid="{00000000-0005-0000-0000-000098020000}"/>
    <cellStyle name="Dấu_phảy 2" xfId="660" xr:uid="{00000000-0005-0000-0000-000099020000}"/>
    <cellStyle name="ddmmyy" xfId="661" xr:uid="{00000000-0005-0000-0000-00009A020000}"/>
    <cellStyle name="Dezimal [0]_G.A. (2)" xfId="662" xr:uid="{00000000-0005-0000-0000-00009B020000}"/>
    <cellStyle name="Dezimal_G.A. (2)" xfId="663" xr:uid="{00000000-0005-0000-0000-00009C020000}"/>
    <cellStyle name="Dollar (zero dec)" xfId="664" xr:uid="{00000000-0005-0000-0000-00009D020000}"/>
    <cellStyle name="Emphasis 1" xfId="665" xr:uid="{00000000-0005-0000-0000-00009E020000}"/>
    <cellStyle name="Emphasis 2" xfId="666" xr:uid="{00000000-0005-0000-0000-00009F020000}"/>
    <cellStyle name="Emphasis 3" xfId="667" xr:uid="{00000000-0005-0000-0000-0000A0020000}"/>
    <cellStyle name="Enter Currency (0)" xfId="668" xr:uid="{00000000-0005-0000-0000-0000A1020000}"/>
    <cellStyle name="Enter Currency (2)" xfId="669" xr:uid="{00000000-0005-0000-0000-0000A2020000}"/>
    <cellStyle name="Enter Units (0)" xfId="670" xr:uid="{00000000-0005-0000-0000-0000A3020000}"/>
    <cellStyle name="Enter Units (1)" xfId="671" xr:uid="{00000000-0005-0000-0000-0000A4020000}"/>
    <cellStyle name="Enter Units (2)" xfId="672" xr:uid="{00000000-0005-0000-0000-0000A5020000}"/>
    <cellStyle name="Euro" xfId="673" xr:uid="{00000000-0005-0000-0000-0000A6020000}"/>
    <cellStyle name="Explanatory Text 2" xfId="674" xr:uid="{00000000-0005-0000-0000-0000A7020000}"/>
    <cellStyle name="Explanatory Text 7" xfId="675" xr:uid="{00000000-0005-0000-0000-0000A8020000}"/>
    <cellStyle name="Fixed" xfId="676" xr:uid="{00000000-0005-0000-0000-0000A9020000}"/>
    <cellStyle name="Good 2" xfId="677" xr:uid="{00000000-0005-0000-0000-0000AA020000}"/>
    <cellStyle name="Grey" xfId="678" xr:uid="{00000000-0005-0000-0000-0000AB020000}"/>
    <cellStyle name="ha" xfId="679" xr:uid="{00000000-0005-0000-0000-0000AC020000}"/>
    <cellStyle name="HEADER" xfId="680" xr:uid="{00000000-0005-0000-0000-0000AD020000}"/>
    <cellStyle name="Header1" xfId="681" xr:uid="{00000000-0005-0000-0000-0000AE020000}"/>
    <cellStyle name="Header2" xfId="682" xr:uid="{00000000-0005-0000-0000-0000AF020000}"/>
    <cellStyle name="Heading 1 2" xfId="683" xr:uid="{00000000-0005-0000-0000-0000B0020000}"/>
    <cellStyle name="Heading 2 2" xfId="684" xr:uid="{00000000-0005-0000-0000-0000B1020000}"/>
    <cellStyle name="Heading 3 2" xfId="685" xr:uid="{00000000-0005-0000-0000-0000B2020000}"/>
    <cellStyle name="Heading 4 2" xfId="686" xr:uid="{00000000-0005-0000-0000-0000B3020000}"/>
    <cellStyle name="HEADING1" xfId="687" xr:uid="{00000000-0005-0000-0000-0000B4020000}"/>
    <cellStyle name="HEADING2" xfId="688" xr:uid="{00000000-0005-0000-0000-0000B5020000}"/>
    <cellStyle name="Hoa-Scholl" xfId="689" xr:uid="{00000000-0005-0000-0000-0000B6020000}"/>
    <cellStyle name="Hyperlink 2" xfId="690" xr:uid="{00000000-0005-0000-0000-0000B7020000}"/>
    <cellStyle name="i·0" xfId="691" xr:uid="{00000000-0005-0000-0000-0000B8020000}"/>
    <cellStyle name="Input [yellow]" xfId="692" xr:uid="{00000000-0005-0000-0000-0000B9020000}"/>
    <cellStyle name="Input 2" xfId="693" xr:uid="{00000000-0005-0000-0000-0000BA020000}"/>
    <cellStyle name="Ledger 17 x 11 in" xfId="694" xr:uid="{00000000-0005-0000-0000-0000BB020000}"/>
    <cellStyle name="Line" xfId="695" xr:uid="{00000000-0005-0000-0000-0000BC020000}"/>
    <cellStyle name="Link Currency (0)" xfId="696" xr:uid="{00000000-0005-0000-0000-0000BD020000}"/>
    <cellStyle name="Link Currency (2)" xfId="697" xr:uid="{00000000-0005-0000-0000-0000BE020000}"/>
    <cellStyle name="Link Units (0)" xfId="698" xr:uid="{00000000-0005-0000-0000-0000BF020000}"/>
    <cellStyle name="Link Units (1)" xfId="699" xr:uid="{00000000-0005-0000-0000-0000C0020000}"/>
    <cellStyle name="Link Units (2)" xfId="700" xr:uid="{00000000-0005-0000-0000-0000C1020000}"/>
    <cellStyle name="Linked Cell 2" xfId="701" xr:uid="{00000000-0005-0000-0000-0000C2020000}"/>
    <cellStyle name="Millares [0]_Well Timing" xfId="702" xr:uid="{00000000-0005-0000-0000-0000C3020000}"/>
    <cellStyle name="Millares_Well Timing" xfId="703" xr:uid="{00000000-0005-0000-0000-0000C4020000}"/>
    <cellStyle name="Milliers [0]_      " xfId="704" xr:uid="{00000000-0005-0000-0000-0000C5020000}"/>
    <cellStyle name="Milliers_      " xfId="705" xr:uid="{00000000-0005-0000-0000-0000C6020000}"/>
    <cellStyle name="Model" xfId="706" xr:uid="{00000000-0005-0000-0000-0000C7020000}"/>
    <cellStyle name="moi" xfId="707" xr:uid="{00000000-0005-0000-0000-0000C8020000}"/>
    <cellStyle name="Moneda [0]_Well Timing" xfId="708" xr:uid="{00000000-0005-0000-0000-0000C9020000}"/>
    <cellStyle name="Moneda_Well Timing" xfId="709" xr:uid="{00000000-0005-0000-0000-0000CA020000}"/>
    <cellStyle name="Monétaire [0]_      " xfId="710" xr:uid="{00000000-0005-0000-0000-0000CB020000}"/>
    <cellStyle name="Monétaire_      " xfId="711" xr:uid="{00000000-0005-0000-0000-0000CC020000}"/>
    <cellStyle name="n" xfId="712" xr:uid="{00000000-0005-0000-0000-0000CD020000}"/>
    <cellStyle name="Neutral 2" xfId="713" xr:uid="{00000000-0005-0000-0000-0000CE020000}"/>
    <cellStyle name="Neutral 2 2" xfId="714" xr:uid="{00000000-0005-0000-0000-0000CF020000}"/>
    <cellStyle name="New Times Roman" xfId="715" xr:uid="{00000000-0005-0000-0000-0000D0020000}"/>
    <cellStyle name="no dec" xfId="716" xr:uid="{00000000-0005-0000-0000-0000D1020000}"/>
    <cellStyle name="Normal" xfId="0" builtinId="0"/>
    <cellStyle name="Normal - Style1" xfId="717" xr:uid="{00000000-0005-0000-0000-0000D3020000}"/>
    <cellStyle name="Normal 10" xfId="718" xr:uid="{00000000-0005-0000-0000-0000D4020000}"/>
    <cellStyle name="Normal 10 2" xfId="719" xr:uid="{00000000-0005-0000-0000-0000D5020000}"/>
    <cellStyle name="Normal 10 2 2" xfId="720" xr:uid="{00000000-0005-0000-0000-0000D6020000}"/>
    <cellStyle name="Normal 10 2 2 2" xfId="721" xr:uid="{00000000-0005-0000-0000-0000D7020000}"/>
    <cellStyle name="Normal 10 2 3" xfId="722" xr:uid="{00000000-0005-0000-0000-0000D8020000}"/>
    <cellStyle name="Normal 10 3" xfId="723" xr:uid="{00000000-0005-0000-0000-0000D9020000}"/>
    <cellStyle name="Normal 10 3 2" xfId="724" xr:uid="{00000000-0005-0000-0000-0000DA020000}"/>
    <cellStyle name="Normal 10 3 3" xfId="725" xr:uid="{00000000-0005-0000-0000-0000DB020000}"/>
    <cellStyle name="Normal 10 4" xfId="726" xr:uid="{00000000-0005-0000-0000-0000DC020000}"/>
    <cellStyle name="Normal 10 4 2" xfId="727" xr:uid="{00000000-0005-0000-0000-0000DD020000}"/>
    <cellStyle name="Normal 10 4 3" xfId="728" xr:uid="{00000000-0005-0000-0000-0000DE020000}"/>
    <cellStyle name="Normal 10 5" xfId="729" xr:uid="{00000000-0005-0000-0000-0000DF020000}"/>
    <cellStyle name="Normal 10 5 2" xfId="730" xr:uid="{00000000-0005-0000-0000-0000E0020000}"/>
    <cellStyle name="Normal 10 5 3" xfId="731" xr:uid="{00000000-0005-0000-0000-0000E1020000}"/>
    <cellStyle name="Normal 10 6" xfId="732" xr:uid="{00000000-0005-0000-0000-0000E2020000}"/>
    <cellStyle name="Normal 10 7" xfId="733" xr:uid="{00000000-0005-0000-0000-0000E3020000}"/>
    <cellStyle name="Normal 10 8" xfId="734" xr:uid="{00000000-0005-0000-0000-0000E4020000}"/>
    <cellStyle name="Normal 10 9" xfId="1694" xr:uid="{AC6FF49B-ECF8-4052-89C1-57998019CAB5}"/>
    <cellStyle name="Normal 11" xfId="735" xr:uid="{00000000-0005-0000-0000-0000E5020000}"/>
    <cellStyle name="Normal 11 2" xfId="736" xr:uid="{00000000-0005-0000-0000-0000E6020000}"/>
    <cellStyle name="Normal 11 3" xfId="737" xr:uid="{00000000-0005-0000-0000-0000E7020000}"/>
    <cellStyle name="Normal 11 4" xfId="738" xr:uid="{00000000-0005-0000-0000-0000E8020000}"/>
    <cellStyle name="Normal 11 5" xfId="739" xr:uid="{00000000-0005-0000-0000-0000E9020000}"/>
    <cellStyle name="Normal 11 6" xfId="740" xr:uid="{00000000-0005-0000-0000-0000EA020000}"/>
    <cellStyle name="Normal 12" xfId="741" xr:uid="{00000000-0005-0000-0000-0000EB020000}"/>
    <cellStyle name="Normal 12 2" xfId="742" xr:uid="{00000000-0005-0000-0000-0000EC020000}"/>
    <cellStyle name="Normal 12 3" xfId="743" xr:uid="{00000000-0005-0000-0000-0000ED020000}"/>
    <cellStyle name="Normal 12 4" xfId="744" xr:uid="{00000000-0005-0000-0000-0000EE020000}"/>
    <cellStyle name="Normal 12 5" xfId="745" xr:uid="{00000000-0005-0000-0000-0000EF020000}"/>
    <cellStyle name="Normal 12 6" xfId="746" xr:uid="{00000000-0005-0000-0000-0000F0020000}"/>
    <cellStyle name="Normal 12 7" xfId="747" xr:uid="{00000000-0005-0000-0000-0000F1020000}"/>
    <cellStyle name="Normal 12 8" xfId="748" xr:uid="{00000000-0005-0000-0000-0000F2020000}"/>
    <cellStyle name="Normal 13" xfId="749" xr:uid="{00000000-0005-0000-0000-0000F3020000}"/>
    <cellStyle name="Normal 13 2" xfId="750" xr:uid="{00000000-0005-0000-0000-0000F4020000}"/>
    <cellStyle name="Normal 13 3" xfId="751" xr:uid="{00000000-0005-0000-0000-0000F5020000}"/>
    <cellStyle name="Normal 13 4" xfId="752" xr:uid="{00000000-0005-0000-0000-0000F6020000}"/>
    <cellStyle name="Normal 13 5" xfId="753" xr:uid="{00000000-0005-0000-0000-0000F7020000}"/>
    <cellStyle name="Normal 13 6" xfId="754" xr:uid="{00000000-0005-0000-0000-0000F8020000}"/>
    <cellStyle name="Normal 13 7" xfId="755" xr:uid="{00000000-0005-0000-0000-0000F9020000}"/>
    <cellStyle name="Normal 13 8" xfId="756" xr:uid="{00000000-0005-0000-0000-0000FA020000}"/>
    <cellStyle name="Normal 14" xfId="757" xr:uid="{00000000-0005-0000-0000-0000FB020000}"/>
    <cellStyle name="Normal 14 2" xfId="758" xr:uid="{00000000-0005-0000-0000-0000FC020000}"/>
    <cellStyle name="Normal 14 3" xfId="759" xr:uid="{00000000-0005-0000-0000-0000FD020000}"/>
    <cellStyle name="Normal 14 4" xfId="760" xr:uid="{00000000-0005-0000-0000-0000FE020000}"/>
    <cellStyle name="Normal 14 5" xfId="761" xr:uid="{00000000-0005-0000-0000-0000FF020000}"/>
    <cellStyle name="Normal 14 5 2" xfId="762" xr:uid="{00000000-0005-0000-0000-000000030000}"/>
    <cellStyle name="Normal 14 5 3" xfId="763" xr:uid="{00000000-0005-0000-0000-000001030000}"/>
    <cellStyle name="Normal 14 6" xfId="764" xr:uid="{00000000-0005-0000-0000-000002030000}"/>
    <cellStyle name="Normal 14 7" xfId="765" xr:uid="{00000000-0005-0000-0000-000003030000}"/>
    <cellStyle name="Normal 14 8" xfId="766" xr:uid="{00000000-0005-0000-0000-000004030000}"/>
    <cellStyle name="Normal 15" xfId="767" xr:uid="{00000000-0005-0000-0000-000005030000}"/>
    <cellStyle name="Normal 15 2" xfId="768" xr:uid="{00000000-0005-0000-0000-000006030000}"/>
    <cellStyle name="Normal 15 3" xfId="769" xr:uid="{00000000-0005-0000-0000-000007030000}"/>
    <cellStyle name="Normal 15 4" xfId="770" xr:uid="{00000000-0005-0000-0000-000008030000}"/>
    <cellStyle name="Normal 16" xfId="771" xr:uid="{00000000-0005-0000-0000-000009030000}"/>
    <cellStyle name="Normal 17" xfId="772" xr:uid="{00000000-0005-0000-0000-00000A030000}"/>
    <cellStyle name="Normal 17 2" xfId="773" xr:uid="{00000000-0005-0000-0000-00000B030000}"/>
    <cellStyle name="Normal 18" xfId="774" xr:uid="{00000000-0005-0000-0000-00000C030000}"/>
    <cellStyle name="Normal 18 2" xfId="775" xr:uid="{00000000-0005-0000-0000-00000D030000}"/>
    <cellStyle name="Normal 18 3" xfId="776" xr:uid="{00000000-0005-0000-0000-00000E030000}"/>
    <cellStyle name="Normal 18 4" xfId="777" xr:uid="{00000000-0005-0000-0000-00000F030000}"/>
    <cellStyle name="Normal 18 5" xfId="778" xr:uid="{00000000-0005-0000-0000-000010030000}"/>
    <cellStyle name="Normal 18 6" xfId="779" xr:uid="{00000000-0005-0000-0000-000011030000}"/>
    <cellStyle name="Normal 18 7" xfId="780" xr:uid="{00000000-0005-0000-0000-000012030000}"/>
    <cellStyle name="Normal 18 8" xfId="781" xr:uid="{00000000-0005-0000-0000-000013030000}"/>
    <cellStyle name="Normal 18 9" xfId="782" xr:uid="{00000000-0005-0000-0000-000014030000}"/>
    <cellStyle name="Normal 19" xfId="783" xr:uid="{00000000-0005-0000-0000-000015030000}"/>
    <cellStyle name="Normal 19 2" xfId="784" xr:uid="{00000000-0005-0000-0000-000016030000}"/>
    <cellStyle name="Normal 19 3" xfId="785" xr:uid="{00000000-0005-0000-0000-000017030000}"/>
    <cellStyle name="Normal 19 4" xfId="786" xr:uid="{00000000-0005-0000-0000-000018030000}"/>
    <cellStyle name="Normal 19 5" xfId="787" xr:uid="{00000000-0005-0000-0000-000019030000}"/>
    <cellStyle name="Normal 19 6" xfId="788" xr:uid="{00000000-0005-0000-0000-00001A030000}"/>
    <cellStyle name="Normal 19 7" xfId="789" xr:uid="{00000000-0005-0000-0000-00001B030000}"/>
    <cellStyle name="Normal 2" xfId="790" xr:uid="{00000000-0005-0000-0000-00001C030000}"/>
    <cellStyle name="Normal 2 10" xfId="791" xr:uid="{00000000-0005-0000-0000-00001D030000}"/>
    <cellStyle name="Normal 2 11" xfId="792" xr:uid="{00000000-0005-0000-0000-00001E030000}"/>
    <cellStyle name="Normal 2 11 2" xfId="793" xr:uid="{00000000-0005-0000-0000-00001F030000}"/>
    <cellStyle name="Normal 2 11 3" xfId="794" xr:uid="{00000000-0005-0000-0000-000020030000}"/>
    <cellStyle name="Normal 2 11 4" xfId="795" xr:uid="{00000000-0005-0000-0000-000021030000}"/>
    <cellStyle name="Normal 2 11 5" xfId="796" xr:uid="{00000000-0005-0000-0000-000022030000}"/>
    <cellStyle name="Normal 2 11 6" xfId="797" xr:uid="{00000000-0005-0000-0000-000023030000}"/>
    <cellStyle name="Normal 2 11 7" xfId="798" xr:uid="{00000000-0005-0000-0000-000024030000}"/>
    <cellStyle name="Normal 2 12" xfId="799" xr:uid="{00000000-0005-0000-0000-000025030000}"/>
    <cellStyle name="Normal 2 13" xfId="800" xr:uid="{00000000-0005-0000-0000-000026030000}"/>
    <cellStyle name="Normal 2 14" xfId="801" xr:uid="{00000000-0005-0000-0000-000027030000}"/>
    <cellStyle name="Normal 2 15" xfId="802" xr:uid="{00000000-0005-0000-0000-000028030000}"/>
    <cellStyle name="Normal 2 16" xfId="803" xr:uid="{00000000-0005-0000-0000-000029030000}"/>
    <cellStyle name="Normal 2 17" xfId="804" xr:uid="{00000000-0005-0000-0000-00002A030000}"/>
    <cellStyle name="Normal 2 18" xfId="1692" xr:uid="{00000000-0005-0000-0000-00002B030000}"/>
    <cellStyle name="Normal 2 2" xfId="805" xr:uid="{00000000-0005-0000-0000-00002C030000}"/>
    <cellStyle name="Normal 2 2 10" xfId="806" xr:uid="{00000000-0005-0000-0000-00002D030000}"/>
    <cellStyle name="Normal 2 2 10 2" xfId="807" xr:uid="{00000000-0005-0000-0000-00002E030000}"/>
    <cellStyle name="Normal 2 2 10 3" xfId="808" xr:uid="{00000000-0005-0000-0000-00002F030000}"/>
    <cellStyle name="Normal 2 2 10 4" xfId="809" xr:uid="{00000000-0005-0000-0000-000030030000}"/>
    <cellStyle name="Normal 2 2 10 5" xfId="810" xr:uid="{00000000-0005-0000-0000-000031030000}"/>
    <cellStyle name="Normal 2 2 10 6" xfId="811" xr:uid="{00000000-0005-0000-0000-000032030000}"/>
    <cellStyle name="Normal 2 2 10 7" xfId="812" xr:uid="{00000000-0005-0000-0000-000033030000}"/>
    <cellStyle name="Normal 2 2 11" xfId="813" xr:uid="{00000000-0005-0000-0000-000034030000}"/>
    <cellStyle name="Normal 2 2 12" xfId="814" xr:uid="{00000000-0005-0000-0000-000035030000}"/>
    <cellStyle name="Normal 2 2 13" xfId="815" xr:uid="{00000000-0005-0000-0000-000036030000}"/>
    <cellStyle name="Normal 2 2 14" xfId="816" xr:uid="{00000000-0005-0000-0000-000037030000}"/>
    <cellStyle name="Normal 2 2 15" xfId="817" xr:uid="{00000000-0005-0000-0000-000038030000}"/>
    <cellStyle name="Normal 2 2 16" xfId="818" xr:uid="{00000000-0005-0000-0000-000039030000}"/>
    <cellStyle name="Normal 2 2 2" xfId="819" xr:uid="{00000000-0005-0000-0000-00003A030000}"/>
    <cellStyle name="Normal 2 2 2 10" xfId="820" xr:uid="{00000000-0005-0000-0000-00003B030000}"/>
    <cellStyle name="Normal 2 2 2 10 2" xfId="821" xr:uid="{00000000-0005-0000-0000-00003C030000}"/>
    <cellStyle name="Normal 2 2 2 10 3" xfId="822" xr:uid="{00000000-0005-0000-0000-00003D030000}"/>
    <cellStyle name="Normal 2 2 2 10 4" xfId="823" xr:uid="{00000000-0005-0000-0000-00003E030000}"/>
    <cellStyle name="Normal 2 2 2 10 5" xfId="824" xr:uid="{00000000-0005-0000-0000-00003F030000}"/>
    <cellStyle name="Normal 2 2 2 10 6" xfId="825" xr:uid="{00000000-0005-0000-0000-000040030000}"/>
    <cellStyle name="Normal 2 2 2 10 7" xfId="826" xr:uid="{00000000-0005-0000-0000-000041030000}"/>
    <cellStyle name="Normal 2 2 2 11" xfId="827" xr:uid="{00000000-0005-0000-0000-000042030000}"/>
    <cellStyle name="Normal 2 2 2 12" xfId="828" xr:uid="{00000000-0005-0000-0000-000043030000}"/>
    <cellStyle name="Normal 2 2 2 13" xfId="829" xr:uid="{00000000-0005-0000-0000-000044030000}"/>
    <cellStyle name="Normal 2 2 2 14" xfId="830" xr:uid="{00000000-0005-0000-0000-000045030000}"/>
    <cellStyle name="Normal 2 2 2 15" xfId="831" xr:uid="{00000000-0005-0000-0000-000046030000}"/>
    <cellStyle name="Normal 2 2 2 2" xfId="832" xr:uid="{00000000-0005-0000-0000-000047030000}"/>
    <cellStyle name="Normal 2 2 2 2 2" xfId="833" xr:uid="{00000000-0005-0000-0000-000048030000}"/>
    <cellStyle name="Normal 2 2 2 2 2 2" xfId="834" xr:uid="{00000000-0005-0000-0000-000049030000}"/>
    <cellStyle name="Normal 2 2 2 2 2 3" xfId="835" xr:uid="{00000000-0005-0000-0000-00004A030000}"/>
    <cellStyle name="Normal 2 2 2 2 2 4" xfId="836" xr:uid="{00000000-0005-0000-0000-00004B030000}"/>
    <cellStyle name="Normal 2 2 2 2 2 5" xfId="837" xr:uid="{00000000-0005-0000-0000-00004C030000}"/>
    <cellStyle name="Normal 2 2 2 2 2 6" xfId="838" xr:uid="{00000000-0005-0000-0000-00004D030000}"/>
    <cellStyle name="Normal 2 2 2 2 2 7" xfId="839" xr:uid="{00000000-0005-0000-0000-00004E030000}"/>
    <cellStyle name="Normal 2 2 2 2 3" xfId="840" xr:uid="{00000000-0005-0000-0000-00004F030000}"/>
    <cellStyle name="Normal 2 2 2 2 4" xfId="841" xr:uid="{00000000-0005-0000-0000-000050030000}"/>
    <cellStyle name="Normal 2 2 2 2 5" xfId="842" xr:uid="{00000000-0005-0000-0000-000051030000}"/>
    <cellStyle name="Normal 2 2 2 2 6" xfId="843" xr:uid="{00000000-0005-0000-0000-000052030000}"/>
    <cellStyle name="Normal 2 2 2 2 7" xfId="844" xr:uid="{00000000-0005-0000-0000-000053030000}"/>
    <cellStyle name="Normal 2 2 2 2 8" xfId="845" xr:uid="{00000000-0005-0000-0000-000054030000}"/>
    <cellStyle name="Normal 2 2 2 3" xfId="846" xr:uid="{00000000-0005-0000-0000-000055030000}"/>
    <cellStyle name="Normal 2 2 2 4" xfId="847" xr:uid="{00000000-0005-0000-0000-000056030000}"/>
    <cellStyle name="Normal 2 2 2 5" xfId="848" xr:uid="{00000000-0005-0000-0000-000057030000}"/>
    <cellStyle name="Normal 2 2 2 6" xfId="849" xr:uid="{00000000-0005-0000-0000-000058030000}"/>
    <cellStyle name="Normal 2 2 2 7" xfId="850" xr:uid="{00000000-0005-0000-0000-000059030000}"/>
    <cellStyle name="Normal 2 2 2 8" xfId="851" xr:uid="{00000000-0005-0000-0000-00005A030000}"/>
    <cellStyle name="Normal 2 2 2 9" xfId="852" xr:uid="{00000000-0005-0000-0000-00005B030000}"/>
    <cellStyle name="Normal 2 2 3" xfId="853" xr:uid="{00000000-0005-0000-0000-00005C030000}"/>
    <cellStyle name="Normal 2 2 3 2" xfId="854" xr:uid="{00000000-0005-0000-0000-00005D030000}"/>
    <cellStyle name="Normal 2 2 3 3" xfId="855" xr:uid="{00000000-0005-0000-0000-00005E030000}"/>
    <cellStyle name="Normal 2 2 4" xfId="856" xr:uid="{00000000-0005-0000-0000-00005F030000}"/>
    <cellStyle name="Normal 2 2 4 2" xfId="857" xr:uid="{00000000-0005-0000-0000-000060030000}"/>
    <cellStyle name="Normal 2 2 4 3" xfId="858" xr:uid="{00000000-0005-0000-0000-000061030000}"/>
    <cellStyle name="Normal 2 2 5" xfId="859" xr:uid="{00000000-0005-0000-0000-000062030000}"/>
    <cellStyle name="Normal 2 2 5 2" xfId="860" xr:uid="{00000000-0005-0000-0000-000063030000}"/>
    <cellStyle name="Normal 2 2 5 3" xfId="861" xr:uid="{00000000-0005-0000-0000-000064030000}"/>
    <cellStyle name="Normal 2 2 6" xfId="862" xr:uid="{00000000-0005-0000-0000-000065030000}"/>
    <cellStyle name="Normal 2 2 6 2" xfId="863" xr:uid="{00000000-0005-0000-0000-000066030000}"/>
    <cellStyle name="Normal 2 2 6 3" xfId="864" xr:uid="{00000000-0005-0000-0000-000067030000}"/>
    <cellStyle name="Normal 2 2 7" xfId="865" xr:uid="{00000000-0005-0000-0000-000068030000}"/>
    <cellStyle name="Normal 2 2 8" xfId="866" xr:uid="{00000000-0005-0000-0000-000069030000}"/>
    <cellStyle name="Normal 2 2 9" xfId="867" xr:uid="{00000000-0005-0000-0000-00006A030000}"/>
    <cellStyle name="Normal 2 3" xfId="868" xr:uid="{00000000-0005-0000-0000-00006B030000}"/>
    <cellStyle name="Normal 2 3 2" xfId="869" xr:uid="{00000000-0005-0000-0000-00006C030000}"/>
    <cellStyle name="Normal 2 3 3" xfId="870" xr:uid="{00000000-0005-0000-0000-00006D030000}"/>
    <cellStyle name="Normal 2 4" xfId="871" xr:uid="{00000000-0005-0000-0000-00006E030000}"/>
    <cellStyle name="Normal 2 5" xfId="872" xr:uid="{00000000-0005-0000-0000-00006F030000}"/>
    <cellStyle name="Normal 2 6" xfId="873" xr:uid="{00000000-0005-0000-0000-000070030000}"/>
    <cellStyle name="Normal 2 7" xfId="874" xr:uid="{00000000-0005-0000-0000-000071030000}"/>
    <cellStyle name="Normal 2 8" xfId="875" xr:uid="{00000000-0005-0000-0000-000072030000}"/>
    <cellStyle name="Normal 2 9" xfId="876" xr:uid="{00000000-0005-0000-0000-000073030000}"/>
    <cellStyle name="Normal 2_SL DU Kien 6 Thang cuoi nam 2014" xfId="877" xr:uid="{00000000-0005-0000-0000-000074030000}"/>
    <cellStyle name="Normal 20" xfId="878" xr:uid="{00000000-0005-0000-0000-000075030000}"/>
    <cellStyle name="Normal 21" xfId="879" xr:uid="{00000000-0005-0000-0000-000076030000}"/>
    <cellStyle name="Normal 22" xfId="880" xr:uid="{00000000-0005-0000-0000-000077030000}"/>
    <cellStyle name="Normal 23" xfId="881" xr:uid="{00000000-0005-0000-0000-000078030000}"/>
    <cellStyle name="Normal 24" xfId="882" xr:uid="{00000000-0005-0000-0000-000079030000}"/>
    <cellStyle name="Normal 25" xfId="883" xr:uid="{00000000-0005-0000-0000-00007A030000}"/>
    <cellStyle name="Normal 26" xfId="884" xr:uid="{00000000-0005-0000-0000-00007B030000}"/>
    <cellStyle name="Normal 27" xfId="885" xr:uid="{00000000-0005-0000-0000-00007C030000}"/>
    <cellStyle name="Normal 28" xfId="886" xr:uid="{00000000-0005-0000-0000-00007D030000}"/>
    <cellStyle name="Normal 29" xfId="887" xr:uid="{00000000-0005-0000-0000-00007E030000}"/>
    <cellStyle name="Normal 3" xfId="888" xr:uid="{00000000-0005-0000-0000-00007F030000}"/>
    <cellStyle name="Normal 3 10" xfId="889" xr:uid="{00000000-0005-0000-0000-000080030000}"/>
    <cellStyle name="Normal 3 10 2" xfId="890" xr:uid="{00000000-0005-0000-0000-000081030000}"/>
    <cellStyle name="Normal 3 10 3" xfId="891" xr:uid="{00000000-0005-0000-0000-000082030000}"/>
    <cellStyle name="Normal 3 11" xfId="892" xr:uid="{00000000-0005-0000-0000-000083030000}"/>
    <cellStyle name="Normal 3 12" xfId="893" xr:uid="{00000000-0005-0000-0000-000084030000}"/>
    <cellStyle name="Normal 3 13" xfId="894" xr:uid="{00000000-0005-0000-0000-000085030000}"/>
    <cellStyle name="Normal 3 14" xfId="895" xr:uid="{00000000-0005-0000-0000-000086030000}"/>
    <cellStyle name="Normal 3 15" xfId="896" xr:uid="{00000000-0005-0000-0000-000087030000}"/>
    <cellStyle name="Normal 3 16" xfId="897" xr:uid="{00000000-0005-0000-0000-000088030000}"/>
    <cellStyle name="Normal 3 2" xfId="898" xr:uid="{00000000-0005-0000-0000-000089030000}"/>
    <cellStyle name="Normal 3 2 2" xfId="899" xr:uid="{00000000-0005-0000-0000-00008A030000}"/>
    <cellStyle name="Normal 3 2 2 2" xfId="900" xr:uid="{00000000-0005-0000-0000-00008B030000}"/>
    <cellStyle name="Normal 3 2 2 3" xfId="901" xr:uid="{00000000-0005-0000-0000-00008C030000}"/>
    <cellStyle name="Normal 3 2 2 4" xfId="902" xr:uid="{00000000-0005-0000-0000-00008D030000}"/>
    <cellStyle name="Normal 3 2 3" xfId="903" xr:uid="{00000000-0005-0000-0000-00008E030000}"/>
    <cellStyle name="Normal 3 2 3 2" xfId="904" xr:uid="{00000000-0005-0000-0000-00008F030000}"/>
    <cellStyle name="Normal 3 2 3 3" xfId="905" xr:uid="{00000000-0005-0000-0000-000090030000}"/>
    <cellStyle name="Normal 3 2 4" xfId="906" xr:uid="{00000000-0005-0000-0000-000091030000}"/>
    <cellStyle name="Normal 3 2 4 2" xfId="907" xr:uid="{00000000-0005-0000-0000-000092030000}"/>
    <cellStyle name="Normal 3 2 4 3" xfId="908" xr:uid="{00000000-0005-0000-0000-000093030000}"/>
    <cellStyle name="Normal 3 2 5" xfId="909" xr:uid="{00000000-0005-0000-0000-000094030000}"/>
    <cellStyle name="Normal 3 2 5 2" xfId="910" xr:uid="{00000000-0005-0000-0000-000095030000}"/>
    <cellStyle name="Normal 3 2 5 3" xfId="911" xr:uid="{00000000-0005-0000-0000-000096030000}"/>
    <cellStyle name="Normal 3 2 6" xfId="912" xr:uid="{00000000-0005-0000-0000-000097030000}"/>
    <cellStyle name="Normal 3 2 7" xfId="913" xr:uid="{00000000-0005-0000-0000-000098030000}"/>
    <cellStyle name="Normal 3 2 8" xfId="914" xr:uid="{00000000-0005-0000-0000-000099030000}"/>
    <cellStyle name="Normal 3 3" xfId="915" xr:uid="{00000000-0005-0000-0000-00009A030000}"/>
    <cellStyle name="Normal 3 3 2" xfId="916" xr:uid="{00000000-0005-0000-0000-00009B030000}"/>
    <cellStyle name="Normal 3 4" xfId="917" xr:uid="{00000000-0005-0000-0000-00009C030000}"/>
    <cellStyle name="Normal 3 4 2" xfId="918" xr:uid="{00000000-0005-0000-0000-00009D030000}"/>
    <cellStyle name="Normal 3 4 3" xfId="919" xr:uid="{00000000-0005-0000-0000-00009E030000}"/>
    <cellStyle name="Normal 3 5" xfId="920" xr:uid="{00000000-0005-0000-0000-00009F030000}"/>
    <cellStyle name="Normal 3 5 2" xfId="921" xr:uid="{00000000-0005-0000-0000-0000A0030000}"/>
    <cellStyle name="Normal 3 5 3" xfId="922" xr:uid="{00000000-0005-0000-0000-0000A1030000}"/>
    <cellStyle name="Normal 3 6" xfId="923" xr:uid="{00000000-0005-0000-0000-0000A2030000}"/>
    <cellStyle name="Normal 3 6 2" xfId="924" xr:uid="{00000000-0005-0000-0000-0000A3030000}"/>
    <cellStyle name="Normal 3 6 3" xfId="925" xr:uid="{00000000-0005-0000-0000-0000A4030000}"/>
    <cellStyle name="Normal 3 7" xfId="926" xr:uid="{00000000-0005-0000-0000-0000A5030000}"/>
    <cellStyle name="Normal 3 7 2" xfId="927" xr:uid="{00000000-0005-0000-0000-0000A6030000}"/>
    <cellStyle name="Normal 3 7 3" xfId="928" xr:uid="{00000000-0005-0000-0000-0000A7030000}"/>
    <cellStyle name="Normal 3 8" xfId="929" xr:uid="{00000000-0005-0000-0000-0000A8030000}"/>
    <cellStyle name="Normal 3 8 2" xfId="930" xr:uid="{00000000-0005-0000-0000-0000A9030000}"/>
    <cellStyle name="Normal 3 8 3" xfId="931" xr:uid="{00000000-0005-0000-0000-0000AA030000}"/>
    <cellStyle name="Normal 3 9" xfId="932" xr:uid="{00000000-0005-0000-0000-0000AB030000}"/>
    <cellStyle name="Normal 30" xfId="933" xr:uid="{00000000-0005-0000-0000-0000AC030000}"/>
    <cellStyle name="Normal 31" xfId="934" xr:uid="{00000000-0005-0000-0000-0000AD030000}"/>
    <cellStyle name="Normal 32" xfId="935" xr:uid="{00000000-0005-0000-0000-0000AE030000}"/>
    <cellStyle name="Normal 33" xfId="936" xr:uid="{00000000-0005-0000-0000-0000AF030000}"/>
    <cellStyle name="Normal 34" xfId="937" xr:uid="{00000000-0005-0000-0000-0000B0030000}"/>
    <cellStyle name="Normal 35" xfId="938" xr:uid="{00000000-0005-0000-0000-0000B1030000}"/>
    <cellStyle name="Normal 36" xfId="939" xr:uid="{00000000-0005-0000-0000-0000B2030000}"/>
    <cellStyle name="Normal 37" xfId="940" xr:uid="{00000000-0005-0000-0000-0000B3030000}"/>
    <cellStyle name="Normal 38" xfId="941" xr:uid="{00000000-0005-0000-0000-0000B4030000}"/>
    <cellStyle name="Normal 39" xfId="942" xr:uid="{00000000-0005-0000-0000-0000B5030000}"/>
    <cellStyle name="Normal 4" xfId="943" xr:uid="{00000000-0005-0000-0000-0000B6030000}"/>
    <cellStyle name="Normal 4 10" xfId="944" xr:uid="{00000000-0005-0000-0000-0000B7030000}"/>
    <cellStyle name="Normal 4 11" xfId="945" xr:uid="{00000000-0005-0000-0000-0000B8030000}"/>
    <cellStyle name="Normal 4 2" xfId="946" xr:uid="{00000000-0005-0000-0000-0000B9030000}"/>
    <cellStyle name="Normal 4 2 2" xfId="947" xr:uid="{00000000-0005-0000-0000-0000BA030000}"/>
    <cellStyle name="Normal 4 2 2 2" xfId="948" xr:uid="{00000000-0005-0000-0000-0000BB030000}"/>
    <cellStyle name="Normal 4 2 2 2 2" xfId="949" xr:uid="{00000000-0005-0000-0000-0000BC030000}"/>
    <cellStyle name="Normal 4 2 2 2 3" xfId="950" xr:uid="{00000000-0005-0000-0000-0000BD030000}"/>
    <cellStyle name="Normal 4 2 2 3" xfId="951" xr:uid="{00000000-0005-0000-0000-0000BE030000}"/>
    <cellStyle name="Normal 4 2 2 3 2" xfId="952" xr:uid="{00000000-0005-0000-0000-0000BF030000}"/>
    <cellStyle name="Normal 4 2 2 3 3" xfId="953" xr:uid="{00000000-0005-0000-0000-0000C0030000}"/>
    <cellStyle name="Normal 4 2 2 4" xfId="954" xr:uid="{00000000-0005-0000-0000-0000C1030000}"/>
    <cellStyle name="Normal 4 2 2 4 2" xfId="955" xr:uid="{00000000-0005-0000-0000-0000C2030000}"/>
    <cellStyle name="Normal 4 2 2 4 3" xfId="956" xr:uid="{00000000-0005-0000-0000-0000C3030000}"/>
    <cellStyle name="Normal 4 2 2 5" xfId="957" xr:uid="{00000000-0005-0000-0000-0000C4030000}"/>
    <cellStyle name="Normal 4 2 2 5 2" xfId="958" xr:uid="{00000000-0005-0000-0000-0000C5030000}"/>
    <cellStyle name="Normal 4 2 2 5 3" xfId="959" xr:uid="{00000000-0005-0000-0000-0000C6030000}"/>
    <cellStyle name="Normal 4 2 2 6" xfId="960" xr:uid="{00000000-0005-0000-0000-0000C7030000}"/>
    <cellStyle name="Normal 4 2 2 7" xfId="961" xr:uid="{00000000-0005-0000-0000-0000C8030000}"/>
    <cellStyle name="Normal 4 2 3" xfId="962" xr:uid="{00000000-0005-0000-0000-0000C9030000}"/>
    <cellStyle name="Normal 4 3" xfId="963" xr:uid="{00000000-0005-0000-0000-0000CA030000}"/>
    <cellStyle name="Normal 4 4" xfId="964" xr:uid="{00000000-0005-0000-0000-0000CB030000}"/>
    <cellStyle name="Normal 4 4 2" xfId="965" xr:uid="{00000000-0005-0000-0000-0000CC030000}"/>
    <cellStyle name="Normal 4 4 3" xfId="966" xr:uid="{00000000-0005-0000-0000-0000CD030000}"/>
    <cellStyle name="Normal 4 5" xfId="967" xr:uid="{00000000-0005-0000-0000-0000CE030000}"/>
    <cellStyle name="Normal 4 5 2" xfId="968" xr:uid="{00000000-0005-0000-0000-0000CF030000}"/>
    <cellStyle name="Normal 4 5 3" xfId="969" xr:uid="{00000000-0005-0000-0000-0000D0030000}"/>
    <cellStyle name="Normal 4 6" xfId="970" xr:uid="{00000000-0005-0000-0000-0000D1030000}"/>
    <cellStyle name="Normal 4 6 2" xfId="971" xr:uid="{00000000-0005-0000-0000-0000D2030000}"/>
    <cellStyle name="Normal 4 6 3" xfId="972" xr:uid="{00000000-0005-0000-0000-0000D3030000}"/>
    <cellStyle name="Normal 4 7" xfId="973" xr:uid="{00000000-0005-0000-0000-0000D4030000}"/>
    <cellStyle name="Normal 4 7 2" xfId="974" xr:uid="{00000000-0005-0000-0000-0000D5030000}"/>
    <cellStyle name="Normal 4 7 3" xfId="975" xr:uid="{00000000-0005-0000-0000-0000D6030000}"/>
    <cellStyle name="Normal 4 8" xfId="976" xr:uid="{00000000-0005-0000-0000-0000D7030000}"/>
    <cellStyle name="Normal 4 9" xfId="977" xr:uid="{00000000-0005-0000-0000-0000D8030000}"/>
    <cellStyle name="Normal 40" xfId="978" xr:uid="{00000000-0005-0000-0000-0000D9030000}"/>
    <cellStyle name="Normal 41" xfId="979" xr:uid="{00000000-0005-0000-0000-0000DA030000}"/>
    <cellStyle name="Normal 42" xfId="980" xr:uid="{00000000-0005-0000-0000-0000DB030000}"/>
    <cellStyle name="Normal 43" xfId="981" xr:uid="{00000000-0005-0000-0000-0000DC030000}"/>
    <cellStyle name="Normal 44" xfId="982" xr:uid="{00000000-0005-0000-0000-0000DD030000}"/>
    <cellStyle name="Normal 45" xfId="983" xr:uid="{00000000-0005-0000-0000-0000DE030000}"/>
    <cellStyle name="Normal 45 2" xfId="1700" xr:uid="{7DDE8187-25DF-4C3C-A556-B74CEC1AEA85}"/>
    <cellStyle name="Normal 46" xfId="984" xr:uid="{00000000-0005-0000-0000-0000DF030000}"/>
    <cellStyle name="Normal 46 2" xfId="1701" xr:uid="{4CAF696C-8C10-41DB-A7AF-D4DDAE928CDE}"/>
    <cellStyle name="Normal 47" xfId="985" xr:uid="{00000000-0005-0000-0000-0000E0030000}"/>
    <cellStyle name="Normal 47 2" xfId="1699" xr:uid="{02685157-7BE0-48F7-9EE0-B8139CC53781}"/>
    <cellStyle name="Normal 48" xfId="1678" xr:uid="{00000000-0005-0000-0000-0000E1030000}"/>
    <cellStyle name="Normal 49" xfId="1681" xr:uid="{00000000-0005-0000-0000-0000E2030000}"/>
    <cellStyle name="Normal 5" xfId="986" xr:uid="{00000000-0005-0000-0000-0000E3030000}"/>
    <cellStyle name="Normal 5 2" xfId="987" xr:uid="{00000000-0005-0000-0000-0000E4030000}"/>
    <cellStyle name="Normal 5 2 2" xfId="988" xr:uid="{00000000-0005-0000-0000-0000E5030000}"/>
    <cellStyle name="Normal 5 2 2 2" xfId="989" xr:uid="{00000000-0005-0000-0000-0000E6030000}"/>
    <cellStyle name="Normal 5 2 2 2 2" xfId="990" xr:uid="{00000000-0005-0000-0000-0000E7030000}"/>
    <cellStyle name="Normal 5 2 2 2 3" xfId="991" xr:uid="{00000000-0005-0000-0000-0000E8030000}"/>
    <cellStyle name="Normal 5 2 2 3" xfId="992" xr:uid="{00000000-0005-0000-0000-0000E9030000}"/>
    <cellStyle name="Normal 5 2 2 3 2" xfId="993" xr:uid="{00000000-0005-0000-0000-0000EA030000}"/>
    <cellStyle name="Normal 5 2 2 3 3" xfId="994" xr:uid="{00000000-0005-0000-0000-0000EB030000}"/>
    <cellStyle name="Normal 5 2 2 4" xfId="995" xr:uid="{00000000-0005-0000-0000-0000EC030000}"/>
    <cellStyle name="Normal 5 2 2 4 2" xfId="996" xr:uid="{00000000-0005-0000-0000-0000ED030000}"/>
    <cellStyle name="Normal 5 2 2 4 3" xfId="997" xr:uid="{00000000-0005-0000-0000-0000EE030000}"/>
    <cellStyle name="Normal 5 2 2 5" xfId="998" xr:uid="{00000000-0005-0000-0000-0000EF030000}"/>
    <cellStyle name="Normal 5 2 2 5 2" xfId="999" xr:uid="{00000000-0005-0000-0000-0000F0030000}"/>
    <cellStyle name="Normal 5 2 2 5 3" xfId="1000" xr:uid="{00000000-0005-0000-0000-0000F1030000}"/>
    <cellStyle name="Normal 5 2 2 6" xfId="1001" xr:uid="{00000000-0005-0000-0000-0000F2030000}"/>
    <cellStyle name="Normal 5 2 2 7" xfId="1002" xr:uid="{00000000-0005-0000-0000-0000F3030000}"/>
    <cellStyle name="Normal 5 3" xfId="1003" xr:uid="{00000000-0005-0000-0000-0000F4030000}"/>
    <cellStyle name="Normal 5 3 2" xfId="1004" xr:uid="{00000000-0005-0000-0000-0000F5030000}"/>
    <cellStyle name="Normal 5 3 3" xfId="1005" xr:uid="{00000000-0005-0000-0000-0000F6030000}"/>
    <cellStyle name="Normal 5 4" xfId="1006" xr:uid="{00000000-0005-0000-0000-0000F7030000}"/>
    <cellStyle name="Normal 5 4 2" xfId="1007" xr:uid="{00000000-0005-0000-0000-0000F8030000}"/>
    <cellStyle name="Normal 5 4 3" xfId="1008" xr:uid="{00000000-0005-0000-0000-0000F9030000}"/>
    <cellStyle name="Normal 5 5" xfId="1009" xr:uid="{00000000-0005-0000-0000-0000FA030000}"/>
    <cellStyle name="Normal 5 5 2" xfId="1010" xr:uid="{00000000-0005-0000-0000-0000FB030000}"/>
    <cellStyle name="Normal 5 5 3" xfId="1011" xr:uid="{00000000-0005-0000-0000-0000FC030000}"/>
    <cellStyle name="Normal 5 6" xfId="1012" xr:uid="{00000000-0005-0000-0000-0000FD030000}"/>
    <cellStyle name="Normal 5 6 2" xfId="1013" xr:uid="{00000000-0005-0000-0000-0000FE030000}"/>
    <cellStyle name="Normal 5 6 3" xfId="1014" xr:uid="{00000000-0005-0000-0000-0000FF030000}"/>
    <cellStyle name="Normal 5 7" xfId="1015" xr:uid="{00000000-0005-0000-0000-000000040000}"/>
    <cellStyle name="Normal 5 8" xfId="1016" xr:uid="{00000000-0005-0000-0000-000001040000}"/>
    <cellStyle name="Normal 5 9" xfId="1017" xr:uid="{00000000-0005-0000-0000-000002040000}"/>
    <cellStyle name="Normal 50" xfId="1685" xr:uid="{00000000-0005-0000-0000-000003040000}"/>
    <cellStyle name="Normal 51" xfId="1687" xr:uid="{00000000-0005-0000-0000-000004040000}"/>
    <cellStyle name="Normal 52" xfId="1690" xr:uid="{00000000-0005-0000-0000-000005040000}"/>
    <cellStyle name="Normal 53" xfId="1691" xr:uid="{00000000-0005-0000-0000-000006040000}"/>
    <cellStyle name="Normal 54" xfId="1696" xr:uid="{319A37E0-560B-456B-AC3B-006C05D6CE7A}"/>
    <cellStyle name="Normal 55" xfId="1703" xr:uid="{1268EC38-C4EB-4D24-8230-7D8BFE73FBE7}"/>
    <cellStyle name="Normal 6" xfId="1018" xr:uid="{00000000-0005-0000-0000-000007040000}"/>
    <cellStyle name="Normal 6 2" xfId="1019" xr:uid="{00000000-0005-0000-0000-000008040000}"/>
    <cellStyle name="Normal 7" xfId="1020" xr:uid="{00000000-0005-0000-0000-000009040000}"/>
    <cellStyle name="Normal 7 2" xfId="1021" xr:uid="{00000000-0005-0000-0000-00000A040000}"/>
    <cellStyle name="Normal 7 2 2" xfId="1022" xr:uid="{00000000-0005-0000-0000-00000B040000}"/>
    <cellStyle name="Normal 7 2 2 2" xfId="1023" xr:uid="{00000000-0005-0000-0000-00000C040000}"/>
    <cellStyle name="Normal 7 2 2 3" xfId="1024" xr:uid="{00000000-0005-0000-0000-00000D040000}"/>
    <cellStyle name="Normal 7 2 3" xfId="1025" xr:uid="{00000000-0005-0000-0000-00000E040000}"/>
    <cellStyle name="Normal 7 2 3 2" xfId="1026" xr:uid="{00000000-0005-0000-0000-00000F040000}"/>
    <cellStyle name="Normal 7 2 3 3" xfId="1027" xr:uid="{00000000-0005-0000-0000-000010040000}"/>
    <cellStyle name="Normal 7 2 4" xfId="1028" xr:uid="{00000000-0005-0000-0000-000011040000}"/>
    <cellStyle name="Normal 7 2 4 2" xfId="1029" xr:uid="{00000000-0005-0000-0000-000012040000}"/>
    <cellStyle name="Normal 7 2 4 3" xfId="1030" xr:uid="{00000000-0005-0000-0000-000013040000}"/>
    <cellStyle name="Normal 7 2 5" xfId="1031" xr:uid="{00000000-0005-0000-0000-000014040000}"/>
    <cellStyle name="Normal 7 2 5 2" xfId="1032" xr:uid="{00000000-0005-0000-0000-000015040000}"/>
    <cellStyle name="Normal 7 2 5 3" xfId="1033" xr:uid="{00000000-0005-0000-0000-000016040000}"/>
    <cellStyle name="Normal 7 2 6" xfId="1034" xr:uid="{00000000-0005-0000-0000-000017040000}"/>
    <cellStyle name="Normal 7 2 7" xfId="1035" xr:uid="{00000000-0005-0000-0000-000018040000}"/>
    <cellStyle name="Normal 7 3" xfId="1036" xr:uid="{00000000-0005-0000-0000-000019040000}"/>
    <cellStyle name="Normal 7 3 2" xfId="1037" xr:uid="{00000000-0005-0000-0000-00001A040000}"/>
    <cellStyle name="Normal 7 3 3" xfId="1038" xr:uid="{00000000-0005-0000-0000-00001B040000}"/>
    <cellStyle name="Normal 7 4" xfId="1039" xr:uid="{00000000-0005-0000-0000-00001C040000}"/>
    <cellStyle name="Normal 7 4 2" xfId="1040" xr:uid="{00000000-0005-0000-0000-00001D040000}"/>
    <cellStyle name="Normal 7 4 3" xfId="1041" xr:uid="{00000000-0005-0000-0000-00001E040000}"/>
    <cellStyle name="Normal 7 5" xfId="1042" xr:uid="{00000000-0005-0000-0000-00001F040000}"/>
    <cellStyle name="Normal 7 5 2" xfId="1043" xr:uid="{00000000-0005-0000-0000-000020040000}"/>
    <cellStyle name="Normal 7 5 3" xfId="1044" xr:uid="{00000000-0005-0000-0000-000021040000}"/>
    <cellStyle name="Normal 7 6" xfId="1045" xr:uid="{00000000-0005-0000-0000-000022040000}"/>
    <cellStyle name="Normal 7 6 2" xfId="1046" xr:uid="{00000000-0005-0000-0000-000023040000}"/>
    <cellStyle name="Normal 7 6 3" xfId="1047" xr:uid="{00000000-0005-0000-0000-000024040000}"/>
    <cellStyle name="Normal 7 7" xfId="1048" xr:uid="{00000000-0005-0000-0000-000025040000}"/>
    <cellStyle name="Normal 7 8" xfId="1049" xr:uid="{00000000-0005-0000-0000-000026040000}"/>
    <cellStyle name="Normal 7 9" xfId="1050" xr:uid="{00000000-0005-0000-0000-000027040000}"/>
    <cellStyle name="Normal 8" xfId="1051" xr:uid="{00000000-0005-0000-0000-000028040000}"/>
    <cellStyle name="Normal 8 2" xfId="1052" xr:uid="{00000000-0005-0000-0000-000029040000}"/>
    <cellStyle name="Normal 9" xfId="1053" xr:uid="{00000000-0005-0000-0000-00002A040000}"/>
    <cellStyle name="Normal VN" xfId="1054" xr:uid="{00000000-0005-0000-0000-00002B040000}"/>
    <cellStyle name="Normal_BAO CAO TAI CHINH" xfId="1055" xr:uid="{00000000-0005-0000-0000-00002C040000}"/>
    <cellStyle name="Normal_MAU BIEU BAO CAO NAM 2013 (PTC)" xfId="1056" xr:uid="{00000000-0005-0000-0000-00002D040000}"/>
    <cellStyle name="Normal_TONG HOP CHI TIEU KHSXKD 2011 TONG CTY" xfId="1057" xr:uid="{00000000-0005-0000-0000-00002E040000}"/>
    <cellStyle name="Note 2" xfId="1058" xr:uid="{00000000-0005-0000-0000-00002F040000}"/>
    <cellStyle name="Note 2 2" xfId="1059" xr:uid="{00000000-0005-0000-0000-000030040000}"/>
    <cellStyle name="Note 2 2 2" xfId="1060" xr:uid="{00000000-0005-0000-0000-000031040000}"/>
    <cellStyle name="Note 2 3" xfId="1061" xr:uid="{00000000-0005-0000-0000-000032040000}"/>
    <cellStyle name="Note 2 3 2" xfId="1062" xr:uid="{00000000-0005-0000-0000-000033040000}"/>
    <cellStyle name="Note 2 4" xfId="1063" xr:uid="{00000000-0005-0000-0000-000034040000}"/>
    <cellStyle name="Note 2 4 2" xfId="1064" xr:uid="{00000000-0005-0000-0000-000035040000}"/>
    <cellStyle name="oft Excel]_x000a__x000a_Comment=open=/f ‚ðw’è‚·‚é‚ÆAƒ†[ƒU[’è‹`ŠÖ”‚ðŠÖ”“\‚è•t‚¯‚Ìˆê——‚É“o˜^‚·‚é‚±‚Æ‚ª‚Å‚«‚Ü‚·B_x000a__x000a_Maximized" xfId="1065" xr:uid="{00000000-0005-0000-0000-000036040000}"/>
    <cellStyle name="oft Excel]_x000a__x000a_Comment=open=/f ‚ðŽw’è‚·‚é‚ÆAƒ†[ƒU[’è‹`ŠÖ”‚ðŠÖ”“\‚è•t‚¯‚Ìˆê——‚É“o˜^‚·‚é‚±‚Æ‚ª‚Å‚«‚Ü‚·B_x000a__x000a_Maximized" xfId="1066" xr:uid="{00000000-0005-0000-0000-000037040000}"/>
    <cellStyle name="oft Excel]_x000d__x000a_Comment=open=/f ‚ðw’è‚·‚é‚ÆAƒ†[ƒU[’è‹`ŠÖ”‚ðŠÖ”“\‚è•t‚¯‚Ìˆê——‚É“o˜^‚·‚é‚±‚Æ‚ª‚Å‚«‚Ü‚·B_x000d__x000a_Maximized" xfId="1067" xr:uid="{00000000-0005-0000-0000-000038040000}"/>
    <cellStyle name="oft Excel]_x000d__x000a_Comment=open=/f ‚ðŽw’è‚·‚é‚ÆAƒ†[ƒU[’è‹`ŠÖ”‚ðŠÖ”“\‚è•t‚¯‚Ìˆê——‚É“o˜^‚·‚é‚±‚Æ‚ª‚Å‚«‚Ü‚·B_x000d__x000a_Maximized" xfId="1068" xr:uid="{00000000-0005-0000-0000-000039040000}"/>
    <cellStyle name="omma [0]_Mktg Prog" xfId="1069" xr:uid="{00000000-0005-0000-0000-00003A040000}"/>
    <cellStyle name="ormal_Sheet1_1" xfId="1070" xr:uid="{00000000-0005-0000-0000-00003B040000}"/>
    <cellStyle name="Output 2" xfId="1071" xr:uid="{00000000-0005-0000-0000-00003C040000}"/>
    <cellStyle name="Percent" xfId="1072" builtinId="5"/>
    <cellStyle name="Percent [0]" xfId="1073" xr:uid="{00000000-0005-0000-0000-00003E040000}"/>
    <cellStyle name="Percent [00]" xfId="1074" xr:uid="{00000000-0005-0000-0000-00003F040000}"/>
    <cellStyle name="Percent [2]" xfId="1075" xr:uid="{00000000-0005-0000-0000-000040040000}"/>
    <cellStyle name="Percent 10" xfId="1076" xr:uid="{00000000-0005-0000-0000-000041040000}"/>
    <cellStyle name="Percent 11" xfId="1077" xr:uid="{00000000-0005-0000-0000-000042040000}"/>
    <cellStyle name="Percent 11 2" xfId="1078" xr:uid="{00000000-0005-0000-0000-000043040000}"/>
    <cellStyle name="Percent 12" xfId="1079" xr:uid="{00000000-0005-0000-0000-000044040000}"/>
    <cellStyle name="Percent 13" xfId="1080" xr:uid="{00000000-0005-0000-0000-000045040000}"/>
    <cellStyle name="Percent 13 2" xfId="1081" xr:uid="{00000000-0005-0000-0000-000046040000}"/>
    <cellStyle name="Percent 14" xfId="1082" xr:uid="{00000000-0005-0000-0000-000047040000}"/>
    <cellStyle name="Percent 15" xfId="1083" xr:uid="{00000000-0005-0000-0000-000048040000}"/>
    <cellStyle name="Percent 16" xfId="1084" xr:uid="{00000000-0005-0000-0000-000049040000}"/>
    <cellStyle name="Percent 17" xfId="1085" xr:uid="{00000000-0005-0000-0000-00004A040000}"/>
    <cellStyle name="Percent 18" xfId="1086" xr:uid="{00000000-0005-0000-0000-00004B040000}"/>
    <cellStyle name="Percent 19" xfId="1087" xr:uid="{00000000-0005-0000-0000-00004C040000}"/>
    <cellStyle name="Percent 2" xfId="1680" xr:uid="{00000000-0005-0000-0000-00004D040000}"/>
    <cellStyle name="Percent 2 2" xfId="1088" xr:uid="{00000000-0005-0000-0000-00004E040000}"/>
    <cellStyle name="Percent 2 2 2" xfId="1089" xr:uid="{00000000-0005-0000-0000-00004F040000}"/>
    <cellStyle name="Percent 2 3" xfId="1090" xr:uid="{00000000-0005-0000-0000-000050040000}"/>
    <cellStyle name="Percent 2 4" xfId="1091" xr:uid="{00000000-0005-0000-0000-000051040000}"/>
    <cellStyle name="Percent 2 5" xfId="1689" xr:uid="{00000000-0005-0000-0000-000052040000}"/>
    <cellStyle name="Percent 20" xfId="1092" xr:uid="{00000000-0005-0000-0000-000053040000}"/>
    <cellStyle name="Percent 21" xfId="1093" xr:uid="{00000000-0005-0000-0000-000054040000}"/>
    <cellStyle name="Percent 22" xfId="1094" xr:uid="{00000000-0005-0000-0000-000055040000}"/>
    <cellStyle name="Percent 23" xfId="1095" xr:uid="{00000000-0005-0000-0000-000056040000}"/>
    <cellStyle name="Percent 24" xfId="1096" xr:uid="{00000000-0005-0000-0000-000057040000}"/>
    <cellStyle name="Percent 25" xfId="1097" xr:uid="{00000000-0005-0000-0000-000058040000}"/>
    <cellStyle name="Percent 26" xfId="1098" xr:uid="{00000000-0005-0000-0000-000059040000}"/>
    <cellStyle name="Percent 27" xfId="1099" xr:uid="{00000000-0005-0000-0000-00005A040000}"/>
    <cellStyle name="Percent 28" xfId="1100" xr:uid="{00000000-0005-0000-0000-00005B040000}"/>
    <cellStyle name="Percent 29" xfId="1101" xr:uid="{00000000-0005-0000-0000-00005C040000}"/>
    <cellStyle name="Percent 3" xfId="1102" xr:uid="{00000000-0005-0000-0000-00005D040000}"/>
    <cellStyle name="Percent 3 2" xfId="1103" xr:uid="{00000000-0005-0000-0000-00005E040000}"/>
    <cellStyle name="Percent 3 2 2" xfId="1707" xr:uid="{FC97D09C-EE70-42FB-B867-3870BD5F6809}"/>
    <cellStyle name="Percent 3 3" xfId="1104" xr:uid="{00000000-0005-0000-0000-00005F040000}"/>
    <cellStyle name="Percent 30" xfId="1105" xr:uid="{00000000-0005-0000-0000-000060040000}"/>
    <cellStyle name="Percent 31" xfId="1106" xr:uid="{00000000-0005-0000-0000-000061040000}"/>
    <cellStyle name="Percent 32" xfId="1683" xr:uid="{00000000-0005-0000-0000-000062040000}"/>
    <cellStyle name="Percent 33" xfId="1704" xr:uid="{30467DC5-6A7E-4BE4-8EC1-35DE182053FB}"/>
    <cellStyle name="Percent 4" xfId="1107" xr:uid="{00000000-0005-0000-0000-000063040000}"/>
    <cellStyle name="Percent 4 2" xfId="1108" xr:uid="{00000000-0005-0000-0000-000064040000}"/>
    <cellStyle name="Percent 4 3" xfId="1109" xr:uid="{00000000-0005-0000-0000-000065040000}"/>
    <cellStyle name="Percent 5" xfId="1110" xr:uid="{00000000-0005-0000-0000-000066040000}"/>
    <cellStyle name="Percent 5 2" xfId="1111" xr:uid="{00000000-0005-0000-0000-000067040000}"/>
    <cellStyle name="Percent 6" xfId="1112" xr:uid="{00000000-0005-0000-0000-000068040000}"/>
    <cellStyle name="Percent 6 2" xfId="1113" xr:uid="{00000000-0005-0000-0000-000069040000}"/>
    <cellStyle name="Percent 7" xfId="1114" xr:uid="{00000000-0005-0000-0000-00006A040000}"/>
    <cellStyle name="Percent 7 2" xfId="1115" xr:uid="{00000000-0005-0000-0000-00006B040000}"/>
    <cellStyle name="Percent 7 3" xfId="1116" xr:uid="{00000000-0005-0000-0000-00006C040000}"/>
    <cellStyle name="Percent 8" xfId="1117" xr:uid="{00000000-0005-0000-0000-00006D040000}"/>
    <cellStyle name="Percent 8 2" xfId="1118" xr:uid="{00000000-0005-0000-0000-00006E040000}"/>
    <cellStyle name="Percent 9" xfId="1119" xr:uid="{00000000-0005-0000-0000-00006F040000}"/>
    <cellStyle name="PERCENTAGE" xfId="1120" xr:uid="{00000000-0005-0000-0000-000070040000}"/>
    <cellStyle name="PrePop Currency (0)" xfId="1121" xr:uid="{00000000-0005-0000-0000-000071040000}"/>
    <cellStyle name="PrePop Currency (2)" xfId="1122" xr:uid="{00000000-0005-0000-0000-000072040000}"/>
    <cellStyle name="PrePop Units (0)" xfId="1123" xr:uid="{00000000-0005-0000-0000-000073040000}"/>
    <cellStyle name="PrePop Units (1)" xfId="1124" xr:uid="{00000000-0005-0000-0000-000074040000}"/>
    <cellStyle name="PrePop Units (2)" xfId="1125" xr:uid="{00000000-0005-0000-0000-000075040000}"/>
    <cellStyle name="pricing" xfId="1126" xr:uid="{00000000-0005-0000-0000-000076040000}"/>
    <cellStyle name="PSChar" xfId="1127" xr:uid="{00000000-0005-0000-0000-000077040000}"/>
    <cellStyle name="PSHeading" xfId="1128" xr:uid="{00000000-0005-0000-0000-000078040000}"/>
    <cellStyle name="S—_x0008_" xfId="1129" xr:uid="{00000000-0005-0000-0000-000079040000}"/>
    <cellStyle name="Sheet Title" xfId="1130" xr:uid="{00000000-0005-0000-0000-00007A040000}"/>
    <cellStyle name="Standard_DB" xfId="1131" xr:uid="{00000000-0005-0000-0000-00007B040000}"/>
    <cellStyle name="Style 1" xfId="1132" xr:uid="{00000000-0005-0000-0000-00007C040000}"/>
    <cellStyle name="Style 1 2" xfId="1133" xr:uid="{00000000-0005-0000-0000-00007D040000}"/>
    <cellStyle name="Style 1 3" xfId="1134" xr:uid="{00000000-0005-0000-0000-00007E040000}"/>
    <cellStyle name="Style 1_BAO CAO TQT 2012" xfId="1135" xr:uid="{00000000-0005-0000-0000-00007F040000}"/>
    <cellStyle name="Style 10" xfId="1136" xr:uid="{00000000-0005-0000-0000-000080040000}"/>
    <cellStyle name="Style 11" xfId="1137" xr:uid="{00000000-0005-0000-0000-000081040000}"/>
    <cellStyle name="Style 12" xfId="1138" xr:uid="{00000000-0005-0000-0000-000082040000}"/>
    <cellStyle name="Style 13" xfId="1139" xr:uid="{00000000-0005-0000-0000-000083040000}"/>
    <cellStyle name="Style 14" xfId="1140" xr:uid="{00000000-0005-0000-0000-000084040000}"/>
    <cellStyle name="Style 15" xfId="1141" xr:uid="{00000000-0005-0000-0000-000085040000}"/>
    <cellStyle name="Style 16" xfId="1142" xr:uid="{00000000-0005-0000-0000-000086040000}"/>
    <cellStyle name="Style 17" xfId="1143" xr:uid="{00000000-0005-0000-0000-000087040000}"/>
    <cellStyle name="Style 18" xfId="1144" xr:uid="{00000000-0005-0000-0000-000088040000}"/>
    <cellStyle name="Style 19" xfId="1145" xr:uid="{00000000-0005-0000-0000-000089040000}"/>
    <cellStyle name="Style 2" xfId="1146" xr:uid="{00000000-0005-0000-0000-00008A040000}"/>
    <cellStyle name="Style 20" xfId="1147" xr:uid="{00000000-0005-0000-0000-00008B040000}"/>
    <cellStyle name="Style 21" xfId="1148" xr:uid="{00000000-0005-0000-0000-00008C040000}"/>
    <cellStyle name="Style 22" xfId="1149" xr:uid="{00000000-0005-0000-0000-00008D040000}"/>
    <cellStyle name="Style 23" xfId="1150" xr:uid="{00000000-0005-0000-0000-00008E040000}"/>
    <cellStyle name="Style 24" xfId="1151" xr:uid="{00000000-0005-0000-0000-00008F040000}"/>
    <cellStyle name="Style 25" xfId="1152" xr:uid="{00000000-0005-0000-0000-000090040000}"/>
    <cellStyle name="Style 26" xfId="1153" xr:uid="{00000000-0005-0000-0000-000091040000}"/>
    <cellStyle name="Style 27" xfId="1154" xr:uid="{00000000-0005-0000-0000-000092040000}"/>
    <cellStyle name="Style 28" xfId="1155" xr:uid="{00000000-0005-0000-0000-000093040000}"/>
    <cellStyle name="Style 29" xfId="1156" xr:uid="{00000000-0005-0000-0000-000094040000}"/>
    <cellStyle name="Style 3" xfId="1157" xr:uid="{00000000-0005-0000-0000-000095040000}"/>
    <cellStyle name="Style 30" xfId="1158" xr:uid="{00000000-0005-0000-0000-000096040000}"/>
    <cellStyle name="Style 31" xfId="1159" xr:uid="{00000000-0005-0000-0000-000097040000}"/>
    <cellStyle name="Style 32" xfId="1160" xr:uid="{00000000-0005-0000-0000-000098040000}"/>
    <cellStyle name="Style 33" xfId="1161" xr:uid="{00000000-0005-0000-0000-000099040000}"/>
    <cellStyle name="Style 34" xfId="1162" xr:uid="{00000000-0005-0000-0000-00009A040000}"/>
    <cellStyle name="Style 35" xfId="1163" xr:uid="{00000000-0005-0000-0000-00009B040000}"/>
    <cellStyle name="Style 36" xfId="1164" xr:uid="{00000000-0005-0000-0000-00009C040000}"/>
    <cellStyle name="Style 37" xfId="1165" xr:uid="{00000000-0005-0000-0000-00009D040000}"/>
    <cellStyle name="Style 38" xfId="1166" xr:uid="{00000000-0005-0000-0000-00009E040000}"/>
    <cellStyle name="Style 39" xfId="1167" xr:uid="{00000000-0005-0000-0000-00009F040000}"/>
    <cellStyle name="Style 4" xfId="1168" xr:uid="{00000000-0005-0000-0000-0000A0040000}"/>
    <cellStyle name="Style 40" xfId="1169" xr:uid="{00000000-0005-0000-0000-0000A1040000}"/>
    <cellStyle name="Style 41" xfId="1170" xr:uid="{00000000-0005-0000-0000-0000A2040000}"/>
    <cellStyle name="Style 42" xfId="1171" xr:uid="{00000000-0005-0000-0000-0000A3040000}"/>
    <cellStyle name="Style 43" xfId="1172" xr:uid="{00000000-0005-0000-0000-0000A4040000}"/>
    <cellStyle name="Style 44" xfId="1173" xr:uid="{00000000-0005-0000-0000-0000A5040000}"/>
    <cellStyle name="Style 45" xfId="1174" xr:uid="{00000000-0005-0000-0000-0000A6040000}"/>
    <cellStyle name="Style 46" xfId="1175" xr:uid="{00000000-0005-0000-0000-0000A7040000}"/>
    <cellStyle name="Style 47" xfId="1176" xr:uid="{00000000-0005-0000-0000-0000A8040000}"/>
    <cellStyle name="Style 48" xfId="1177" xr:uid="{00000000-0005-0000-0000-0000A9040000}"/>
    <cellStyle name="Style 49" xfId="1178" xr:uid="{00000000-0005-0000-0000-0000AA040000}"/>
    <cellStyle name="Style 5" xfId="1179" xr:uid="{00000000-0005-0000-0000-0000AB040000}"/>
    <cellStyle name="Style 50" xfId="1180" xr:uid="{00000000-0005-0000-0000-0000AC040000}"/>
    <cellStyle name="Style 51" xfId="1181" xr:uid="{00000000-0005-0000-0000-0000AD040000}"/>
    <cellStyle name="Style 52" xfId="1182" xr:uid="{00000000-0005-0000-0000-0000AE040000}"/>
    <cellStyle name="Style 53" xfId="1183" xr:uid="{00000000-0005-0000-0000-0000AF040000}"/>
    <cellStyle name="Style 54" xfId="1184" xr:uid="{00000000-0005-0000-0000-0000B0040000}"/>
    <cellStyle name="Style 55" xfId="1185" xr:uid="{00000000-0005-0000-0000-0000B1040000}"/>
    <cellStyle name="Style 56" xfId="1186" xr:uid="{00000000-0005-0000-0000-0000B2040000}"/>
    <cellStyle name="Style 57" xfId="1187" xr:uid="{00000000-0005-0000-0000-0000B3040000}"/>
    <cellStyle name="Style 58" xfId="1188" xr:uid="{00000000-0005-0000-0000-0000B4040000}"/>
    <cellStyle name="Style 59" xfId="1189" xr:uid="{00000000-0005-0000-0000-0000B5040000}"/>
    <cellStyle name="Style 6" xfId="1190" xr:uid="{00000000-0005-0000-0000-0000B6040000}"/>
    <cellStyle name="Style 60" xfId="1191" xr:uid="{00000000-0005-0000-0000-0000B7040000}"/>
    <cellStyle name="Style 61" xfId="1192" xr:uid="{00000000-0005-0000-0000-0000B8040000}"/>
    <cellStyle name="Style 62" xfId="1193" xr:uid="{00000000-0005-0000-0000-0000B9040000}"/>
    <cellStyle name="Style 63" xfId="1194" xr:uid="{00000000-0005-0000-0000-0000BA040000}"/>
    <cellStyle name="Style 64" xfId="1195" xr:uid="{00000000-0005-0000-0000-0000BB040000}"/>
    <cellStyle name="Style 65" xfId="1196" xr:uid="{00000000-0005-0000-0000-0000BC040000}"/>
    <cellStyle name="Style 66" xfId="1197" xr:uid="{00000000-0005-0000-0000-0000BD040000}"/>
    <cellStyle name="Style 67" xfId="1198" xr:uid="{00000000-0005-0000-0000-0000BE040000}"/>
    <cellStyle name="Style 68" xfId="1199" xr:uid="{00000000-0005-0000-0000-0000BF040000}"/>
    <cellStyle name="Style 69" xfId="1200" xr:uid="{00000000-0005-0000-0000-0000C0040000}"/>
    <cellStyle name="Style 7" xfId="1201" xr:uid="{00000000-0005-0000-0000-0000C1040000}"/>
    <cellStyle name="Style 70" xfId="1202" xr:uid="{00000000-0005-0000-0000-0000C2040000}"/>
    <cellStyle name="Style 71" xfId="1203" xr:uid="{00000000-0005-0000-0000-0000C3040000}"/>
    <cellStyle name="Style 72" xfId="1204" xr:uid="{00000000-0005-0000-0000-0000C4040000}"/>
    <cellStyle name="Style 73" xfId="1205" xr:uid="{00000000-0005-0000-0000-0000C5040000}"/>
    <cellStyle name="Style 74" xfId="1206" xr:uid="{00000000-0005-0000-0000-0000C6040000}"/>
    <cellStyle name="Style 75" xfId="1207" xr:uid="{00000000-0005-0000-0000-0000C7040000}"/>
    <cellStyle name="Style 76" xfId="1208" xr:uid="{00000000-0005-0000-0000-0000C8040000}"/>
    <cellStyle name="Style 77" xfId="1209" xr:uid="{00000000-0005-0000-0000-0000C9040000}"/>
    <cellStyle name="Style 78" xfId="1210" xr:uid="{00000000-0005-0000-0000-0000CA040000}"/>
    <cellStyle name="Style 79" xfId="1211" xr:uid="{00000000-0005-0000-0000-0000CB040000}"/>
    <cellStyle name="Style 8" xfId="1212" xr:uid="{00000000-0005-0000-0000-0000CC040000}"/>
    <cellStyle name="Style 80" xfId="1213" xr:uid="{00000000-0005-0000-0000-0000CD040000}"/>
    <cellStyle name="Style 81" xfId="1214" xr:uid="{00000000-0005-0000-0000-0000CE040000}"/>
    <cellStyle name="Style 82" xfId="1215" xr:uid="{00000000-0005-0000-0000-0000CF040000}"/>
    <cellStyle name="Style 83" xfId="1216" xr:uid="{00000000-0005-0000-0000-0000D0040000}"/>
    <cellStyle name="Style 84" xfId="1217" xr:uid="{00000000-0005-0000-0000-0000D1040000}"/>
    <cellStyle name="Style 85" xfId="1218" xr:uid="{00000000-0005-0000-0000-0000D2040000}"/>
    <cellStyle name="Style 86" xfId="1219" xr:uid="{00000000-0005-0000-0000-0000D3040000}"/>
    <cellStyle name="Style 87" xfId="1220" xr:uid="{00000000-0005-0000-0000-0000D4040000}"/>
    <cellStyle name="Style 88" xfId="1221" xr:uid="{00000000-0005-0000-0000-0000D5040000}"/>
    <cellStyle name="Style 89" xfId="1222" xr:uid="{00000000-0005-0000-0000-0000D6040000}"/>
    <cellStyle name="Style 9" xfId="1223" xr:uid="{00000000-0005-0000-0000-0000D7040000}"/>
    <cellStyle name="Style 90" xfId="1224" xr:uid="{00000000-0005-0000-0000-0000D8040000}"/>
    <cellStyle name="Style 91" xfId="1225" xr:uid="{00000000-0005-0000-0000-0000D9040000}"/>
    <cellStyle name="Style Date" xfId="1226" xr:uid="{00000000-0005-0000-0000-0000DA040000}"/>
    <cellStyle name="subhead" xfId="1227" xr:uid="{00000000-0005-0000-0000-0000DB040000}"/>
    <cellStyle name="T" xfId="1228" xr:uid="{00000000-0005-0000-0000-0000DC040000}"/>
    <cellStyle name="T_3P-100KVA Ngan hang Cong Thuong" xfId="1229" xr:uid="{00000000-0005-0000-0000-0000DD040000}"/>
    <cellStyle name="T_3P-100KVA Ngan hang Cong Thuong_CHI TIET CONG TY 30.6.2011" xfId="1230" xr:uid="{00000000-0005-0000-0000-0000DE040000}"/>
    <cellStyle name="T_3P-100KVA Ngan hang Cong Thuong_CHI TIET CONG TY 30.6.2011_kh sxkd 2012" xfId="1231" xr:uid="{00000000-0005-0000-0000-0000DF040000}"/>
    <cellStyle name="T_3P-100KVA Ngan hang Cong Thuong_kh sxkd 2012" xfId="1232" xr:uid="{00000000-0005-0000-0000-0000E0040000}"/>
    <cellStyle name="T_3P-100KVA Ngan hang Cong Thuong_QUI MÔ 31.12.2011" xfId="1233" xr:uid="{00000000-0005-0000-0000-0000E1040000}"/>
    <cellStyle name="T_3P-100KVA Ngan hang Cong Thuong_QUI MÔ 31.12.2011_kh sxkd 2012" xfId="1234" xr:uid="{00000000-0005-0000-0000-0000E2040000}"/>
    <cellStyle name="T_3P-100KVA Ngan hang Cong Thuong_SO LIEU CA NAM 2010 DU KIEN" xfId="1235" xr:uid="{00000000-0005-0000-0000-0000E3040000}"/>
    <cellStyle name="T_3P-100KVA Ngan hang Cong Thuong_SO LIEU CA NAM 2010 DU KIEN_CHI TIET CONG TY 30.6.2011" xfId="1236" xr:uid="{00000000-0005-0000-0000-0000E4040000}"/>
    <cellStyle name="T_3P-100KVA Ngan hang Cong Thuong_SO LIEU CA NAM 2010 DU KIEN_CHI TIET CONG TY 30.6.2011_kh sxkd 2012" xfId="1237" xr:uid="{00000000-0005-0000-0000-0000E5040000}"/>
    <cellStyle name="T_3P-100KVA Ngan hang Cong Thuong_SO LIEU CA NAM 2010 DU KIEN_kh sxkd 2012" xfId="1238" xr:uid="{00000000-0005-0000-0000-0000E6040000}"/>
    <cellStyle name="T_3P-100KVA Ngan hang Cong Thuong_SO LIEU CA NAM 2010 DU KIEN_QUI MÔ 31.12.2011" xfId="1239" xr:uid="{00000000-0005-0000-0000-0000E7040000}"/>
    <cellStyle name="T_3P-100KVA Ngan hang Cong Thuong_SO LIEU CA NAM 2010 DU KIEN_QUI MÔ 31.12.2011_kh sxkd 2012" xfId="1240" xr:uid="{00000000-0005-0000-0000-0000E8040000}"/>
    <cellStyle name="T_4 BCTC_2008" xfId="1241" xr:uid="{00000000-0005-0000-0000-0000E9040000}"/>
    <cellStyle name="T_4-Cong ty Tan cang-1" xfId="1242" xr:uid="{00000000-0005-0000-0000-0000EA040000}"/>
    <cellStyle name="T_4-Cong ty Tan cang-1_CHI TIET CONG TY 30.6.2011" xfId="1243" xr:uid="{00000000-0005-0000-0000-0000EB040000}"/>
    <cellStyle name="T_4-Cong ty Tan cang-1_CHI TIET CONG TY 30.6.2011_kh sxkd 2012" xfId="1244" xr:uid="{00000000-0005-0000-0000-0000EC040000}"/>
    <cellStyle name="T_4-Cong ty Tan cang-1_kh sxkd 2012" xfId="1245" xr:uid="{00000000-0005-0000-0000-0000ED040000}"/>
    <cellStyle name="T_4-Cong ty Tan cang-1_SO LIEU CA NAM 2010 DU KIEN" xfId="1246" xr:uid="{00000000-0005-0000-0000-0000EE040000}"/>
    <cellStyle name="T_4-Cong ty Tan cang-1_SO LIEU CA NAM 2010 DU KIEN_CHI TIET CONG TY 30.6.2011" xfId="1247" xr:uid="{00000000-0005-0000-0000-0000EF040000}"/>
    <cellStyle name="T_4-Cong ty Tan cang-1_SO LIEU CA NAM 2010 DU KIEN_CHI TIET CONG TY 30.6.2011_kh sxkd 2012" xfId="1248" xr:uid="{00000000-0005-0000-0000-0000F0040000}"/>
    <cellStyle name="T_4-Cong ty Tan cang-1_SO LIEU CA NAM 2010 DU KIEN_kh sxkd 2012" xfId="1249" xr:uid="{00000000-0005-0000-0000-0000F1040000}"/>
    <cellStyle name="T_BAO CAO  DAU TU 2010" xfId="1250" xr:uid="{00000000-0005-0000-0000-0000F2040000}"/>
    <cellStyle name="T_BAO CAO  DAU TU 2010_CHI TIET CONG TY 30.6.2011" xfId="1251" xr:uid="{00000000-0005-0000-0000-0000F3040000}"/>
    <cellStyle name="T_BAO CAO  DAU TU 2010_CHI TIET CONG TY 30.6.2011_kh sxkd 2012" xfId="1252" xr:uid="{00000000-0005-0000-0000-0000F4040000}"/>
    <cellStyle name="T_BAO CAO  DAU TU 2010_kh sxkd 2012" xfId="1253" xr:uid="{00000000-0005-0000-0000-0000F5040000}"/>
    <cellStyle name="T_BAO CAO  DAU TU 2010_QUI MÔ 31.12.2011" xfId="1254" xr:uid="{00000000-0005-0000-0000-0000F6040000}"/>
    <cellStyle name="T_BAO CAO  DAU TU 2010_QUI MÔ 31.12.2011_kh sxkd 2012" xfId="1255" xr:uid="{00000000-0005-0000-0000-0000F7040000}"/>
    <cellStyle name="T_BAO CAO  DAU TU 2010_SO LIEU CA NAM 2010 DU KIEN" xfId="1256" xr:uid="{00000000-0005-0000-0000-0000F8040000}"/>
    <cellStyle name="T_BAO CAO  DAU TU 2010_SO LIEU CA NAM 2010 DU KIEN_CHI TIET CONG TY 30.6.2011" xfId="1257" xr:uid="{00000000-0005-0000-0000-0000F9040000}"/>
    <cellStyle name="T_BAO CAO  DAU TU 2010_SO LIEU CA NAM 2010 DU KIEN_CHI TIET CONG TY 30.6.2011_kh sxkd 2012" xfId="1258" xr:uid="{00000000-0005-0000-0000-0000FA040000}"/>
    <cellStyle name="T_BAO CAO  DAU TU 2010_SO LIEU CA NAM 2010 DU KIEN_kh sxkd 2012" xfId="1259" xr:uid="{00000000-0005-0000-0000-0000FB040000}"/>
    <cellStyle name="T_BAO CAO  DAU TU 2010_SO LIEU CA NAM 2010 DU KIEN_QUI MÔ 31.12.2011" xfId="1260" xr:uid="{00000000-0005-0000-0000-0000FC040000}"/>
    <cellStyle name="T_BAO CAO  DAU TU 2010_SO LIEU CA NAM 2010 DU KIEN_QUI MÔ 31.12.2011_kh sxkd 2012" xfId="1261" xr:uid="{00000000-0005-0000-0000-0000FD040000}"/>
    <cellStyle name="T_BAO CAO TQT 2012" xfId="1262" xr:uid="{00000000-0005-0000-0000-0000FE040000}"/>
    <cellStyle name="T_BAOCAOTAICHINH2010" xfId="1263" xr:uid="{00000000-0005-0000-0000-0000FF040000}"/>
    <cellStyle name="T_BBNT" xfId="1264" xr:uid="{00000000-0005-0000-0000-000000050000}"/>
    <cellStyle name="T_BBNT_CHI TIET CONG TY 30.6.2011" xfId="1265" xr:uid="{00000000-0005-0000-0000-000001050000}"/>
    <cellStyle name="T_BBNT_CHI TIET CONG TY 30.6.2011_kh sxkd 2012" xfId="1266" xr:uid="{00000000-0005-0000-0000-000002050000}"/>
    <cellStyle name="T_BBNT_kh sxkd 2012" xfId="1267" xr:uid="{00000000-0005-0000-0000-000003050000}"/>
    <cellStyle name="T_BBNT_SO LIEU CA NAM 2010 DU KIEN" xfId="1268" xr:uid="{00000000-0005-0000-0000-000004050000}"/>
    <cellStyle name="T_BBNT_SO LIEU CA NAM 2010 DU KIEN_CHI TIET CONG TY 30.6.2011" xfId="1269" xr:uid="{00000000-0005-0000-0000-000005050000}"/>
    <cellStyle name="T_BBNT_SO LIEU CA NAM 2010 DU KIEN_CHI TIET CONG TY 30.6.2011_kh sxkd 2012" xfId="1270" xr:uid="{00000000-0005-0000-0000-000006050000}"/>
    <cellStyle name="T_BBNT_SO LIEU CA NAM 2010 DU KIEN_kh sxkd 2012" xfId="1271" xr:uid="{00000000-0005-0000-0000-000007050000}"/>
    <cellStyle name="T_BCTC_GNVT" xfId="1272" xr:uid="{00000000-0005-0000-0000-000008050000}"/>
    <cellStyle name="T_Book1" xfId="1273" xr:uid="{00000000-0005-0000-0000-000009050000}"/>
    <cellStyle name="T_Book1_1" xfId="1274" xr:uid="{00000000-0005-0000-0000-00000A050000}"/>
    <cellStyle name="T_Book1_1_CHI TIET CONG TY 30.6.2011" xfId="1275" xr:uid="{00000000-0005-0000-0000-00000B050000}"/>
    <cellStyle name="T_Book1_1_CHI TIET CONG TY 30.6.2011_kh sxkd 2012" xfId="1276" xr:uid="{00000000-0005-0000-0000-00000C050000}"/>
    <cellStyle name="T_Book1_1_kh sxkd 2012" xfId="1277" xr:uid="{00000000-0005-0000-0000-00000D050000}"/>
    <cellStyle name="T_Book1_1_QT Duong Vo Truong Toan " xfId="1278" xr:uid="{00000000-0005-0000-0000-00000E050000}"/>
    <cellStyle name="T_Book1_1_QT Duong Vo Truong Toan _CHI TIET CONG TY 30.6.2011" xfId="1279" xr:uid="{00000000-0005-0000-0000-00000F050000}"/>
    <cellStyle name="T_Book1_1_QT Duong Vo Truong Toan _CHI TIET CONG TY 30.6.2011_kh sxkd 2012" xfId="1280" xr:uid="{00000000-0005-0000-0000-000010050000}"/>
    <cellStyle name="T_Book1_1_QT Duong Vo Truong Toan _kh sxkd 2012" xfId="1281" xr:uid="{00000000-0005-0000-0000-000011050000}"/>
    <cellStyle name="T_Book1_1_QT Duong Vo Truong Toan _QUI MÔ 31.12.2011" xfId="1282" xr:uid="{00000000-0005-0000-0000-000012050000}"/>
    <cellStyle name="T_Book1_1_QT Duong Vo Truong Toan _QUI MÔ 31.12.2011_kh sxkd 2012" xfId="1283" xr:uid="{00000000-0005-0000-0000-000013050000}"/>
    <cellStyle name="T_Book1_1_QT Duong Vo Truong Toan _SO LIEU CA NAM 2010 DU KIEN" xfId="1284" xr:uid="{00000000-0005-0000-0000-000014050000}"/>
    <cellStyle name="T_Book1_1_QT Duong Vo Truong Toan _SO LIEU CA NAM 2010 DU KIEN_CHI TIET CONG TY 30.6.2011" xfId="1285" xr:uid="{00000000-0005-0000-0000-000015050000}"/>
    <cellStyle name="T_Book1_1_QT Duong Vo Truong Toan _SO LIEU CA NAM 2010 DU KIEN_CHI TIET CONG TY 30.6.2011_kh sxkd 2012" xfId="1286" xr:uid="{00000000-0005-0000-0000-000016050000}"/>
    <cellStyle name="T_Book1_1_QT Duong Vo Truong Toan _SO LIEU CA NAM 2010 DU KIEN_kh sxkd 2012" xfId="1287" xr:uid="{00000000-0005-0000-0000-000017050000}"/>
    <cellStyle name="T_Book1_1_QT Duong Vo Truong Toan _SO LIEU CA NAM 2010 DU KIEN_QUI MÔ 31.12.2011" xfId="1288" xr:uid="{00000000-0005-0000-0000-000018050000}"/>
    <cellStyle name="T_Book1_1_QT Duong Vo Truong Toan _SO LIEU CA NAM 2010 DU KIEN_QUI MÔ 31.12.2011_kh sxkd 2012" xfId="1289" xr:uid="{00000000-0005-0000-0000-000019050000}"/>
    <cellStyle name="T_Book1_1_SO LIEU CA NAM 2010 DU KIEN" xfId="1290" xr:uid="{00000000-0005-0000-0000-00001A050000}"/>
    <cellStyle name="T_Book1_1_SO LIEU CA NAM 2010 DU KIEN_CHI TIET CONG TY 30.6.2011" xfId="1291" xr:uid="{00000000-0005-0000-0000-00001B050000}"/>
    <cellStyle name="T_Book1_1_SO LIEU CA NAM 2010 DU KIEN_CHI TIET CONG TY 30.6.2011_kh sxkd 2012" xfId="1292" xr:uid="{00000000-0005-0000-0000-00001C050000}"/>
    <cellStyle name="T_Book1_1_SO LIEU CA NAM 2010 DU KIEN_kh sxkd 2012" xfId="1293" xr:uid="{00000000-0005-0000-0000-00001D050000}"/>
    <cellStyle name="T_Book1_BAO CAO  DAU TU 2010" xfId="1294" xr:uid="{00000000-0005-0000-0000-00001E050000}"/>
    <cellStyle name="T_Book1_BAO CAO  DAU TU 2010_CHI TIET CONG TY 30.6.2011" xfId="1295" xr:uid="{00000000-0005-0000-0000-00001F050000}"/>
    <cellStyle name="T_Book1_BAO CAO  DAU TU 2010_CHI TIET CONG TY 30.6.2011_kh sxkd 2012" xfId="1296" xr:uid="{00000000-0005-0000-0000-000020050000}"/>
    <cellStyle name="T_Book1_BAO CAO  DAU TU 2010_kh sxkd 2012" xfId="1297" xr:uid="{00000000-0005-0000-0000-000021050000}"/>
    <cellStyle name="T_Book1_BAO CAO  DAU TU 2010_QUI MÔ 31.12.2011" xfId="1298" xr:uid="{00000000-0005-0000-0000-000022050000}"/>
    <cellStyle name="T_Book1_BAO CAO  DAU TU 2010_QUI MÔ 31.12.2011_kh sxkd 2012" xfId="1299" xr:uid="{00000000-0005-0000-0000-000023050000}"/>
    <cellStyle name="T_Book1_BAO CAO  DAU TU 2010_SO LIEU CA NAM 2010 DU KIEN" xfId="1300" xr:uid="{00000000-0005-0000-0000-000024050000}"/>
    <cellStyle name="T_Book1_BAO CAO  DAU TU 2010_SO LIEU CA NAM 2010 DU KIEN_CHI TIET CONG TY 30.6.2011" xfId="1301" xr:uid="{00000000-0005-0000-0000-000025050000}"/>
    <cellStyle name="T_Book1_BAO CAO  DAU TU 2010_SO LIEU CA NAM 2010 DU KIEN_CHI TIET CONG TY 30.6.2011_kh sxkd 2012" xfId="1302" xr:uid="{00000000-0005-0000-0000-000026050000}"/>
    <cellStyle name="T_Book1_BAO CAO  DAU TU 2010_SO LIEU CA NAM 2010 DU KIEN_kh sxkd 2012" xfId="1303" xr:uid="{00000000-0005-0000-0000-000027050000}"/>
    <cellStyle name="T_Book1_BAO CAO  DAU TU 2010_SO LIEU CA NAM 2010 DU KIEN_QUI MÔ 31.12.2011" xfId="1304" xr:uid="{00000000-0005-0000-0000-000028050000}"/>
    <cellStyle name="T_Book1_BAO CAO  DAU TU 2010_SO LIEU CA NAM 2010 DU KIEN_QUI MÔ 31.12.2011_kh sxkd 2012" xfId="1305" xr:uid="{00000000-0005-0000-0000-000029050000}"/>
    <cellStyle name="T_Book1_BAO CAO TQT 2012" xfId="1306" xr:uid="{00000000-0005-0000-0000-00002A050000}"/>
    <cellStyle name="T_Book1_CHI TIET CONG TY 30.6.2011" xfId="1307" xr:uid="{00000000-0005-0000-0000-00002B050000}"/>
    <cellStyle name="T_Book1_CHI TIET CONG TY 30.6.2011_kh sxkd 2012" xfId="1308" xr:uid="{00000000-0005-0000-0000-00002C050000}"/>
    <cellStyle name="T_Book1_Copy of BAO CAO QUY LUONG - KHEN THUONG PL 2010- GUI XEP" xfId="1309" xr:uid="{00000000-0005-0000-0000-00002D050000}"/>
    <cellStyle name="T_Book1_Copy of BAO CAO QUY LUONG - KHEN THUONG PL 2010- GUI XEP_CHI TIET CONG TY 30.6.2011" xfId="1310" xr:uid="{00000000-0005-0000-0000-00002E050000}"/>
    <cellStyle name="T_Book1_Copy of BAO CAO QUY LUONG - KHEN THUONG PL 2010- GUI XEP_CHI TIET CONG TY 30.6.2011_kh sxkd 2012" xfId="1311" xr:uid="{00000000-0005-0000-0000-00002F050000}"/>
    <cellStyle name="T_Book1_Copy of BAO CAO QUY LUONG - KHEN THUONG PL 2010- GUI XEP_kh sxkd 2012" xfId="1312" xr:uid="{00000000-0005-0000-0000-000030050000}"/>
    <cellStyle name="T_Book1_Copy of BAO CAO QUY LUONG - KHEN THUONG PL 2010- GUI XEP_QUI MÔ 31.12.2011" xfId="1313" xr:uid="{00000000-0005-0000-0000-000031050000}"/>
    <cellStyle name="T_Book1_Copy of BAO CAO QUY LUONG - KHEN THUONG PL 2010- GUI XEP_QUI MÔ 31.12.2011_kh sxkd 2012" xfId="1314" xr:uid="{00000000-0005-0000-0000-000032050000}"/>
    <cellStyle name="T_Book1_Copy of BAO CAO QUY LUONG - KHEN THUONG PL 2010- GUI XEP_SO LIEU CA NAM 2010 DU KIEN" xfId="1315" xr:uid="{00000000-0005-0000-0000-000033050000}"/>
    <cellStyle name="T_Book1_Copy of BAO CAO QUY LUONG - KHEN THUONG PL 2010- GUI XEP_SO LIEU CA NAM 2010 DU KIEN_CHI TIET CONG TY 30.6.2011" xfId="1316" xr:uid="{00000000-0005-0000-0000-000034050000}"/>
    <cellStyle name="T_Book1_Copy of BAO CAO QUY LUONG - KHEN THUONG PL 2010- GUI XEP_SO LIEU CA NAM 2010 DU KIEN_CHI TIET CONG TY 30.6.2011_kh sxkd 2012" xfId="1317" xr:uid="{00000000-0005-0000-0000-000035050000}"/>
    <cellStyle name="T_Book1_Copy of BAO CAO QUY LUONG - KHEN THUONG PL 2010- GUI XEP_SO LIEU CA NAM 2010 DU KIEN_kh sxkd 2012" xfId="1318" xr:uid="{00000000-0005-0000-0000-000036050000}"/>
    <cellStyle name="T_Book1_Copy of BAO CAO QUY LUONG - KHEN THUONG PL 2010- GUI XEP_SO LIEU CA NAM 2010 DU KIEN_QUI MÔ 31.12.2011" xfId="1319" xr:uid="{00000000-0005-0000-0000-000037050000}"/>
    <cellStyle name="T_Book1_Copy of BAO CAO QUY LUONG - KHEN THUONG PL 2010- GUI XEP_SO LIEU CA NAM 2010 DU KIEN_QUI MÔ 31.12.2011_kh sxkd 2012" xfId="1320" xr:uid="{00000000-0005-0000-0000-000038050000}"/>
    <cellStyle name="T_Book1_DAI DIEN PHAN VON 2010" xfId="1321" xr:uid="{00000000-0005-0000-0000-000039050000}"/>
    <cellStyle name="T_Book1_DAI DIEN PHAN VON 2010_kh sxkd 2012" xfId="1322" xr:uid="{00000000-0005-0000-0000-00003A050000}"/>
    <cellStyle name="T_Book1_kh sxkd 2012" xfId="1323" xr:uid="{00000000-0005-0000-0000-00003B050000}"/>
    <cellStyle name="T_Book1_KHSXKD 2010_MOI_4.1.2010 " xfId="1324" xr:uid="{00000000-0005-0000-0000-00003C050000}"/>
    <cellStyle name="T_Book1_KHSXKD 2010_MOI_4.1.2010 _CHI TIET CONG TY 30.6.2011" xfId="1325" xr:uid="{00000000-0005-0000-0000-00003D050000}"/>
    <cellStyle name="T_Book1_KHSXKD 2010_MOI_4.1.2010 _CHI TIET CONG TY 30.6.2011_kh sxkd 2012" xfId="1326" xr:uid="{00000000-0005-0000-0000-00003E050000}"/>
    <cellStyle name="T_Book1_KHSXKD 2010_MOI_4.1.2010 _kh sxkd 2012" xfId="1327" xr:uid="{00000000-0005-0000-0000-00003F050000}"/>
    <cellStyle name="T_Book1_KHSXKD 2010_MOI_4.1.2010 _QUI MÔ 31.12.2011" xfId="1328" xr:uid="{00000000-0005-0000-0000-000040050000}"/>
    <cellStyle name="T_Book1_KHSXKD 2010_MOI_4.1.2010 _QUI MÔ 31.12.2011_kh sxkd 2012" xfId="1329" xr:uid="{00000000-0005-0000-0000-000041050000}"/>
    <cellStyle name="T_Book1_KHSXKD 2010_MOI_4.1.2010 _SO LIEU CA NAM 2010 DU KIEN" xfId="1330" xr:uid="{00000000-0005-0000-0000-000042050000}"/>
    <cellStyle name="T_Book1_KHSXKD 2010_MOI_4.1.2010 _SO LIEU CA NAM 2010 DU KIEN_CHI TIET CONG TY 30.6.2011" xfId="1331" xr:uid="{00000000-0005-0000-0000-000043050000}"/>
    <cellStyle name="T_Book1_KHSXKD 2010_MOI_4.1.2010 _SO LIEU CA NAM 2010 DU KIEN_CHI TIET CONG TY 30.6.2011_kh sxkd 2012" xfId="1332" xr:uid="{00000000-0005-0000-0000-000044050000}"/>
    <cellStyle name="T_Book1_KHSXKD 2010_MOI_4.1.2010 _SO LIEU CA NAM 2010 DU KIEN_kh sxkd 2012" xfId="1333" xr:uid="{00000000-0005-0000-0000-000045050000}"/>
    <cellStyle name="T_Book1_KHSXKD 2010_MOI_4.1.2010 _SO LIEU CA NAM 2010 DU KIEN_QUI MÔ 31.12.2011" xfId="1334" xr:uid="{00000000-0005-0000-0000-000046050000}"/>
    <cellStyle name="T_Book1_KHSXKD 2010_MOI_4.1.2010 _SO LIEU CA NAM 2010 DU KIEN_QUI MÔ 31.12.2011_kh sxkd 2012" xfId="1335" xr:uid="{00000000-0005-0000-0000-000047050000}"/>
    <cellStyle name="T_Book1_SO LIEU CA NAM 2010 DU KIEN" xfId="1336" xr:uid="{00000000-0005-0000-0000-000048050000}"/>
    <cellStyle name="T_Book1_SO LIEU CA NAM 2010 DU KIEN_CHI TIET CONG TY 30.6.2011" xfId="1337" xr:uid="{00000000-0005-0000-0000-000049050000}"/>
    <cellStyle name="T_Book1_SO LIEU CA NAM 2010 DU KIEN_CHI TIET CONG TY 30.6.2011_kh sxkd 2012" xfId="1338" xr:uid="{00000000-0005-0000-0000-00004A050000}"/>
    <cellStyle name="T_Book1_SO LIEU CA NAM 2010 DU KIEN_kh sxkd 2012" xfId="1339" xr:uid="{00000000-0005-0000-0000-00004B050000}"/>
    <cellStyle name="T_Book1_VDL CTY CON" xfId="1340" xr:uid="{00000000-0005-0000-0000-00004C050000}"/>
    <cellStyle name="T_Book1_VDL CTY CON_CHI TIET CONG TY 30.6.2011" xfId="1341" xr:uid="{00000000-0005-0000-0000-00004D050000}"/>
    <cellStyle name="T_Book1_VDL CTY CON_CHI TIET CONG TY 30.6.2011_kh sxkd 2012" xfId="1342" xr:uid="{00000000-0005-0000-0000-00004E050000}"/>
    <cellStyle name="T_Book1_VDL CTY CON_kh sxkd 2012" xfId="1343" xr:uid="{00000000-0005-0000-0000-00004F050000}"/>
    <cellStyle name="T_Book1_VDL CTY CON_SO LIEU CA NAM 2010 DU KIEN" xfId="1344" xr:uid="{00000000-0005-0000-0000-000050050000}"/>
    <cellStyle name="T_Book1_VDL CTY CON_SO LIEU CA NAM 2010 DU KIEN_CHI TIET CONG TY 30.6.2011" xfId="1345" xr:uid="{00000000-0005-0000-0000-000051050000}"/>
    <cellStyle name="T_Book1_VDL CTY CON_SO LIEU CA NAM 2010 DU KIEN_CHI TIET CONG TY 30.6.2011_kh sxkd 2012" xfId="1346" xr:uid="{00000000-0005-0000-0000-000052050000}"/>
    <cellStyle name="T_Book1_VDL CTY CON_SO LIEU CA NAM 2010 DU KIEN_kh sxkd 2012" xfId="1347" xr:uid="{00000000-0005-0000-0000-000053050000}"/>
    <cellStyle name="T_CAP NGUON TRAM VT GAO GIONG" xfId="1348" xr:uid="{00000000-0005-0000-0000-000054050000}"/>
    <cellStyle name="T_CAP NGUON TRAM VT GAO GIONG_CHI TIET CONG TY 30.6.2011" xfId="1349" xr:uid="{00000000-0005-0000-0000-000055050000}"/>
    <cellStyle name="T_CAP NGUON TRAM VT GAO GIONG_CHI TIET CONG TY 30.6.2011_kh sxkd 2012" xfId="1350" xr:uid="{00000000-0005-0000-0000-000056050000}"/>
    <cellStyle name="T_CAP NGUON TRAM VT GAO GIONG_kh sxkd 2012" xfId="1351" xr:uid="{00000000-0005-0000-0000-000057050000}"/>
    <cellStyle name="T_CAP NGUON TRAM VT GAO GIONG_SO LIEU CA NAM 2010 DU KIEN" xfId="1352" xr:uid="{00000000-0005-0000-0000-000058050000}"/>
    <cellStyle name="T_CAP NGUON TRAM VT GAO GIONG_SO LIEU CA NAM 2010 DU KIEN_CHI TIET CONG TY 30.6.2011" xfId="1353" xr:uid="{00000000-0005-0000-0000-000059050000}"/>
    <cellStyle name="T_CAP NGUON TRAM VT GAO GIONG_SO LIEU CA NAM 2010 DU KIEN_CHI TIET CONG TY 30.6.2011_kh sxkd 2012" xfId="1354" xr:uid="{00000000-0005-0000-0000-00005A050000}"/>
    <cellStyle name="T_CAP NGUON TRAM VT GAO GIONG_SO LIEU CA NAM 2010 DU KIEN_kh sxkd 2012" xfId="1355" xr:uid="{00000000-0005-0000-0000-00005B050000}"/>
    <cellStyle name="T_CHI TIET CONG TY 30.6.2011" xfId="1356" xr:uid="{00000000-0005-0000-0000-00005C050000}"/>
    <cellStyle name="T_CHI TIET CONG TY 30.6.2011_kh sxkd 2012" xfId="1357" xr:uid="{00000000-0005-0000-0000-00005D050000}"/>
    <cellStyle name="T_Chieu sang giao thong nong thon dc" xfId="1358" xr:uid="{00000000-0005-0000-0000-00005E050000}"/>
    <cellStyle name="T_Chieu sang giao thong nong thon dc_CHI TIET CONG TY 30.6.2011" xfId="1359" xr:uid="{00000000-0005-0000-0000-00005F050000}"/>
    <cellStyle name="T_Chieu sang giao thong nong thon dc_CHI TIET CONG TY 30.6.2011_kh sxkd 2012" xfId="1360" xr:uid="{00000000-0005-0000-0000-000060050000}"/>
    <cellStyle name="T_Chieu sang giao thong nong thon dc_kh sxkd 2012" xfId="1361" xr:uid="{00000000-0005-0000-0000-000061050000}"/>
    <cellStyle name="T_Chieu sang giao thong nong thon dc_SO LIEU CA NAM 2010 DU KIEN" xfId="1362" xr:uid="{00000000-0005-0000-0000-000062050000}"/>
    <cellStyle name="T_Chieu sang giao thong nong thon dc_SO LIEU CA NAM 2010 DU KIEN_CHI TIET CONG TY 30.6.2011" xfId="1363" xr:uid="{00000000-0005-0000-0000-000063050000}"/>
    <cellStyle name="T_Chieu sang giao thong nong thon dc_SO LIEU CA NAM 2010 DU KIEN_CHI TIET CONG TY 30.6.2011_kh sxkd 2012" xfId="1364" xr:uid="{00000000-0005-0000-0000-000064050000}"/>
    <cellStyle name="T_Chieu sang giao thong nong thon dc_SO LIEU CA NAM 2010 DU KIEN_kh sxkd 2012" xfId="1365" xr:uid="{00000000-0005-0000-0000-000065050000}"/>
    <cellStyle name="T_Copy of BAO CAO QUY LUONG - KHEN THUONG PL 2010- GUI XEP" xfId="1366" xr:uid="{00000000-0005-0000-0000-000066050000}"/>
    <cellStyle name="T_Copy of BAO CAO QUY LUONG - KHEN THUONG PL 2010- GUI XEP_CHI TIET CONG TY 30.6.2011" xfId="1367" xr:uid="{00000000-0005-0000-0000-000067050000}"/>
    <cellStyle name="T_Copy of BAO CAO QUY LUONG - KHEN THUONG PL 2010- GUI XEP_CHI TIET CONG TY 30.6.2011_kh sxkd 2012" xfId="1368" xr:uid="{00000000-0005-0000-0000-000068050000}"/>
    <cellStyle name="T_Copy of BAO CAO QUY LUONG - KHEN THUONG PL 2010- GUI XEP_kh sxkd 2012" xfId="1369" xr:uid="{00000000-0005-0000-0000-000069050000}"/>
    <cellStyle name="T_Copy of BAO CAO QUY LUONG - KHEN THUONG PL 2010- GUI XEP_QUI MÔ 31.12.2011" xfId="1370" xr:uid="{00000000-0005-0000-0000-00006A050000}"/>
    <cellStyle name="T_Copy of BAO CAO QUY LUONG - KHEN THUONG PL 2010- GUI XEP_QUI MÔ 31.12.2011_kh sxkd 2012" xfId="1371" xr:uid="{00000000-0005-0000-0000-00006B050000}"/>
    <cellStyle name="T_Copy of BAO CAO QUY LUONG - KHEN THUONG PL 2010- GUI XEP_SO LIEU CA NAM 2010 DU KIEN" xfId="1372" xr:uid="{00000000-0005-0000-0000-00006C050000}"/>
    <cellStyle name="T_Copy of BAO CAO QUY LUONG - KHEN THUONG PL 2010- GUI XEP_SO LIEU CA NAM 2010 DU KIEN_CHI TIET CONG TY 30.6.2011" xfId="1373" xr:uid="{00000000-0005-0000-0000-00006D050000}"/>
    <cellStyle name="T_Copy of BAO CAO QUY LUONG - KHEN THUONG PL 2010- GUI XEP_SO LIEU CA NAM 2010 DU KIEN_CHI TIET CONG TY 30.6.2011_kh sxkd 2012" xfId="1374" xr:uid="{00000000-0005-0000-0000-00006E050000}"/>
    <cellStyle name="T_Copy of BAO CAO QUY LUONG - KHEN THUONG PL 2010- GUI XEP_SO LIEU CA NAM 2010 DU KIEN_kh sxkd 2012" xfId="1375" xr:uid="{00000000-0005-0000-0000-00006F050000}"/>
    <cellStyle name="T_Copy of BAO CAO QUY LUONG - KHEN THUONG PL 2010- GUI XEP_SO LIEU CA NAM 2010 DU KIEN_QUI MÔ 31.12.2011" xfId="1376" xr:uid="{00000000-0005-0000-0000-000070050000}"/>
    <cellStyle name="T_Copy of BAO CAO QUY LUONG - KHEN THUONG PL 2010- GUI XEP_SO LIEU CA NAM 2010 DU KIEN_QUI MÔ 31.12.2011_kh sxkd 2012" xfId="1377" xr:uid="{00000000-0005-0000-0000-000071050000}"/>
    <cellStyle name="T_DAI DIEN PHAN VON 2010" xfId="1378" xr:uid="{00000000-0005-0000-0000-000072050000}"/>
    <cellStyle name="T_DAI DIEN PHAN VON 2010_kh sxkd 2012" xfId="1379" xr:uid="{00000000-0005-0000-0000-000073050000}"/>
    <cellStyle name="T_DT ha the cum dan cu Huynh Thi Thuy Tien" xfId="1380" xr:uid="{00000000-0005-0000-0000-000074050000}"/>
    <cellStyle name="T_DT ha the cum dan cu Huynh Thi Thuy Tien_CHI TIET CONG TY 30.6.2011" xfId="1381" xr:uid="{00000000-0005-0000-0000-000075050000}"/>
    <cellStyle name="T_DT ha the cum dan cu Huynh Thi Thuy Tien_CHI TIET CONG TY 30.6.2011_kh sxkd 2012" xfId="1382" xr:uid="{00000000-0005-0000-0000-000076050000}"/>
    <cellStyle name="T_DT ha the cum dan cu Huynh Thi Thuy Tien_kh sxkd 2012" xfId="1383" xr:uid="{00000000-0005-0000-0000-000077050000}"/>
    <cellStyle name="T_DT ha the cum dan cu Huynh Thi Thuy Tien_QUI MÔ 31.12.2011" xfId="1384" xr:uid="{00000000-0005-0000-0000-000078050000}"/>
    <cellStyle name="T_DT ha the cum dan cu Huynh Thi Thuy Tien_QUI MÔ 31.12.2011_kh sxkd 2012" xfId="1385" xr:uid="{00000000-0005-0000-0000-000079050000}"/>
    <cellStyle name="T_DT ha the cum dan cu Huynh Thi Thuy Tien_SO LIEU CA NAM 2010 DU KIEN" xfId="1386" xr:uid="{00000000-0005-0000-0000-00007A050000}"/>
    <cellStyle name="T_DT ha the cum dan cu Huynh Thi Thuy Tien_SO LIEU CA NAM 2010 DU KIEN_CHI TIET CONG TY 30.6.2011" xfId="1387" xr:uid="{00000000-0005-0000-0000-00007B050000}"/>
    <cellStyle name="T_DT ha the cum dan cu Huynh Thi Thuy Tien_SO LIEU CA NAM 2010 DU KIEN_CHI TIET CONG TY 30.6.2011_kh sxkd 2012" xfId="1388" xr:uid="{00000000-0005-0000-0000-00007C050000}"/>
    <cellStyle name="T_DT ha the cum dan cu Huynh Thi Thuy Tien_SO LIEU CA NAM 2010 DU KIEN_kh sxkd 2012" xfId="1389" xr:uid="{00000000-0005-0000-0000-00007D050000}"/>
    <cellStyle name="T_DT ha the cum dan cu Huynh Thi Thuy Tien_SO LIEU CA NAM 2010 DU KIEN_QUI MÔ 31.12.2011" xfId="1390" xr:uid="{00000000-0005-0000-0000-00007E050000}"/>
    <cellStyle name="T_DT ha the cum dan cu Huynh Thi Thuy Tien_SO LIEU CA NAM 2010 DU KIEN_QUI MÔ 31.12.2011_kh sxkd 2012" xfId="1391" xr:uid="{00000000-0005-0000-0000-00007F050000}"/>
    <cellStyle name="T_DT NRTT va TBA 3P-320KVA khu dan cu phuong 3" xfId="1392" xr:uid="{00000000-0005-0000-0000-000080050000}"/>
    <cellStyle name="T_DT NRTT va TBA 3P-320KVA khu dan cu phuong 3_CHI TIET CONG TY 30.6.2011" xfId="1393" xr:uid="{00000000-0005-0000-0000-000081050000}"/>
    <cellStyle name="T_DT NRTT va TBA 3P-320KVA khu dan cu phuong 3_CHI TIET CONG TY 30.6.2011_kh sxkd 2012" xfId="1394" xr:uid="{00000000-0005-0000-0000-000082050000}"/>
    <cellStyle name="T_DT NRTT va TBA 3P-320KVA khu dan cu phuong 3_kh sxkd 2012" xfId="1395" xr:uid="{00000000-0005-0000-0000-000083050000}"/>
    <cellStyle name="T_DT NRTT va TBA 3P-320KVA khu dan cu phuong 3_QUI MÔ 31.12.2011" xfId="1396" xr:uid="{00000000-0005-0000-0000-000084050000}"/>
    <cellStyle name="T_DT NRTT va TBA 3P-320KVA khu dan cu phuong 3_QUI MÔ 31.12.2011_kh sxkd 2012" xfId="1397" xr:uid="{00000000-0005-0000-0000-000085050000}"/>
    <cellStyle name="T_DT NRTT va TBA 3P-320KVA khu dan cu phuong 3_SO LIEU CA NAM 2010 DU KIEN" xfId="1398" xr:uid="{00000000-0005-0000-0000-000086050000}"/>
    <cellStyle name="T_DT NRTT va TBA 3P-320KVA khu dan cu phuong 3_SO LIEU CA NAM 2010 DU KIEN_CHI TIET CONG TY 30.6.2011" xfId="1399" xr:uid="{00000000-0005-0000-0000-000087050000}"/>
    <cellStyle name="T_DT NRTT va TBA 3P-320KVA khu dan cu phuong 3_SO LIEU CA NAM 2010 DU KIEN_CHI TIET CONG TY 30.6.2011_kh sxkd 2012" xfId="1400" xr:uid="{00000000-0005-0000-0000-000088050000}"/>
    <cellStyle name="T_DT NRTT va TBA 3P-320KVA khu dan cu phuong 3_SO LIEU CA NAM 2010 DU KIEN_kh sxkd 2012" xfId="1401" xr:uid="{00000000-0005-0000-0000-000089050000}"/>
    <cellStyle name="T_DT NRTT va TBA 3P-320KVA khu dan cu phuong 3_SO LIEU CA NAM 2010 DU KIEN_QUI MÔ 31.12.2011" xfId="1402" xr:uid="{00000000-0005-0000-0000-00008A050000}"/>
    <cellStyle name="T_DT NRTT va TBA 3P-320KVA khu dan cu phuong 3_SO LIEU CA NAM 2010 DU KIEN_QUI MÔ 31.12.2011_kh sxkd 2012" xfId="1403" xr:uid="{00000000-0005-0000-0000-00008B050000}"/>
    <cellStyle name="T_DT TBA 3P-320KVA DC" xfId="1404" xr:uid="{00000000-0005-0000-0000-00008C050000}"/>
    <cellStyle name="T_DT TBA 3P-320KVA DC_CHI TIET CONG TY 30.6.2011" xfId="1405" xr:uid="{00000000-0005-0000-0000-00008D050000}"/>
    <cellStyle name="T_DT TBA 3P-320KVA DC_CHI TIET CONG TY 30.6.2011_kh sxkd 2012" xfId="1406" xr:uid="{00000000-0005-0000-0000-00008E050000}"/>
    <cellStyle name="T_DT TBA 3P-320KVA DC_kh sxkd 2012" xfId="1407" xr:uid="{00000000-0005-0000-0000-00008F050000}"/>
    <cellStyle name="T_DT TBA 3P-320KVA DC_SO LIEU CA NAM 2010 DU KIEN" xfId="1408" xr:uid="{00000000-0005-0000-0000-000090050000}"/>
    <cellStyle name="T_DT TBA 3P-320KVA DC_SO LIEU CA NAM 2010 DU KIEN_CHI TIET CONG TY 30.6.2011" xfId="1409" xr:uid="{00000000-0005-0000-0000-000091050000}"/>
    <cellStyle name="T_DT TBA 3P-320KVA DC_SO LIEU CA NAM 2010 DU KIEN_CHI TIET CONG TY 30.6.2011_kh sxkd 2012" xfId="1410" xr:uid="{00000000-0005-0000-0000-000092050000}"/>
    <cellStyle name="T_DT TBA 3P-320KVA DC_SO LIEU CA NAM 2010 DU KIEN_kh sxkd 2012" xfId="1411" xr:uid="{00000000-0005-0000-0000-000093050000}"/>
    <cellStyle name="T_Du toan NR 22KV-TBA 3P-100KVA Ngan hang Cong Thuong" xfId="1412" xr:uid="{00000000-0005-0000-0000-000094050000}"/>
    <cellStyle name="T_Du toan NR 22KV-TBA 3P-100KVA Ngan hang Cong Thuong_CHI TIET CONG TY 30.6.2011" xfId="1413" xr:uid="{00000000-0005-0000-0000-000095050000}"/>
    <cellStyle name="T_Du toan NR 22KV-TBA 3P-100KVA Ngan hang Cong Thuong_CHI TIET CONG TY 30.6.2011_kh sxkd 2012" xfId="1414" xr:uid="{00000000-0005-0000-0000-000096050000}"/>
    <cellStyle name="T_Du toan NR 22KV-TBA 3P-100KVA Ngan hang Cong Thuong_kh sxkd 2012" xfId="1415" xr:uid="{00000000-0005-0000-0000-000097050000}"/>
    <cellStyle name="T_Du toan NR 22KV-TBA 3P-100KVA Ngan hang Cong Thuong_QUI MÔ 31.12.2011" xfId="1416" xr:uid="{00000000-0005-0000-0000-000098050000}"/>
    <cellStyle name="T_Du toan NR 22KV-TBA 3P-100KVA Ngan hang Cong Thuong_QUI MÔ 31.12.2011_kh sxkd 2012" xfId="1417" xr:uid="{00000000-0005-0000-0000-000099050000}"/>
    <cellStyle name="T_Du toan NR 22KV-TBA 3P-100KVA Ngan hang Cong Thuong_SO LIEU CA NAM 2010 DU KIEN" xfId="1418" xr:uid="{00000000-0005-0000-0000-00009A050000}"/>
    <cellStyle name="T_Du toan NR 22KV-TBA 3P-100KVA Ngan hang Cong Thuong_SO LIEU CA NAM 2010 DU KIEN_CHI TIET CONG TY 30.6.2011" xfId="1419" xr:uid="{00000000-0005-0000-0000-00009B050000}"/>
    <cellStyle name="T_Du toan NR 22KV-TBA 3P-100KVA Ngan hang Cong Thuong_SO LIEU CA NAM 2010 DU KIEN_CHI TIET CONG TY 30.6.2011_kh sxkd 2012" xfId="1420" xr:uid="{00000000-0005-0000-0000-00009C050000}"/>
    <cellStyle name="T_Du toan NR 22KV-TBA 3P-100KVA Ngan hang Cong Thuong_SO LIEU CA NAM 2010 DU KIEN_kh sxkd 2012" xfId="1421" xr:uid="{00000000-0005-0000-0000-00009D050000}"/>
    <cellStyle name="T_Du toan NR 22KV-TBA 3P-100KVA Ngan hang Cong Thuong_SO LIEU CA NAM 2010 DU KIEN_QUI MÔ 31.12.2011" xfId="1422" xr:uid="{00000000-0005-0000-0000-00009E050000}"/>
    <cellStyle name="T_Du toan NR 22KV-TBA 3P-100KVA Ngan hang Cong Thuong_SO LIEU CA NAM 2010 DU KIEN_QUI MÔ 31.12.2011_kh sxkd 2012" xfId="1423" xr:uid="{00000000-0005-0000-0000-00009F050000}"/>
    <cellStyle name="T_GLV CTTVXD&amp;TRBD 2006 khue" xfId="1424" xr:uid="{00000000-0005-0000-0000-0000A0050000}"/>
    <cellStyle name="T_GLV CTTVXD&amp;TRBD 2006 khue_BAO CAO TQT 2012" xfId="1425" xr:uid="{00000000-0005-0000-0000-0000A1050000}"/>
    <cellStyle name="T_GLV CTTVXD&amp;TRBD 2006 khue_CHI TIET CONG TY 30.6.2011" xfId="1426" xr:uid="{00000000-0005-0000-0000-0000A2050000}"/>
    <cellStyle name="T_GLV CTTVXD&amp;TRBD 2006 khue_CHI TIET CONG TY 30.6.2011_kh sxkd 2012" xfId="1427" xr:uid="{00000000-0005-0000-0000-0000A3050000}"/>
    <cellStyle name="T_GLV CTTVXD&amp;TRBD 2006 khue_DAI DIEN PHAN VON 2010" xfId="1428" xr:uid="{00000000-0005-0000-0000-0000A4050000}"/>
    <cellStyle name="T_GLV CTTVXD&amp;TRBD 2006 khue_DAI DIEN PHAN VON 2010_kh sxkd 2012" xfId="1429" xr:uid="{00000000-0005-0000-0000-0000A5050000}"/>
    <cellStyle name="T_GLV CTTVXD&amp;TRBD 2006 khue_kh sxkd 2012" xfId="1430" xr:uid="{00000000-0005-0000-0000-0000A6050000}"/>
    <cellStyle name="T_GLV CTTVXD&amp;TRBD 2006 khue_SO LIEU CA NAM 2010 DU KIEN" xfId="1431" xr:uid="{00000000-0005-0000-0000-0000A7050000}"/>
    <cellStyle name="T_GLV CTTVXD&amp;TRBD 2006 khue_SO LIEU CA NAM 2010 DU KIEN_CHI TIET CONG TY 30.6.2011" xfId="1432" xr:uid="{00000000-0005-0000-0000-0000A8050000}"/>
    <cellStyle name="T_GLV CTTVXD&amp;TRBD 2006 khue_SO LIEU CA NAM 2010 DU KIEN_CHI TIET CONG TY 30.6.2011_kh sxkd 2012" xfId="1433" xr:uid="{00000000-0005-0000-0000-0000A9050000}"/>
    <cellStyle name="T_GLV CTTVXD&amp;TRBD 2006 khue_SO LIEU CA NAM 2010 DU KIEN_kh sxkd 2012" xfId="1434" xr:uid="{00000000-0005-0000-0000-0000AA050000}"/>
    <cellStyle name="T_Goi 2 173-333.875AL-1" xfId="1435" xr:uid="{00000000-0005-0000-0000-0000AB050000}"/>
    <cellStyle name="T_Goi 2 173-333.875AL-1_CHI TIET CONG TY 30.6.2011" xfId="1436" xr:uid="{00000000-0005-0000-0000-0000AC050000}"/>
    <cellStyle name="T_Goi 2 173-333.875AL-1_CHI TIET CONG TY 30.6.2011_kh sxkd 2012" xfId="1437" xr:uid="{00000000-0005-0000-0000-0000AD050000}"/>
    <cellStyle name="T_Goi 2 173-333.875AL-1_kh sxkd 2012" xfId="1438" xr:uid="{00000000-0005-0000-0000-0000AE050000}"/>
    <cellStyle name="T_Goi 2 173-333.875AL-1_SO LIEU CA NAM 2010 DU KIEN" xfId="1439" xr:uid="{00000000-0005-0000-0000-0000AF050000}"/>
    <cellStyle name="T_Goi 2 173-333.875AL-1_SO LIEU CA NAM 2010 DU KIEN_CHI TIET CONG TY 30.6.2011" xfId="1440" xr:uid="{00000000-0005-0000-0000-0000B0050000}"/>
    <cellStyle name="T_Goi 2 173-333.875AL-1_SO LIEU CA NAM 2010 DU KIEN_CHI TIET CONG TY 30.6.2011_kh sxkd 2012" xfId="1441" xr:uid="{00000000-0005-0000-0000-0000B1050000}"/>
    <cellStyle name="T_Goi 2 173-333.875AL-1_SO LIEU CA NAM 2010 DU KIEN_kh sxkd 2012" xfId="1442" xr:uid="{00000000-0005-0000-0000-0000B2050000}"/>
    <cellStyle name="T_Goi 2 173-333.875AL-2" xfId="1443" xr:uid="{00000000-0005-0000-0000-0000B3050000}"/>
    <cellStyle name="T_Goi 2 173-333.875AL-2_CHI TIET CONG TY 30.6.2011" xfId="1444" xr:uid="{00000000-0005-0000-0000-0000B4050000}"/>
    <cellStyle name="T_Goi 2 173-333.875AL-2_CHI TIET CONG TY 30.6.2011_kh sxkd 2012" xfId="1445" xr:uid="{00000000-0005-0000-0000-0000B5050000}"/>
    <cellStyle name="T_Goi 2 173-333.875AL-2_kh sxkd 2012" xfId="1446" xr:uid="{00000000-0005-0000-0000-0000B6050000}"/>
    <cellStyle name="T_Goi 2 173-333.875AL-2_SO LIEU CA NAM 2010 DU KIEN" xfId="1447" xr:uid="{00000000-0005-0000-0000-0000B7050000}"/>
    <cellStyle name="T_Goi 2 173-333.875AL-2_SO LIEU CA NAM 2010 DU KIEN_CHI TIET CONG TY 30.6.2011" xfId="1448" xr:uid="{00000000-0005-0000-0000-0000B8050000}"/>
    <cellStyle name="T_Goi 2 173-333.875AL-2_SO LIEU CA NAM 2010 DU KIEN_CHI TIET CONG TY 30.6.2011_kh sxkd 2012" xfId="1449" xr:uid="{00000000-0005-0000-0000-0000B9050000}"/>
    <cellStyle name="T_Goi 2 173-333.875AL-2_SO LIEU CA NAM 2010 DU KIEN_kh sxkd 2012" xfId="1450" xr:uid="{00000000-0005-0000-0000-0000BA050000}"/>
    <cellStyle name="T_HC HTDL.Kenh Nhat" xfId="1451" xr:uid="{00000000-0005-0000-0000-0000BB050000}"/>
    <cellStyle name="T_HC HTDL.Kenh Nhat_CHI TIET CONG TY 30.6.2011" xfId="1452" xr:uid="{00000000-0005-0000-0000-0000BC050000}"/>
    <cellStyle name="T_HC HTDL.Kenh Nhat_CHI TIET CONG TY 30.6.2011_kh sxkd 2012" xfId="1453" xr:uid="{00000000-0005-0000-0000-0000BD050000}"/>
    <cellStyle name="T_HC HTDL.Kenh Nhat_kh sxkd 2012" xfId="1454" xr:uid="{00000000-0005-0000-0000-0000BE050000}"/>
    <cellStyle name="T_HC HTDL.Kenh Nhat_QUI MÔ 31.12.2011" xfId="1455" xr:uid="{00000000-0005-0000-0000-0000BF050000}"/>
    <cellStyle name="T_HC HTDL.Kenh Nhat_QUI MÔ 31.12.2011_kh sxkd 2012" xfId="1456" xr:uid="{00000000-0005-0000-0000-0000C0050000}"/>
    <cellStyle name="T_HC HTDL.Kenh Nhat_SO LIEU CA NAM 2010 DU KIEN" xfId="1457" xr:uid="{00000000-0005-0000-0000-0000C1050000}"/>
    <cellStyle name="T_HC HTDL.Kenh Nhat_SO LIEU CA NAM 2010 DU KIEN_CHI TIET CONG TY 30.6.2011" xfId="1458" xr:uid="{00000000-0005-0000-0000-0000C2050000}"/>
    <cellStyle name="T_HC HTDL.Kenh Nhat_SO LIEU CA NAM 2010 DU KIEN_CHI TIET CONG TY 30.6.2011_kh sxkd 2012" xfId="1459" xr:uid="{00000000-0005-0000-0000-0000C3050000}"/>
    <cellStyle name="T_HC HTDL.Kenh Nhat_SO LIEU CA NAM 2010 DU KIEN_kh sxkd 2012" xfId="1460" xr:uid="{00000000-0005-0000-0000-0000C4050000}"/>
    <cellStyle name="T_HC HTDL.Kenh Nhat_SO LIEU CA NAM 2010 DU KIEN_QUI MÔ 31.12.2011" xfId="1461" xr:uid="{00000000-0005-0000-0000-0000C5050000}"/>
    <cellStyle name="T_HC HTDL.Kenh Nhat_SO LIEU CA NAM 2010 DU KIEN_QUI MÔ 31.12.2011_kh sxkd 2012" xfId="1462" xr:uid="{00000000-0005-0000-0000-0000C6050000}"/>
    <cellStyle name="T_HC HTDoc Lap Kenh Ong Hai" xfId="1463" xr:uid="{00000000-0005-0000-0000-0000C7050000}"/>
    <cellStyle name="T_HC HTDoc Lap Kenh Ong Hai_CHI TIET CONG TY 30.6.2011" xfId="1464" xr:uid="{00000000-0005-0000-0000-0000C8050000}"/>
    <cellStyle name="T_HC HTDoc Lap Kenh Ong Hai_CHI TIET CONG TY 30.6.2011_kh sxkd 2012" xfId="1465" xr:uid="{00000000-0005-0000-0000-0000C9050000}"/>
    <cellStyle name="T_HC HTDoc Lap Kenh Ong Hai_kh sxkd 2012" xfId="1466" xr:uid="{00000000-0005-0000-0000-0000CA050000}"/>
    <cellStyle name="T_HC HTDoc Lap Kenh Ong Hai_QUI MÔ 31.12.2011" xfId="1467" xr:uid="{00000000-0005-0000-0000-0000CB050000}"/>
    <cellStyle name="T_HC HTDoc Lap Kenh Ong Hai_QUI MÔ 31.12.2011_kh sxkd 2012" xfId="1468" xr:uid="{00000000-0005-0000-0000-0000CC050000}"/>
    <cellStyle name="T_HC HTDoc Lap Kenh Ong Hai_SO LIEU CA NAM 2010 DU KIEN" xfId="1469" xr:uid="{00000000-0005-0000-0000-0000CD050000}"/>
    <cellStyle name="T_HC HTDoc Lap Kenh Ong Hai_SO LIEU CA NAM 2010 DU KIEN_CHI TIET CONG TY 30.6.2011" xfId="1470" xr:uid="{00000000-0005-0000-0000-0000CE050000}"/>
    <cellStyle name="T_HC HTDoc Lap Kenh Ong Hai_SO LIEU CA NAM 2010 DU KIEN_CHI TIET CONG TY 30.6.2011_kh sxkd 2012" xfId="1471" xr:uid="{00000000-0005-0000-0000-0000CF050000}"/>
    <cellStyle name="T_HC HTDoc Lap Kenh Ong Hai_SO LIEU CA NAM 2010 DU KIEN_kh sxkd 2012" xfId="1472" xr:uid="{00000000-0005-0000-0000-0000D0050000}"/>
    <cellStyle name="T_HC HTDoc Lap Kenh Ong Hai_SO LIEU CA NAM 2010 DU KIEN_QUI MÔ 31.12.2011" xfId="1473" xr:uid="{00000000-0005-0000-0000-0000D1050000}"/>
    <cellStyle name="T_HC HTDoc Lap Kenh Ong Hai_SO LIEU CA NAM 2010 DU KIEN_QUI MÔ 31.12.2011_kh sxkd 2012" xfId="1474" xr:uid="{00000000-0005-0000-0000-0000D2050000}"/>
    <cellStyle name="T_HT CSCC cho Giong Rang DC" xfId="1475" xr:uid="{00000000-0005-0000-0000-0000D3050000}"/>
    <cellStyle name="T_HT CSCC cho Giong Rang DC_CHI TIET CONG TY 30.6.2011" xfId="1476" xr:uid="{00000000-0005-0000-0000-0000D4050000}"/>
    <cellStyle name="T_HT CSCC cho Giong Rang DC_CHI TIET CONG TY 30.6.2011_kh sxkd 2012" xfId="1477" xr:uid="{00000000-0005-0000-0000-0000D5050000}"/>
    <cellStyle name="T_HT CSCC cho Giong Rang DC_kh sxkd 2012" xfId="1478" xr:uid="{00000000-0005-0000-0000-0000D6050000}"/>
    <cellStyle name="T_HT CSCC cho Giong Rang DC_QUI MÔ 31.12.2011" xfId="1479" xr:uid="{00000000-0005-0000-0000-0000D7050000}"/>
    <cellStyle name="T_HT CSCC cho Giong Rang DC_QUI MÔ 31.12.2011_kh sxkd 2012" xfId="1480" xr:uid="{00000000-0005-0000-0000-0000D8050000}"/>
    <cellStyle name="T_HT CSCC cho Giong Rang DC_SO LIEU CA NAM 2010 DU KIEN" xfId="1481" xr:uid="{00000000-0005-0000-0000-0000D9050000}"/>
    <cellStyle name="T_HT CSCC cho Giong Rang DC_SO LIEU CA NAM 2010 DU KIEN_CHI TIET CONG TY 30.6.2011" xfId="1482" xr:uid="{00000000-0005-0000-0000-0000DA050000}"/>
    <cellStyle name="T_HT CSCC cho Giong Rang DC_SO LIEU CA NAM 2010 DU KIEN_CHI TIET CONG TY 30.6.2011_kh sxkd 2012" xfId="1483" xr:uid="{00000000-0005-0000-0000-0000DB050000}"/>
    <cellStyle name="T_HT CSCC cho Giong Rang DC_SO LIEU CA NAM 2010 DU KIEN_kh sxkd 2012" xfId="1484" xr:uid="{00000000-0005-0000-0000-0000DC050000}"/>
    <cellStyle name="T_HT CSCC cho Giong Rang DC_SO LIEU CA NAM 2010 DU KIEN_QUI MÔ 31.12.2011" xfId="1485" xr:uid="{00000000-0005-0000-0000-0000DD050000}"/>
    <cellStyle name="T_HT CSCC cho Giong Rang DC_SO LIEU CA NAM 2010 DU KIEN_QUI MÔ 31.12.2011_kh sxkd 2012" xfId="1486" xr:uid="{00000000-0005-0000-0000-0000DE050000}"/>
    <cellStyle name="T_kh sxkd 2012" xfId="1487" xr:uid="{00000000-0005-0000-0000-0000DF050000}"/>
    <cellStyle name="T_KHSXKD 2010_MOI_4.1.2010 " xfId="1488" xr:uid="{00000000-0005-0000-0000-0000E0050000}"/>
    <cellStyle name="T_KHSXKD 2010_MOI_4.1.2010 _CHI TIET CONG TY 30.6.2011" xfId="1489" xr:uid="{00000000-0005-0000-0000-0000E1050000}"/>
    <cellStyle name="T_KHSXKD 2010_MOI_4.1.2010 _CHI TIET CONG TY 30.6.2011_kh sxkd 2012" xfId="1490" xr:uid="{00000000-0005-0000-0000-0000E2050000}"/>
    <cellStyle name="T_KHSXKD 2010_MOI_4.1.2010 _kh sxkd 2012" xfId="1491" xr:uid="{00000000-0005-0000-0000-0000E3050000}"/>
    <cellStyle name="T_KHSXKD 2010_MOI_4.1.2010 _QUI MÔ 31.12.2011" xfId="1492" xr:uid="{00000000-0005-0000-0000-0000E4050000}"/>
    <cellStyle name="T_KHSXKD 2010_MOI_4.1.2010 _QUI MÔ 31.12.2011_kh sxkd 2012" xfId="1493" xr:uid="{00000000-0005-0000-0000-0000E5050000}"/>
    <cellStyle name="T_KHSXKD 2010_MOI_4.1.2010 _SO LIEU CA NAM 2010 DU KIEN" xfId="1494" xr:uid="{00000000-0005-0000-0000-0000E6050000}"/>
    <cellStyle name="T_KHSXKD 2010_MOI_4.1.2010 _SO LIEU CA NAM 2010 DU KIEN_CHI TIET CONG TY 30.6.2011" xfId="1495" xr:uid="{00000000-0005-0000-0000-0000E7050000}"/>
    <cellStyle name="T_KHSXKD 2010_MOI_4.1.2010 _SO LIEU CA NAM 2010 DU KIEN_CHI TIET CONG TY 30.6.2011_kh sxkd 2012" xfId="1496" xr:uid="{00000000-0005-0000-0000-0000E8050000}"/>
    <cellStyle name="T_KHSXKD 2010_MOI_4.1.2010 _SO LIEU CA NAM 2010 DU KIEN_kh sxkd 2012" xfId="1497" xr:uid="{00000000-0005-0000-0000-0000E9050000}"/>
    <cellStyle name="T_KHSXKD 2010_MOI_4.1.2010 _SO LIEU CA NAM 2010 DU KIEN_QUI MÔ 31.12.2011" xfId="1498" xr:uid="{00000000-0005-0000-0000-0000EA050000}"/>
    <cellStyle name="T_KHSXKD 2010_MOI_4.1.2010 _SO LIEU CA NAM 2010 DU KIEN_QUI MÔ 31.12.2011_kh sxkd 2012" xfId="1499" xr:uid="{00000000-0005-0000-0000-0000EB050000}"/>
    <cellStyle name="T_N.Thau Kinh Dinh" xfId="1500" xr:uid="{00000000-0005-0000-0000-0000EC050000}"/>
    <cellStyle name="T_N.Thau Kinh Dinh_CHI TIET CONG TY 30.6.2011" xfId="1501" xr:uid="{00000000-0005-0000-0000-0000ED050000}"/>
    <cellStyle name="T_N.Thau Kinh Dinh_CHI TIET CONG TY 30.6.2011_kh sxkd 2012" xfId="1502" xr:uid="{00000000-0005-0000-0000-0000EE050000}"/>
    <cellStyle name="T_N.Thau Kinh Dinh_kh sxkd 2012" xfId="1503" xr:uid="{00000000-0005-0000-0000-0000EF050000}"/>
    <cellStyle name="T_N.Thau Kinh Dinh_SO LIEU CA NAM 2010 DU KIEN" xfId="1504" xr:uid="{00000000-0005-0000-0000-0000F0050000}"/>
    <cellStyle name="T_N.Thau Kinh Dinh_SO LIEU CA NAM 2010 DU KIEN_CHI TIET CONG TY 30.6.2011" xfId="1505" xr:uid="{00000000-0005-0000-0000-0000F1050000}"/>
    <cellStyle name="T_N.Thau Kinh Dinh_SO LIEU CA NAM 2010 DU KIEN_CHI TIET CONG TY 30.6.2011_kh sxkd 2012" xfId="1506" xr:uid="{00000000-0005-0000-0000-0000F2050000}"/>
    <cellStyle name="T_N.Thau Kinh Dinh_SO LIEU CA NAM 2010 DU KIEN_kh sxkd 2012" xfId="1507" xr:uid="{00000000-0005-0000-0000-0000F3050000}"/>
    <cellStyle name="T_Nhanh re 22KV va TBA 3P-320KVA Nguyen Van Anh" xfId="1508" xr:uid="{00000000-0005-0000-0000-0000F4050000}"/>
    <cellStyle name="T_Nhanh re 22KV va TBA 3P-320KVA Nguyen Van Anh_CHI TIET CONG TY 30.6.2011" xfId="1509" xr:uid="{00000000-0005-0000-0000-0000F5050000}"/>
    <cellStyle name="T_Nhanh re 22KV va TBA 3P-320KVA Nguyen Van Anh_CHI TIET CONG TY 30.6.2011_kh sxkd 2012" xfId="1510" xr:uid="{00000000-0005-0000-0000-0000F6050000}"/>
    <cellStyle name="T_Nhanh re 22KV va TBA 3P-320KVA Nguyen Van Anh_kh sxkd 2012" xfId="1511" xr:uid="{00000000-0005-0000-0000-0000F7050000}"/>
    <cellStyle name="T_Nhanh re 22KV va TBA 3P-320KVA Nguyen Van Anh_SO LIEU CA NAM 2010 DU KIEN" xfId="1512" xr:uid="{00000000-0005-0000-0000-0000F8050000}"/>
    <cellStyle name="T_Nhanh re 22KV va TBA 3P-320KVA Nguyen Van Anh_SO LIEU CA NAM 2010 DU KIEN_CHI TIET CONG TY 30.6.2011" xfId="1513" xr:uid="{00000000-0005-0000-0000-0000F9050000}"/>
    <cellStyle name="T_Nhanh re 22KV va TBA 3P-320KVA Nguyen Van Anh_SO LIEU CA NAM 2010 DU KIEN_CHI TIET CONG TY 30.6.2011_kh sxkd 2012" xfId="1514" xr:uid="{00000000-0005-0000-0000-0000FA050000}"/>
    <cellStyle name="T_Nhanh re 22KV va TBA 3P-320KVA Nguyen Van Anh_SO LIEU CA NAM 2010 DU KIEN_kh sxkd 2012" xfId="1515" xr:uid="{00000000-0005-0000-0000-0000FB050000}"/>
    <cellStyle name="T_NR 22KV - TBA 3P-320KVA, luoi ha the 3P-4D-380V  kho 4, xi nghiep luong thuc 1" xfId="1516" xr:uid="{00000000-0005-0000-0000-0000FC050000}"/>
    <cellStyle name="T_NR 22KV - TBA 3P-320KVA, luoi ha the 3P-4D-380V  kho 4, xi nghiep luong thuc 1_CHI TIET CONG TY 30.6.2011" xfId="1517" xr:uid="{00000000-0005-0000-0000-0000FD050000}"/>
    <cellStyle name="T_NR 22KV - TBA 3P-320KVA, luoi ha the 3P-4D-380V  kho 4, xi nghiep luong thuc 1_CHI TIET CONG TY 30.6.2011_kh sxkd 2012" xfId="1518" xr:uid="{00000000-0005-0000-0000-0000FE050000}"/>
    <cellStyle name="T_NR 22KV - TBA 3P-320KVA, luoi ha the 3P-4D-380V  kho 4, xi nghiep luong thuc 1_kh sxkd 2012" xfId="1519" xr:uid="{00000000-0005-0000-0000-0000FF050000}"/>
    <cellStyle name="T_NR 22KV - TBA 3P-320KVA, luoi ha the 3P-4D-380V  kho 4, xi nghiep luong thuc 1_SO LIEU CA NAM 2010 DU KIEN" xfId="1520" xr:uid="{00000000-0005-0000-0000-000000060000}"/>
    <cellStyle name="T_NR 22KV - TBA 3P-320KVA, luoi ha the 3P-4D-380V  kho 4, xi nghiep luong thuc 1_SO LIEU CA NAM 2010 DU KIEN_CHI TIET CONG TY 30.6.2011" xfId="1521" xr:uid="{00000000-0005-0000-0000-000001060000}"/>
    <cellStyle name="T_NR 22KV - TBA 3P-320KVA, luoi ha the 3P-4D-380V  kho 4, xi nghiep luong thuc 1_SO LIEU CA NAM 2010 DU KIEN_CHI TIET CONG TY 30.6.2011_kh sxkd 2012" xfId="1522" xr:uid="{00000000-0005-0000-0000-000002060000}"/>
    <cellStyle name="T_NR 22KV - TBA 3P-320KVA, luoi ha the 3P-4D-380V  kho 4, xi nghiep luong thuc 1_SO LIEU CA NAM 2010 DU KIEN_kh sxkd 2012" xfId="1523" xr:uid="{00000000-0005-0000-0000-000003060000}"/>
    <cellStyle name="T_NTHTHH KENH HOP TAC XA - MQ" xfId="1524" xr:uid="{00000000-0005-0000-0000-000004060000}"/>
    <cellStyle name="T_NTHTHH KENH HOP TAC XA - MQ_CHI TIET CONG TY 30.6.2011" xfId="1525" xr:uid="{00000000-0005-0000-0000-000005060000}"/>
    <cellStyle name="T_NTHTHH KENH HOP TAC XA - MQ_CHI TIET CONG TY 30.6.2011_kh sxkd 2012" xfId="1526" xr:uid="{00000000-0005-0000-0000-000006060000}"/>
    <cellStyle name="T_NTHTHH KENH HOP TAC XA - MQ_kh sxkd 2012" xfId="1527" xr:uid="{00000000-0005-0000-0000-000007060000}"/>
    <cellStyle name="T_NTHTHH KENH HOP TAC XA - MQ_SO LIEU CA NAM 2010 DU KIEN" xfId="1528" xr:uid="{00000000-0005-0000-0000-000008060000}"/>
    <cellStyle name="T_NTHTHH KENH HOP TAC XA - MQ_SO LIEU CA NAM 2010 DU KIEN_CHI TIET CONG TY 30.6.2011" xfId="1529" xr:uid="{00000000-0005-0000-0000-000009060000}"/>
    <cellStyle name="T_NTHTHH KENH HOP TAC XA - MQ_SO LIEU CA NAM 2010 DU KIEN_CHI TIET CONG TY 30.6.2011_kh sxkd 2012" xfId="1530" xr:uid="{00000000-0005-0000-0000-00000A060000}"/>
    <cellStyle name="T_NTHTHH KENH HOP TAC XA - MQ_SO LIEU CA NAM 2010 DU KIEN_kh sxkd 2012" xfId="1531" xr:uid="{00000000-0005-0000-0000-00000B060000}"/>
    <cellStyle name="T_Phan ha the" xfId="1532" xr:uid="{00000000-0005-0000-0000-00000C060000}"/>
    <cellStyle name="T_Phan ha the_CHI TIET CONG TY 30.6.2011" xfId="1533" xr:uid="{00000000-0005-0000-0000-00000D060000}"/>
    <cellStyle name="T_Phan ha the_CHI TIET CONG TY 30.6.2011_kh sxkd 2012" xfId="1534" xr:uid="{00000000-0005-0000-0000-00000E060000}"/>
    <cellStyle name="T_Phan ha the_kh sxkd 2012" xfId="1535" xr:uid="{00000000-0005-0000-0000-00000F060000}"/>
    <cellStyle name="T_Phan ha the_QUI MÔ 31.12.2011" xfId="1536" xr:uid="{00000000-0005-0000-0000-000010060000}"/>
    <cellStyle name="T_Phan ha the_QUI MÔ 31.12.2011_kh sxkd 2012" xfId="1537" xr:uid="{00000000-0005-0000-0000-000011060000}"/>
    <cellStyle name="T_Phan ha the_SO LIEU CA NAM 2010 DU KIEN" xfId="1538" xr:uid="{00000000-0005-0000-0000-000012060000}"/>
    <cellStyle name="T_Phan ha the_SO LIEU CA NAM 2010 DU KIEN_CHI TIET CONG TY 30.6.2011" xfId="1539" xr:uid="{00000000-0005-0000-0000-000013060000}"/>
    <cellStyle name="T_Phan ha the_SO LIEU CA NAM 2010 DU KIEN_CHI TIET CONG TY 30.6.2011_kh sxkd 2012" xfId="1540" xr:uid="{00000000-0005-0000-0000-000014060000}"/>
    <cellStyle name="T_Phan ha the_SO LIEU CA NAM 2010 DU KIEN_kh sxkd 2012" xfId="1541" xr:uid="{00000000-0005-0000-0000-000015060000}"/>
    <cellStyle name="T_Phan ha the_SO LIEU CA NAM 2010 DU KIEN_QUI MÔ 31.12.2011" xfId="1542" xr:uid="{00000000-0005-0000-0000-000016060000}"/>
    <cellStyle name="T_Phan ha the_SO LIEU CA NAM 2010 DU KIEN_QUI MÔ 31.12.2011_kh sxkd 2012" xfId="1543" xr:uid="{00000000-0005-0000-0000-000017060000}"/>
    <cellStyle name="T_QT BC LONG HAU" xfId="1544" xr:uid="{00000000-0005-0000-0000-000018060000}"/>
    <cellStyle name="T_QT BC LONG HAU_CHI TIET CONG TY 30.6.2011" xfId="1545" xr:uid="{00000000-0005-0000-0000-000019060000}"/>
    <cellStyle name="T_QT BC LONG HAU_CHI TIET CONG TY 30.6.2011_kh sxkd 2012" xfId="1546" xr:uid="{00000000-0005-0000-0000-00001A060000}"/>
    <cellStyle name="T_QT BC LONG HAU_kh sxkd 2012" xfId="1547" xr:uid="{00000000-0005-0000-0000-00001B060000}"/>
    <cellStyle name="T_QT BC LONG HAU_SO LIEU CA NAM 2010 DU KIEN" xfId="1548" xr:uid="{00000000-0005-0000-0000-00001C060000}"/>
    <cellStyle name="T_QT BC LONG HAU_SO LIEU CA NAM 2010 DU KIEN_CHI TIET CONG TY 30.6.2011" xfId="1549" xr:uid="{00000000-0005-0000-0000-00001D060000}"/>
    <cellStyle name="T_QT BC LONG HAU_SO LIEU CA NAM 2010 DU KIEN_CHI TIET CONG TY 30.6.2011_kh sxkd 2012" xfId="1550" xr:uid="{00000000-0005-0000-0000-00001E060000}"/>
    <cellStyle name="T_QT BC LONG HAU_SO LIEU CA NAM 2010 DU KIEN_kh sxkd 2012" xfId="1551" xr:uid="{00000000-0005-0000-0000-00001F060000}"/>
    <cellStyle name="T_QT Duong Vo Truong Toan " xfId="1552" xr:uid="{00000000-0005-0000-0000-000020060000}"/>
    <cellStyle name="T_QT Duong Vo Truong Toan _CHI TIET CONG TY 30.6.2011" xfId="1553" xr:uid="{00000000-0005-0000-0000-000021060000}"/>
    <cellStyle name="T_QT Duong Vo Truong Toan _CHI TIET CONG TY 30.6.2011_kh sxkd 2012" xfId="1554" xr:uid="{00000000-0005-0000-0000-000022060000}"/>
    <cellStyle name="T_QT Duong Vo Truong Toan _kh sxkd 2012" xfId="1555" xr:uid="{00000000-0005-0000-0000-000023060000}"/>
    <cellStyle name="T_QT Duong Vo Truong Toan _SO LIEU CA NAM 2010 DU KIEN" xfId="1556" xr:uid="{00000000-0005-0000-0000-000024060000}"/>
    <cellStyle name="T_QT Duong Vo Truong Toan _SO LIEU CA NAM 2010 DU KIEN_CHI TIET CONG TY 30.6.2011" xfId="1557" xr:uid="{00000000-0005-0000-0000-000025060000}"/>
    <cellStyle name="T_QT Duong Vo Truong Toan _SO LIEU CA NAM 2010 DU KIEN_CHI TIET CONG TY 30.6.2011_kh sxkd 2012" xfId="1558" xr:uid="{00000000-0005-0000-0000-000026060000}"/>
    <cellStyle name="T_QT Duong Vo Truong Toan _SO LIEU CA NAM 2010 DU KIEN_kh sxkd 2012" xfId="1559" xr:uid="{00000000-0005-0000-0000-000027060000}"/>
    <cellStyle name="T_QT HTDL Kenh Ong Hai, M.Dong-L.Bien PHAT SINH" xfId="1560" xr:uid="{00000000-0005-0000-0000-000028060000}"/>
    <cellStyle name="T_QT HTDL Kenh Ong Hai, M.Dong-L.Bien PHAT SINH_CHI TIET CONG TY 30.6.2011" xfId="1561" xr:uid="{00000000-0005-0000-0000-000029060000}"/>
    <cellStyle name="T_QT HTDL Kenh Ong Hai, M.Dong-L.Bien PHAT SINH_CHI TIET CONG TY 30.6.2011_kh sxkd 2012" xfId="1562" xr:uid="{00000000-0005-0000-0000-00002A060000}"/>
    <cellStyle name="T_QT HTDL Kenh Ong Hai, M.Dong-L.Bien PHAT SINH_kh sxkd 2012" xfId="1563" xr:uid="{00000000-0005-0000-0000-00002B060000}"/>
    <cellStyle name="T_QT HTDL Kenh Ong Hai, M.Dong-L.Bien PHAT SINH_SO LIEU CA NAM 2010 DU KIEN" xfId="1564" xr:uid="{00000000-0005-0000-0000-00002C060000}"/>
    <cellStyle name="T_QT HTDL Kenh Ong Hai, M.Dong-L.Bien PHAT SINH_SO LIEU CA NAM 2010 DU KIEN_CHI TIET CONG TY 30.6.2011" xfId="1565" xr:uid="{00000000-0005-0000-0000-00002D060000}"/>
    <cellStyle name="T_QT HTDL Kenh Ong Hai, M.Dong-L.Bien PHAT SINH_SO LIEU CA NAM 2010 DU KIEN_CHI TIET CONG TY 30.6.2011_kh sxkd 2012" xfId="1566" xr:uid="{00000000-0005-0000-0000-00002E060000}"/>
    <cellStyle name="T_QT HTDL Kenh Ong Hai, M.Dong-L.Bien PHAT SINH_SO LIEU CA NAM 2010 DU KIEN_kh sxkd 2012" xfId="1567" xr:uid="{00000000-0005-0000-0000-00002F060000}"/>
    <cellStyle name="T_SO LIEU CA NAM 2010 DU KIEN" xfId="1568" xr:uid="{00000000-0005-0000-0000-000030060000}"/>
    <cellStyle name="T_SO LIEU CA NAM 2010 DU KIEN_CHI TIET CONG TY 30.6.2011" xfId="1569" xr:uid="{00000000-0005-0000-0000-000031060000}"/>
    <cellStyle name="T_SO LIEU CA NAM 2010 DU KIEN_CHI TIET CONG TY 30.6.2011_kh sxkd 2012" xfId="1570" xr:uid="{00000000-0005-0000-0000-000032060000}"/>
    <cellStyle name="T_SO LIEU CA NAM 2010 DU KIEN_kh sxkd 2012" xfId="1571" xr:uid="{00000000-0005-0000-0000-000033060000}"/>
    <cellStyle name="T_TC Kinh Chua To" xfId="1572" xr:uid="{00000000-0005-0000-0000-000034060000}"/>
    <cellStyle name="T_TC Kinh Chua To_CHI TIET CONG TY 30.6.2011" xfId="1573" xr:uid="{00000000-0005-0000-0000-000035060000}"/>
    <cellStyle name="T_TC Kinh Chua To_CHI TIET CONG TY 30.6.2011_kh sxkd 2012" xfId="1574" xr:uid="{00000000-0005-0000-0000-000036060000}"/>
    <cellStyle name="T_TC Kinh Chua To_kh sxkd 2012" xfId="1575" xr:uid="{00000000-0005-0000-0000-000037060000}"/>
    <cellStyle name="T_TC Kinh Chua To_SO LIEU CA NAM 2010 DU KIEN" xfId="1576" xr:uid="{00000000-0005-0000-0000-000038060000}"/>
    <cellStyle name="T_TC Kinh Chua To_SO LIEU CA NAM 2010 DU KIEN_CHI TIET CONG TY 30.6.2011" xfId="1577" xr:uid="{00000000-0005-0000-0000-000039060000}"/>
    <cellStyle name="T_TC Kinh Chua To_SO LIEU CA NAM 2010 DU KIEN_CHI TIET CONG TY 30.6.2011_kh sxkd 2012" xfId="1578" xr:uid="{00000000-0005-0000-0000-00003A060000}"/>
    <cellStyle name="T_TC Kinh Chua To_SO LIEU CA NAM 2010 DU KIEN_kh sxkd 2012" xfId="1579" xr:uid="{00000000-0005-0000-0000-00003B060000}"/>
    <cellStyle name="T_TC Rach Cai Beo" xfId="1580" xr:uid="{00000000-0005-0000-0000-00003C060000}"/>
    <cellStyle name="T_TC Rach Cai Beo_CHI TIET CONG TY 30.6.2011" xfId="1581" xr:uid="{00000000-0005-0000-0000-00003D060000}"/>
    <cellStyle name="T_TC Rach Cai Beo_CHI TIET CONG TY 30.6.2011_kh sxkd 2012" xfId="1582" xr:uid="{00000000-0005-0000-0000-00003E060000}"/>
    <cellStyle name="T_TC Rach Cai Beo_kh sxkd 2012" xfId="1583" xr:uid="{00000000-0005-0000-0000-00003F060000}"/>
    <cellStyle name="T_TC Rach Cai Beo_QUI MÔ 31.12.2011" xfId="1584" xr:uid="{00000000-0005-0000-0000-000040060000}"/>
    <cellStyle name="T_TC Rach Cai Beo_QUI MÔ 31.12.2011_kh sxkd 2012" xfId="1585" xr:uid="{00000000-0005-0000-0000-000041060000}"/>
    <cellStyle name="T_TC Rach Cai Beo_SO LIEU CA NAM 2010 DU KIEN" xfId="1586" xr:uid="{00000000-0005-0000-0000-000042060000}"/>
    <cellStyle name="T_TC Rach Cai Beo_SO LIEU CA NAM 2010 DU KIEN_CHI TIET CONG TY 30.6.2011" xfId="1587" xr:uid="{00000000-0005-0000-0000-000043060000}"/>
    <cellStyle name="T_TC Rach Cai Beo_SO LIEU CA NAM 2010 DU KIEN_CHI TIET CONG TY 30.6.2011_kh sxkd 2012" xfId="1588" xr:uid="{00000000-0005-0000-0000-000044060000}"/>
    <cellStyle name="T_TC Rach Cai Beo_SO LIEU CA NAM 2010 DU KIEN_kh sxkd 2012" xfId="1589" xr:uid="{00000000-0005-0000-0000-000045060000}"/>
    <cellStyle name="T_TC Rach Cai Beo_SO LIEU CA NAM 2010 DU KIEN_QUI MÔ 31.12.2011" xfId="1590" xr:uid="{00000000-0005-0000-0000-000046060000}"/>
    <cellStyle name="T_TC Rach Cai Beo_SO LIEU CA NAM 2010 DU KIEN_QUI MÔ 31.12.2011_kh sxkd 2012" xfId="1591" xr:uid="{00000000-0005-0000-0000-000047060000}"/>
    <cellStyle name="T_Tien luong moi thau goi 1" xfId="1592" xr:uid="{00000000-0005-0000-0000-000048060000}"/>
    <cellStyle name="T_Tien luong moi thau goi 1_CHI TIET CONG TY 30.6.2011" xfId="1593" xr:uid="{00000000-0005-0000-0000-000049060000}"/>
    <cellStyle name="T_Tien luong moi thau goi 1_CHI TIET CONG TY 30.6.2011_kh sxkd 2012" xfId="1594" xr:uid="{00000000-0005-0000-0000-00004A060000}"/>
    <cellStyle name="T_Tien luong moi thau goi 1_kh sxkd 2012" xfId="1595" xr:uid="{00000000-0005-0000-0000-00004B060000}"/>
    <cellStyle name="T_Tien luong moi thau goi 1_SO LIEU CA NAM 2010 DU KIEN" xfId="1596" xr:uid="{00000000-0005-0000-0000-00004C060000}"/>
    <cellStyle name="T_Tien luong moi thau goi 1_SO LIEU CA NAM 2010 DU KIEN_CHI TIET CONG TY 30.6.2011" xfId="1597" xr:uid="{00000000-0005-0000-0000-00004D060000}"/>
    <cellStyle name="T_Tien luong moi thau goi 1_SO LIEU CA NAM 2010 DU KIEN_CHI TIET CONG TY 30.6.2011_kh sxkd 2012" xfId="1598" xr:uid="{00000000-0005-0000-0000-00004E060000}"/>
    <cellStyle name="T_Tien luong moi thau goi 1_SO LIEU CA NAM 2010 DU KIEN_kh sxkd 2012" xfId="1599" xr:uid="{00000000-0005-0000-0000-00004F060000}"/>
    <cellStyle name="T_TK_HT" xfId="1600" xr:uid="{00000000-0005-0000-0000-000050060000}"/>
    <cellStyle name="T_VDL CTY CON" xfId="1601" xr:uid="{00000000-0005-0000-0000-000051060000}"/>
    <cellStyle name="T_VDL CTY CON_CHI TIET CONG TY 30.6.2011" xfId="1602" xr:uid="{00000000-0005-0000-0000-000052060000}"/>
    <cellStyle name="T_VDL CTY CON_CHI TIET CONG TY 30.6.2011_kh sxkd 2012" xfId="1603" xr:uid="{00000000-0005-0000-0000-000053060000}"/>
    <cellStyle name="T_VDL CTY CON_kh sxkd 2012" xfId="1604" xr:uid="{00000000-0005-0000-0000-000054060000}"/>
    <cellStyle name="T_VDL CTY CON_SO LIEU CA NAM 2010 DU KIEN" xfId="1605" xr:uid="{00000000-0005-0000-0000-000055060000}"/>
    <cellStyle name="T_VDL CTY CON_SO LIEU CA NAM 2010 DU KIEN_CHI TIET CONG TY 30.6.2011" xfId="1606" xr:uid="{00000000-0005-0000-0000-000056060000}"/>
    <cellStyle name="T_VDL CTY CON_SO LIEU CA NAM 2010 DU KIEN_CHI TIET CONG TY 30.6.2011_kh sxkd 2012" xfId="1607" xr:uid="{00000000-0005-0000-0000-000057060000}"/>
    <cellStyle name="T_VDL CTY CON_SO LIEU CA NAM 2010 DU KIEN_kh sxkd 2012" xfId="1608" xr:uid="{00000000-0005-0000-0000-000058060000}"/>
    <cellStyle name="Tentruong" xfId="1609" xr:uid="{00000000-0005-0000-0000-000059060000}"/>
    <cellStyle name="Text Indent A" xfId="1610" xr:uid="{00000000-0005-0000-0000-00005A060000}"/>
    <cellStyle name="Text Indent B" xfId="1611" xr:uid="{00000000-0005-0000-0000-00005B060000}"/>
    <cellStyle name="Text Indent C" xfId="1612" xr:uid="{00000000-0005-0000-0000-00005C060000}"/>
    <cellStyle name="th" xfId="1613" xr:uid="{00000000-0005-0000-0000-00005D060000}"/>
    <cellStyle name="þ_x001d_" xfId="1614" xr:uid="{00000000-0005-0000-0000-00005E060000}"/>
    <cellStyle name="Thanh" xfId="1615" xr:uid="{00000000-0005-0000-0000-00005F060000}"/>
    <cellStyle name="þ_x001d_ð" xfId="1616" xr:uid="{00000000-0005-0000-0000-000060060000}"/>
    <cellStyle name="þ_x001d_ð¤" xfId="1617" xr:uid="{00000000-0005-0000-0000-000061060000}"/>
    <cellStyle name="þ_x001d_ð¤_x000c_" xfId="1618" xr:uid="{00000000-0005-0000-0000-000062060000}"/>
    <cellStyle name="þ_x001d_ð¤_x000c_¯" xfId="1619" xr:uid="{00000000-0005-0000-0000-000063060000}"/>
    <cellStyle name="þ_x001d_ð¤_x000c_¯þ" xfId="1620" xr:uid="{00000000-0005-0000-0000-000064060000}"/>
    <cellStyle name="þ_x001d_ð¤_x000c_¯þ_x0014_" xfId="1621" xr:uid="{00000000-0005-0000-0000-000065060000}"/>
    <cellStyle name="þ_x001d_ð¤_x000c_¯þ_x0014__x000a_¨þU_x0001_À_x0004_ _x0015__x000f__x0001__x0001_" xfId="1622" xr:uid="{00000000-0005-0000-0000-000066060000}"/>
    <cellStyle name="þ_x001d_ð¤_x000c_¯þ_x0014__x000d_¨" xfId="1623" xr:uid="{00000000-0005-0000-0000-000067060000}"/>
    <cellStyle name="þ_x001d_ð¤_x000c_¯þ_x0014__x000d_¨þU" xfId="1624" xr:uid="{00000000-0005-0000-0000-000068060000}"/>
    <cellStyle name="þ_x001d_ð¤_x000c_¯þ_x0014__x000d_¨þU_x0001_À_x0004_ _x0015__x000f__x0001__x0001_" xfId="1625" xr:uid="{00000000-0005-0000-0000-000069060000}"/>
    <cellStyle name="þ_x001d_ð¤_x000c_¯þ_SO LIEU CA NAM 2010 DU KIEN" xfId="1626" xr:uid="{00000000-0005-0000-0000-00006A060000}"/>
    <cellStyle name="þ_x001d_ð¤_SO LIEU CA NAM 2010 DU KIEN" xfId="1627" xr:uid="{00000000-0005-0000-0000-00006B060000}"/>
    <cellStyle name="þ_x001d_ðK_x000c_Fý_x001b__x000a_9ýU_x0001_Ð_x0008_¦)_x0007__x0001__x0001_" xfId="1628" xr:uid="{00000000-0005-0000-0000-00006C060000}"/>
    <cellStyle name="þ_x001d_ðK_x000c_Fý_x001b__x000d_9ýU_x0001_Ð_x0008_¦)_x0007__x0001__x0001_" xfId="1629" xr:uid="{00000000-0005-0000-0000-00006D060000}"/>
    <cellStyle name="Tien VN" xfId="1630" xr:uid="{00000000-0005-0000-0000-00006E060000}"/>
    <cellStyle name="Times New Roman" xfId="1631" xr:uid="{00000000-0005-0000-0000-00006F060000}"/>
    <cellStyle name="Title 2" xfId="1632" xr:uid="{00000000-0005-0000-0000-000070060000}"/>
    <cellStyle name="Title 2 2" xfId="1633" xr:uid="{00000000-0005-0000-0000-000071060000}"/>
    <cellStyle name="Total 2" xfId="1634" xr:uid="{00000000-0005-0000-0000-000072060000}"/>
    <cellStyle name="trang" xfId="1635" xr:uid="{00000000-0005-0000-0000-000073060000}"/>
    <cellStyle name="TTinDN" xfId="1636" xr:uid="{00000000-0005-0000-0000-000074060000}"/>
    <cellStyle name="Tua de so" xfId="1637" xr:uid="{00000000-0005-0000-0000-000075060000}"/>
    <cellStyle name="Tusental (0)_pldt" xfId="1638" xr:uid="{00000000-0005-0000-0000-000076060000}"/>
    <cellStyle name="Tusental_pldt" xfId="1639" xr:uid="{00000000-0005-0000-0000-000077060000}"/>
    <cellStyle name="Valuta (0)_pldt" xfId="1640" xr:uid="{00000000-0005-0000-0000-000078060000}"/>
    <cellStyle name="Valuta_pldt" xfId="1641" xr:uid="{00000000-0005-0000-0000-000079060000}"/>
    <cellStyle name="viet" xfId="1642" xr:uid="{00000000-0005-0000-0000-00007A060000}"/>
    <cellStyle name="viet2" xfId="1643" xr:uid="{00000000-0005-0000-0000-00007B060000}"/>
    <cellStyle name="VN new romanNormal" xfId="1644" xr:uid="{00000000-0005-0000-0000-00007C060000}"/>
    <cellStyle name="VN new romanNormal 2" xfId="1645" xr:uid="{00000000-0005-0000-0000-00007D060000}"/>
    <cellStyle name="VN new romanNormal 3" xfId="1646" xr:uid="{00000000-0005-0000-0000-00007E060000}"/>
    <cellStyle name="VN time new roman" xfId="1647" xr:uid="{00000000-0005-0000-0000-00007F060000}"/>
    <cellStyle name="VN time new roman 2" xfId="1648" xr:uid="{00000000-0005-0000-0000-000080060000}"/>
    <cellStyle name="VN time new roman 3" xfId="1649" xr:uid="{00000000-0005-0000-0000-000081060000}"/>
    <cellStyle name="vnhead1" xfId="1650" xr:uid="{00000000-0005-0000-0000-000082060000}"/>
    <cellStyle name="vnhead3" xfId="1651" xr:uid="{00000000-0005-0000-0000-000083060000}"/>
    <cellStyle name="vntxt1" xfId="1652" xr:uid="{00000000-0005-0000-0000-000084060000}"/>
    <cellStyle name="vntxt2" xfId="1653" xr:uid="{00000000-0005-0000-0000-000085060000}"/>
    <cellStyle name="Währung [0]_G.A. (2)" xfId="1654" xr:uid="{00000000-0005-0000-0000-000086060000}"/>
    <cellStyle name="Währung_G.A. (2)" xfId="1655" xr:uid="{00000000-0005-0000-0000-000087060000}"/>
    <cellStyle name="Warning Text 2" xfId="1656" xr:uid="{00000000-0005-0000-0000-000088060000}"/>
    <cellStyle name="xuan" xfId="1657" xr:uid="{00000000-0005-0000-0000-000089060000}"/>
    <cellStyle name=" [0.00]_ Att. 1- Cover" xfId="1658" xr:uid="{00000000-0005-0000-0000-00008A060000}"/>
    <cellStyle name="_ Att. 1- Cover" xfId="1659" xr:uid="{00000000-0005-0000-0000-00008B060000}"/>
    <cellStyle name="?_ Att. 1- Cover" xfId="1660" xr:uid="{00000000-0005-0000-0000-00008C060000}"/>
    <cellStyle name="똿뗦먛귟 [0.00]_PRODUCT DETAIL Q1" xfId="1661" xr:uid="{00000000-0005-0000-0000-00008D060000}"/>
    <cellStyle name="똿뗦먛귟_PRODUCT DETAIL Q1" xfId="1662" xr:uid="{00000000-0005-0000-0000-00008E060000}"/>
    <cellStyle name="믅됞 [0.00]_PRODUCT DETAIL Q1" xfId="1663" xr:uid="{00000000-0005-0000-0000-00008F060000}"/>
    <cellStyle name="믅됞_PRODUCT DETAIL Q1" xfId="1664" xr:uid="{00000000-0005-0000-0000-000090060000}"/>
    <cellStyle name="백분율_95" xfId="1665" xr:uid="{00000000-0005-0000-0000-000091060000}"/>
    <cellStyle name="뷭?_BOOKSHIP" xfId="1666" xr:uid="{00000000-0005-0000-0000-000092060000}"/>
    <cellStyle name="콤마 [0]_1202" xfId="1667" xr:uid="{00000000-0005-0000-0000-000093060000}"/>
    <cellStyle name="콤마_1202" xfId="1668" xr:uid="{00000000-0005-0000-0000-000094060000}"/>
    <cellStyle name="통화 [0]_1202" xfId="1669" xr:uid="{00000000-0005-0000-0000-000095060000}"/>
    <cellStyle name="통화_1202" xfId="1670" xr:uid="{00000000-0005-0000-0000-000096060000}"/>
    <cellStyle name="표준_(정보부문)월별인원계획" xfId="1671" xr:uid="{00000000-0005-0000-0000-000097060000}"/>
    <cellStyle name="一般_00Q3902REV.1" xfId="1672" xr:uid="{00000000-0005-0000-0000-000098060000}"/>
    <cellStyle name="千分位[0]_00Q3902REV.1" xfId="1673" xr:uid="{00000000-0005-0000-0000-000099060000}"/>
    <cellStyle name="千分位_00Q3902REV.1" xfId="1674" xr:uid="{00000000-0005-0000-0000-00009A060000}"/>
    <cellStyle name="貨幣 [0]_00Q3902REV.1" xfId="1675" xr:uid="{00000000-0005-0000-0000-00009B060000}"/>
    <cellStyle name="貨幣[0]_BRE" xfId="1676" xr:uid="{00000000-0005-0000-0000-00009C060000}"/>
    <cellStyle name="貨幣_00Q3902REV.1" xfId="1677" xr:uid="{00000000-0005-0000-0000-00009D060000}"/>
  </cellStyles>
  <dxfs count="1">
    <dxf>
      <font>
        <color rgb="FF9C0006"/>
      </font>
      <fill>
        <patternFill>
          <bgColor rgb="FFFFC7CE"/>
        </patternFill>
      </fill>
    </dxf>
  </dxfs>
  <tableStyles count="0" defaultTableStyle="TableStyleMedium9" defaultPivotStyle="PivotStyleLight16"/>
  <colors>
    <mruColors>
      <color rgb="FF0000FF"/>
      <color rgb="FFFFFF66"/>
      <color rgb="FFFFCC00"/>
      <color rgb="FF66FFCC"/>
      <color rgb="FFFFFFC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7.xml"/><Relationship Id="rId21" Type="http://schemas.openxmlformats.org/officeDocument/2006/relationships/worksheet" Target="worksheets/sheet21.xml"/><Relationship Id="rId42" Type="http://schemas.openxmlformats.org/officeDocument/2006/relationships/externalLink" Target="externalLinks/externalLink2.xml"/><Relationship Id="rId63" Type="http://schemas.openxmlformats.org/officeDocument/2006/relationships/externalLink" Target="externalLinks/externalLink23.xml"/><Relationship Id="rId84" Type="http://schemas.openxmlformats.org/officeDocument/2006/relationships/externalLink" Target="externalLinks/externalLink44.xml"/><Relationship Id="rId138" Type="http://schemas.microsoft.com/office/2017/10/relationships/person" Target="persons/person.xml"/><Relationship Id="rId16" Type="http://schemas.openxmlformats.org/officeDocument/2006/relationships/worksheet" Target="worksheets/sheet16.xml"/><Relationship Id="rId107" Type="http://schemas.openxmlformats.org/officeDocument/2006/relationships/externalLink" Target="externalLinks/externalLink6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3.xml"/><Relationship Id="rId58" Type="http://schemas.openxmlformats.org/officeDocument/2006/relationships/externalLink" Target="externalLinks/externalLink18.xml"/><Relationship Id="rId74" Type="http://schemas.openxmlformats.org/officeDocument/2006/relationships/externalLink" Target="externalLinks/externalLink34.xml"/><Relationship Id="rId79" Type="http://schemas.openxmlformats.org/officeDocument/2006/relationships/externalLink" Target="externalLinks/externalLink39.xml"/><Relationship Id="rId102" Type="http://schemas.openxmlformats.org/officeDocument/2006/relationships/externalLink" Target="externalLinks/externalLink62.xml"/><Relationship Id="rId123" Type="http://schemas.openxmlformats.org/officeDocument/2006/relationships/externalLink" Target="externalLinks/externalLink83.xml"/><Relationship Id="rId128" Type="http://schemas.openxmlformats.org/officeDocument/2006/relationships/externalLink" Target="externalLinks/externalLink88.xml"/><Relationship Id="rId5" Type="http://schemas.openxmlformats.org/officeDocument/2006/relationships/worksheet" Target="worksheets/sheet5.xml"/><Relationship Id="rId90" Type="http://schemas.openxmlformats.org/officeDocument/2006/relationships/externalLink" Target="externalLinks/externalLink50.xml"/><Relationship Id="rId95" Type="http://schemas.openxmlformats.org/officeDocument/2006/relationships/externalLink" Target="externalLinks/externalLink5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3.xml"/><Relationship Id="rId48" Type="http://schemas.openxmlformats.org/officeDocument/2006/relationships/externalLink" Target="externalLinks/externalLink8.xml"/><Relationship Id="rId64" Type="http://schemas.openxmlformats.org/officeDocument/2006/relationships/externalLink" Target="externalLinks/externalLink24.xml"/><Relationship Id="rId69" Type="http://schemas.openxmlformats.org/officeDocument/2006/relationships/externalLink" Target="externalLinks/externalLink29.xml"/><Relationship Id="rId113" Type="http://schemas.openxmlformats.org/officeDocument/2006/relationships/externalLink" Target="externalLinks/externalLink73.xml"/><Relationship Id="rId118" Type="http://schemas.openxmlformats.org/officeDocument/2006/relationships/externalLink" Target="externalLinks/externalLink78.xml"/><Relationship Id="rId134" Type="http://schemas.openxmlformats.org/officeDocument/2006/relationships/externalLink" Target="externalLinks/externalLink94.xml"/><Relationship Id="rId139" Type="http://schemas.openxmlformats.org/officeDocument/2006/relationships/calcChain" Target="calcChain.xml"/><Relationship Id="rId80" Type="http://schemas.openxmlformats.org/officeDocument/2006/relationships/externalLink" Target="externalLinks/externalLink40.xml"/><Relationship Id="rId85" Type="http://schemas.openxmlformats.org/officeDocument/2006/relationships/externalLink" Target="externalLinks/externalLink4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externalLink" Target="externalLinks/externalLink19.xml"/><Relationship Id="rId103" Type="http://schemas.openxmlformats.org/officeDocument/2006/relationships/externalLink" Target="externalLinks/externalLink63.xml"/><Relationship Id="rId108" Type="http://schemas.openxmlformats.org/officeDocument/2006/relationships/externalLink" Target="externalLinks/externalLink68.xml"/><Relationship Id="rId124" Type="http://schemas.openxmlformats.org/officeDocument/2006/relationships/externalLink" Target="externalLinks/externalLink84.xml"/><Relationship Id="rId129" Type="http://schemas.openxmlformats.org/officeDocument/2006/relationships/externalLink" Target="externalLinks/externalLink89.xml"/><Relationship Id="rId54" Type="http://schemas.openxmlformats.org/officeDocument/2006/relationships/externalLink" Target="externalLinks/externalLink14.xml"/><Relationship Id="rId70" Type="http://schemas.openxmlformats.org/officeDocument/2006/relationships/externalLink" Target="externalLinks/externalLink30.xml"/><Relationship Id="rId75" Type="http://schemas.openxmlformats.org/officeDocument/2006/relationships/externalLink" Target="externalLinks/externalLink35.xml"/><Relationship Id="rId91" Type="http://schemas.openxmlformats.org/officeDocument/2006/relationships/externalLink" Target="externalLinks/externalLink51.xml"/><Relationship Id="rId96" Type="http://schemas.openxmlformats.org/officeDocument/2006/relationships/externalLink" Target="externalLinks/externalLink5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externalLink" Target="externalLinks/externalLink9.xml"/><Relationship Id="rId114" Type="http://schemas.openxmlformats.org/officeDocument/2006/relationships/externalLink" Target="externalLinks/externalLink74.xml"/><Relationship Id="rId119" Type="http://schemas.openxmlformats.org/officeDocument/2006/relationships/externalLink" Target="externalLinks/externalLink79.xml"/><Relationship Id="rId44" Type="http://schemas.openxmlformats.org/officeDocument/2006/relationships/externalLink" Target="externalLinks/externalLink4.xml"/><Relationship Id="rId60" Type="http://schemas.openxmlformats.org/officeDocument/2006/relationships/externalLink" Target="externalLinks/externalLink20.xml"/><Relationship Id="rId65" Type="http://schemas.openxmlformats.org/officeDocument/2006/relationships/externalLink" Target="externalLinks/externalLink25.xml"/><Relationship Id="rId81" Type="http://schemas.openxmlformats.org/officeDocument/2006/relationships/externalLink" Target="externalLinks/externalLink41.xml"/><Relationship Id="rId86" Type="http://schemas.openxmlformats.org/officeDocument/2006/relationships/externalLink" Target="externalLinks/externalLink46.xml"/><Relationship Id="rId130" Type="http://schemas.openxmlformats.org/officeDocument/2006/relationships/externalLink" Target="externalLinks/externalLink90.xml"/><Relationship Id="rId135"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69.xml"/><Relationship Id="rId34" Type="http://schemas.openxmlformats.org/officeDocument/2006/relationships/worksheet" Target="worksheets/sheet34.xml"/><Relationship Id="rId50" Type="http://schemas.openxmlformats.org/officeDocument/2006/relationships/externalLink" Target="externalLinks/externalLink10.xml"/><Relationship Id="rId55" Type="http://schemas.openxmlformats.org/officeDocument/2006/relationships/externalLink" Target="externalLinks/externalLink15.xml"/><Relationship Id="rId76" Type="http://schemas.openxmlformats.org/officeDocument/2006/relationships/externalLink" Target="externalLinks/externalLink36.xml"/><Relationship Id="rId97" Type="http://schemas.openxmlformats.org/officeDocument/2006/relationships/externalLink" Target="externalLinks/externalLink57.xml"/><Relationship Id="rId104" Type="http://schemas.openxmlformats.org/officeDocument/2006/relationships/externalLink" Target="externalLinks/externalLink64.xml"/><Relationship Id="rId120" Type="http://schemas.openxmlformats.org/officeDocument/2006/relationships/externalLink" Target="externalLinks/externalLink80.xml"/><Relationship Id="rId125" Type="http://schemas.openxmlformats.org/officeDocument/2006/relationships/externalLink" Target="externalLinks/externalLink85.xml"/><Relationship Id="rId7" Type="http://schemas.openxmlformats.org/officeDocument/2006/relationships/worksheet" Target="worksheets/sheet7.xml"/><Relationship Id="rId71" Type="http://schemas.openxmlformats.org/officeDocument/2006/relationships/externalLink" Target="externalLinks/externalLink31.xml"/><Relationship Id="rId92" Type="http://schemas.openxmlformats.org/officeDocument/2006/relationships/externalLink" Target="externalLinks/externalLink5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5.xml"/><Relationship Id="rId66" Type="http://schemas.openxmlformats.org/officeDocument/2006/relationships/externalLink" Target="externalLinks/externalLink26.xml"/><Relationship Id="rId87" Type="http://schemas.openxmlformats.org/officeDocument/2006/relationships/externalLink" Target="externalLinks/externalLink47.xml"/><Relationship Id="rId110" Type="http://schemas.openxmlformats.org/officeDocument/2006/relationships/externalLink" Target="externalLinks/externalLink70.xml"/><Relationship Id="rId115" Type="http://schemas.openxmlformats.org/officeDocument/2006/relationships/externalLink" Target="externalLinks/externalLink75.xml"/><Relationship Id="rId131" Type="http://schemas.openxmlformats.org/officeDocument/2006/relationships/externalLink" Target="externalLinks/externalLink91.xml"/><Relationship Id="rId136" Type="http://schemas.openxmlformats.org/officeDocument/2006/relationships/styles" Target="styles.xml"/><Relationship Id="rId61" Type="http://schemas.openxmlformats.org/officeDocument/2006/relationships/externalLink" Target="externalLinks/externalLink21.xml"/><Relationship Id="rId82" Type="http://schemas.openxmlformats.org/officeDocument/2006/relationships/externalLink" Target="externalLinks/externalLink4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6.xml"/><Relationship Id="rId77" Type="http://schemas.openxmlformats.org/officeDocument/2006/relationships/externalLink" Target="externalLinks/externalLink37.xml"/><Relationship Id="rId100" Type="http://schemas.openxmlformats.org/officeDocument/2006/relationships/externalLink" Target="externalLinks/externalLink60.xml"/><Relationship Id="rId105" Type="http://schemas.openxmlformats.org/officeDocument/2006/relationships/externalLink" Target="externalLinks/externalLink65.xml"/><Relationship Id="rId126" Type="http://schemas.openxmlformats.org/officeDocument/2006/relationships/externalLink" Target="externalLinks/externalLink86.xml"/><Relationship Id="rId8" Type="http://schemas.openxmlformats.org/officeDocument/2006/relationships/worksheet" Target="worksheets/sheet8.xml"/><Relationship Id="rId51" Type="http://schemas.openxmlformats.org/officeDocument/2006/relationships/externalLink" Target="externalLinks/externalLink11.xml"/><Relationship Id="rId72" Type="http://schemas.openxmlformats.org/officeDocument/2006/relationships/externalLink" Target="externalLinks/externalLink32.xml"/><Relationship Id="rId93" Type="http://schemas.openxmlformats.org/officeDocument/2006/relationships/externalLink" Target="externalLinks/externalLink53.xml"/><Relationship Id="rId98" Type="http://schemas.openxmlformats.org/officeDocument/2006/relationships/externalLink" Target="externalLinks/externalLink58.xml"/><Relationship Id="rId121" Type="http://schemas.openxmlformats.org/officeDocument/2006/relationships/externalLink" Target="externalLinks/externalLink8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6.xml"/><Relationship Id="rId67" Type="http://schemas.openxmlformats.org/officeDocument/2006/relationships/externalLink" Target="externalLinks/externalLink27.xml"/><Relationship Id="rId116" Type="http://schemas.openxmlformats.org/officeDocument/2006/relationships/externalLink" Target="externalLinks/externalLink76.xml"/><Relationship Id="rId13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xml"/><Relationship Id="rId62" Type="http://schemas.openxmlformats.org/officeDocument/2006/relationships/externalLink" Target="externalLinks/externalLink22.xml"/><Relationship Id="rId83" Type="http://schemas.openxmlformats.org/officeDocument/2006/relationships/externalLink" Target="externalLinks/externalLink43.xml"/><Relationship Id="rId88" Type="http://schemas.openxmlformats.org/officeDocument/2006/relationships/externalLink" Target="externalLinks/externalLink48.xml"/><Relationship Id="rId111" Type="http://schemas.openxmlformats.org/officeDocument/2006/relationships/externalLink" Target="externalLinks/externalLink71.xml"/><Relationship Id="rId132" Type="http://schemas.openxmlformats.org/officeDocument/2006/relationships/externalLink" Target="externalLinks/externalLink9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7.xml"/><Relationship Id="rId106" Type="http://schemas.openxmlformats.org/officeDocument/2006/relationships/externalLink" Target="externalLinks/externalLink66.xml"/><Relationship Id="rId127" Type="http://schemas.openxmlformats.org/officeDocument/2006/relationships/externalLink" Target="externalLinks/externalLink8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2.xml"/><Relationship Id="rId73" Type="http://schemas.openxmlformats.org/officeDocument/2006/relationships/externalLink" Target="externalLinks/externalLink33.xml"/><Relationship Id="rId78" Type="http://schemas.openxmlformats.org/officeDocument/2006/relationships/externalLink" Target="externalLinks/externalLink38.xml"/><Relationship Id="rId94" Type="http://schemas.openxmlformats.org/officeDocument/2006/relationships/externalLink" Target="externalLinks/externalLink54.xml"/><Relationship Id="rId99" Type="http://schemas.openxmlformats.org/officeDocument/2006/relationships/externalLink" Target="externalLinks/externalLink59.xml"/><Relationship Id="rId101" Type="http://schemas.openxmlformats.org/officeDocument/2006/relationships/externalLink" Target="externalLinks/externalLink61.xml"/><Relationship Id="rId122" Type="http://schemas.openxmlformats.org/officeDocument/2006/relationships/externalLink" Target="externalLinks/externalLink8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externalLink" Target="externalLinks/externalLink7.xml"/><Relationship Id="rId68" Type="http://schemas.openxmlformats.org/officeDocument/2006/relationships/externalLink" Target="externalLinks/externalLink28.xml"/><Relationship Id="rId89" Type="http://schemas.openxmlformats.org/officeDocument/2006/relationships/externalLink" Target="externalLinks/externalLink49.xml"/><Relationship Id="rId112" Type="http://schemas.openxmlformats.org/officeDocument/2006/relationships/externalLink" Target="externalLinks/externalLink72.xml"/><Relationship Id="rId133" Type="http://schemas.openxmlformats.org/officeDocument/2006/relationships/externalLink" Target="externalLinks/externalLink93.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41274</xdr:rowOff>
    </xdr:from>
    <xdr:to>
      <xdr:col>5</xdr:col>
      <xdr:colOff>1128970</xdr:colOff>
      <xdr:row>4</xdr:row>
      <xdr:rowOff>30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6591300" y="47624"/>
          <a:ext cx="2600325" cy="781050"/>
        </a:xfrm>
        <a:prstGeom prst="rect">
          <a:avLst/>
        </a:prstGeom>
        <a:solidFill>
          <a:srgbClr val="FFFFFF"/>
        </a:solidFill>
        <a:ln>
          <a:noFill/>
        </a:ln>
      </xdr:spPr>
      <xdr:txBody>
        <a:bodyPr vertOverflow="clip" wrap="square" lIns="27432" tIns="22860" rIns="27432" bIns="0" anchor="t" upright="1"/>
        <a:lstStyle/>
        <a:p>
          <a:pPr algn="ctr" rtl="0">
            <a:defRPr sz="1000"/>
          </a:pPr>
          <a:r>
            <a:rPr lang="vi-VN" sz="1100" b="1" i="0" u="none" strike="noStrike" baseline="0">
              <a:solidFill>
                <a:srgbClr val="000000"/>
              </a:solidFill>
              <a:latin typeface="Times New Roman"/>
              <a:cs typeface="Times New Roman"/>
            </a:rPr>
            <a:t>Mẫu số: B0</a:t>
          </a:r>
          <a:r>
            <a:rPr lang="en-US" sz="1100" b="1" i="0" u="none" strike="noStrike" baseline="0">
              <a:solidFill>
                <a:srgbClr val="000000"/>
              </a:solidFill>
              <a:latin typeface="Times New Roman"/>
              <a:cs typeface="Times New Roman"/>
            </a:rPr>
            <a:t>2</a:t>
          </a:r>
          <a:r>
            <a:rPr lang="vi-VN" sz="1100" b="1" i="0" u="none" strike="noStrike" baseline="0">
              <a:solidFill>
                <a:srgbClr val="000000"/>
              </a:solidFill>
              <a:latin typeface="Times New Roman"/>
              <a:cs typeface="Times New Roman"/>
            </a:rPr>
            <a:t>-DN</a:t>
          </a:r>
          <a:endParaRPr lang="vi-VN" sz="1100" b="0" i="0" u="none" strike="noStrike" baseline="0">
            <a:solidFill>
              <a:srgbClr val="000000"/>
            </a:solidFill>
            <a:latin typeface="Times New Roman"/>
            <a:cs typeface="Times New Roman"/>
          </a:endParaRPr>
        </a:p>
        <a:p>
          <a:pPr algn="ctr" rtl="0">
            <a:defRPr sz="1000"/>
          </a:pPr>
          <a:r>
            <a:rPr lang="vi-VN" sz="1100" b="0" i="1" u="none" strike="noStrike" baseline="0">
              <a:solidFill>
                <a:srgbClr val="000000"/>
              </a:solidFill>
              <a:latin typeface="Times New Roman"/>
              <a:cs typeface="Times New Roman"/>
            </a:rPr>
            <a:t>(Ban hành theo </a:t>
          </a:r>
          <a:r>
            <a:rPr lang="en-US" sz="1100" b="0" i="1" u="none" strike="noStrike" baseline="0">
              <a:solidFill>
                <a:srgbClr val="000000"/>
              </a:solidFill>
              <a:latin typeface="Times New Roman"/>
              <a:cs typeface="Times New Roman"/>
            </a:rPr>
            <a:t>Thông t</a:t>
          </a:r>
          <a:r>
            <a:rPr lang="vi-VN" sz="1100" b="0" i="1" u="none" strike="noStrike" baseline="0">
              <a:solidFill>
                <a:srgbClr val="000000"/>
              </a:solidFill>
              <a:latin typeface="Times New Roman"/>
              <a:cs typeface="Times New Roman"/>
            </a:rPr>
            <a:t>ư số </a:t>
          </a:r>
          <a:r>
            <a:rPr lang="en-US" sz="1100" b="0" i="1" u="none" strike="noStrike" baseline="0">
              <a:solidFill>
                <a:srgbClr val="000000"/>
              </a:solidFill>
              <a:latin typeface="Times New Roman"/>
              <a:cs typeface="Times New Roman"/>
            </a:rPr>
            <a:t>200/2014/TT</a:t>
          </a:r>
          <a:r>
            <a:rPr lang="vi-VN" sz="1100" b="0" i="1" u="none" strike="noStrike" baseline="0">
              <a:solidFill>
                <a:srgbClr val="000000"/>
              </a:solidFill>
              <a:latin typeface="Times New Roman"/>
              <a:cs typeface="Times New Roman"/>
            </a:rPr>
            <a:t>-BTC ngày 2</a:t>
          </a:r>
          <a:r>
            <a:rPr lang="en-US" sz="1100" b="0" i="1" u="none" strike="noStrike" baseline="0">
              <a:solidFill>
                <a:srgbClr val="000000"/>
              </a:solidFill>
              <a:latin typeface="Times New Roman"/>
              <a:cs typeface="Times New Roman"/>
            </a:rPr>
            <a:t>2</a:t>
          </a:r>
          <a:r>
            <a:rPr lang="vi-VN" sz="1100" b="0" i="1" u="none" strike="noStrike" baseline="0">
              <a:solidFill>
                <a:srgbClr val="000000"/>
              </a:solidFill>
              <a:latin typeface="Times New Roman"/>
              <a:cs typeface="Times New Roman"/>
            </a:rPr>
            <a:t> tháng </a:t>
          </a:r>
          <a:r>
            <a:rPr lang="en-US" sz="1100" b="0" i="1" u="none" strike="noStrike" baseline="0">
              <a:solidFill>
                <a:srgbClr val="000000"/>
              </a:solidFill>
              <a:latin typeface="Times New Roman"/>
              <a:cs typeface="Times New Roman"/>
            </a:rPr>
            <a:t>12</a:t>
          </a:r>
          <a:r>
            <a:rPr lang="vi-VN" sz="1100" b="0" i="1" u="none" strike="noStrike" baseline="0">
              <a:solidFill>
                <a:srgbClr val="000000"/>
              </a:solidFill>
              <a:latin typeface="Times New Roman"/>
              <a:cs typeface="Times New Roman"/>
            </a:rPr>
            <a:t> năm 20</a:t>
          </a:r>
          <a:r>
            <a:rPr lang="en-US" sz="1100" b="0" i="1" u="none" strike="noStrike" baseline="0">
              <a:solidFill>
                <a:srgbClr val="000000"/>
              </a:solidFill>
              <a:latin typeface="Times New Roman"/>
              <a:cs typeface="Times New Roman"/>
            </a:rPr>
            <a:t>14</a:t>
          </a:r>
          <a:r>
            <a:rPr lang="vi-VN" sz="1100" b="0" i="1" u="none" strike="noStrike" baseline="0">
              <a:solidFill>
                <a:srgbClr val="000000"/>
              </a:solidFill>
              <a:latin typeface="Times New Roman"/>
              <a:cs typeface="Times New Roman"/>
            </a:rPr>
            <a:t> của Bộ Tài Chính)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340999</xdr:colOff>
      <xdr:row>0</xdr:row>
      <xdr:rowOff>60325</xdr:rowOff>
    </xdr:from>
    <xdr:to>
      <xdr:col>6</xdr:col>
      <xdr:colOff>5213</xdr:colOff>
      <xdr:row>3</xdr:row>
      <xdr:rowOff>152386</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379595" y="66675"/>
          <a:ext cx="2451640" cy="723900"/>
        </a:xfrm>
        <a:prstGeom prst="rect">
          <a:avLst/>
        </a:prstGeom>
        <a:solidFill>
          <a:srgbClr val="FFFFFF"/>
        </a:solidFill>
        <a:ln>
          <a:noFill/>
        </a:ln>
      </xdr:spPr>
      <xdr:txBody>
        <a:bodyPr vertOverflow="clip" wrap="square" lIns="27432" tIns="22860" rIns="27432" bIns="0" anchor="t" upright="1"/>
        <a:lstStyle/>
        <a:p>
          <a:pPr algn="ctr" rtl="0">
            <a:defRPr sz="1000"/>
          </a:pPr>
          <a:r>
            <a:rPr lang="vi-VN" sz="1100" b="1" i="0" u="none" strike="noStrike" baseline="0">
              <a:solidFill>
                <a:srgbClr val="000000"/>
              </a:solidFill>
              <a:latin typeface="Times New Roman"/>
              <a:cs typeface="Times New Roman"/>
            </a:rPr>
            <a:t>Mẫu số: B02-DN</a:t>
          </a:r>
          <a:endParaRPr lang="vi-VN" sz="1100" b="0" i="0" u="none" strike="noStrike" baseline="0">
            <a:solidFill>
              <a:srgbClr val="000000"/>
            </a:solidFill>
            <a:latin typeface="Times New Roman"/>
            <a:cs typeface="Times New Roman"/>
          </a:endParaRPr>
        </a:p>
        <a:p>
          <a:pPr algn="ctr" rtl="0">
            <a:defRPr sz="1000"/>
          </a:pPr>
          <a:r>
            <a:rPr lang="vi-VN" sz="1100" b="0" i="1" u="none" strike="noStrike" baseline="0">
              <a:solidFill>
                <a:srgbClr val="000000"/>
              </a:solidFill>
              <a:latin typeface="Times New Roman"/>
              <a:cs typeface="Times New Roman"/>
            </a:rPr>
            <a:t>(Ban hành theo </a:t>
          </a:r>
          <a:r>
            <a:rPr lang="en-US" sz="1100" b="0" i="1" u="none" strike="noStrike" baseline="0">
              <a:solidFill>
                <a:srgbClr val="000000"/>
              </a:solidFill>
              <a:latin typeface="Times New Roman"/>
              <a:cs typeface="Times New Roman"/>
            </a:rPr>
            <a:t>Thông t</a:t>
          </a:r>
          <a:r>
            <a:rPr lang="vi-VN" sz="1100" b="0" i="1" u="none" strike="noStrike" baseline="0">
              <a:solidFill>
                <a:srgbClr val="000000"/>
              </a:solidFill>
              <a:latin typeface="Times New Roman"/>
              <a:cs typeface="Times New Roman"/>
            </a:rPr>
            <a:t>ư</a:t>
          </a:r>
          <a:r>
            <a:rPr lang="en-US" sz="1100" b="0" i="1" u="none" strike="noStrike" baseline="0">
              <a:solidFill>
                <a:srgbClr val="000000"/>
              </a:solidFill>
              <a:latin typeface="Times New Roman"/>
              <a:cs typeface="Times New Roman"/>
            </a:rPr>
            <a:t> số 200/2014/TT</a:t>
          </a:r>
          <a:r>
            <a:rPr lang="vi-VN" sz="1100" b="0" i="1" u="none" strike="noStrike" baseline="0">
              <a:solidFill>
                <a:srgbClr val="000000"/>
              </a:solidFill>
              <a:latin typeface="Times New Roman"/>
              <a:cs typeface="Times New Roman"/>
            </a:rPr>
            <a:t>-BTC ngày 2</a:t>
          </a:r>
          <a:r>
            <a:rPr lang="en-US" sz="1100" b="0" i="1" u="none" strike="noStrike" baseline="0">
              <a:solidFill>
                <a:srgbClr val="000000"/>
              </a:solidFill>
              <a:latin typeface="Times New Roman"/>
              <a:cs typeface="Times New Roman"/>
            </a:rPr>
            <a:t>2</a:t>
          </a:r>
          <a:r>
            <a:rPr lang="vi-VN" sz="1100" b="0" i="1" u="none" strike="noStrike" baseline="0">
              <a:solidFill>
                <a:srgbClr val="000000"/>
              </a:solidFill>
              <a:latin typeface="Times New Roman"/>
              <a:cs typeface="Times New Roman"/>
            </a:rPr>
            <a:t> tháng </a:t>
          </a:r>
          <a:r>
            <a:rPr lang="en-US" sz="1100" b="0" i="1" u="none" strike="noStrike" baseline="0">
              <a:solidFill>
                <a:srgbClr val="000000"/>
              </a:solidFill>
              <a:latin typeface="Times New Roman"/>
              <a:cs typeface="Times New Roman"/>
            </a:rPr>
            <a:t>12</a:t>
          </a:r>
          <a:r>
            <a:rPr lang="vi-VN" sz="1100" b="0" i="1" u="none" strike="noStrike" baseline="0">
              <a:solidFill>
                <a:srgbClr val="000000"/>
              </a:solidFill>
              <a:latin typeface="Times New Roman"/>
              <a:cs typeface="Times New Roman"/>
            </a:rPr>
            <a:t> năm 20</a:t>
          </a:r>
          <a:r>
            <a:rPr lang="en-US" sz="1100" b="0" i="1" u="none" strike="noStrike" baseline="0">
              <a:solidFill>
                <a:srgbClr val="000000"/>
              </a:solidFill>
              <a:latin typeface="Times New Roman"/>
              <a:cs typeface="Times New Roman"/>
            </a:rPr>
            <a:t>14</a:t>
          </a:r>
          <a:r>
            <a:rPr lang="vi-VN" sz="1100" b="0" i="1" u="none" strike="noStrike" baseline="0">
              <a:solidFill>
                <a:srgbClr val="000000"/>
              </a:solidFill>
              <a:latin typeface="Times New Roman"/>
              <a:cs typeface="Times New Roman"/>
            </a:rPr>
            <a:t> của Bộ Tài Chính)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1295402</xdr:colOff>
      <xdr:row>2</xdr:row>
      <xdr:rowOff>28575</xdr:rowOff>
    </xdr:from>
    <xdr:to>
      <xdr:col>2</xdr:col>
      <xdr:colOff>2609852</xdr:colOff>
      <xdr:row>2</xdr:row>
      <xdr:rowOff>28575</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1847850" y="447675"/>
          <a:ext cx="13144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1219200</xdr:colOff>
      <xdr:row>2</xdr:row>
      <xdr:rowOff>38100</xdr:rowOff>
    </xdr:from>
    <xdr:to>
      <xdr:col>5</xdr:col>
      <xdr:colOff>65776</xdr:colOff>
      <xdr:row>2</xdr:row>
      <xdr:rowOff>38100</xdr:rowOff>
    </xdr:to>
    <xdr:cxnSp macro="">
      <xdr:nvCxnSpPr>
        <xdr:cNvPr id="6" name="Straight Connector 5">
          <a:extLst>
            <a:ext uri="{FF2B5EF4-FFF2-40B4-BE49-F238E27FC236}">
              <a16:creationId xmlns:a16="http://schemas.microsoft.com/office/drawing/2014/main" id="{00000000-0008-0000-0200-000006000000}"/>
            </a:ext>
          </a:extLst>
        </xdr:cNvPr>
        <xdr:cNvCxnSpPr/>
      </xdr:nvCxnSpPr>
      <xdr:spPr>
        <a:xfrm>
          <a:off x="6134100" y="457200"/>
          <a:ext cx="1543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uong\Xls\DONG\QUINHON\QNMR\N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uong/Xls/DONG/QUINHON/QNMR/NV.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99Q3299(REV.1).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Bang%20cham%20co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ieuchinh_Km336-345_lap_Trinh.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Tam.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TKMHBT~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Hoang%20Lam\Local%20Settings\Temporary%20Internet%20Files\OLKC8\Dieuchinh_Km336-345_lap_Trinh.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BAO%20CAO%20KIEM%20TOAN/NAM%202020/BCTC_DVHH_2020/4%20BCTC_DVHH_2020_tung.nt1%20-%20val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ADMINI~1\LOCALS~1\Temp\Rar$DI95.9219\BCTC_HN_SN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Tuan%20DVHHTC/AppData/Local/Microsoft/Windows/Temporary%20Internet%20Files/Content.Outlook/9OUC56YP/K&#7870;%20HO&#7840;CH%20SXKD%202019%20(24-12-2018).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ANANH\KIEMTOAN2008\BCKIEMTOANCUOINAM\SNP_HOPNHAT\BCTC_HN.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tkkt-ql38-1-g-2.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SLIDES.XLA"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DOCUME~1\user\LOCALS~1\Temp\BCTC_Tan%20Cang.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KCAD2.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99Q3299(REV.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DT-LNINH.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C&#199;u%20Ch&#238;%20G&#23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SoketoanA5_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A300600.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CAUBTCT1.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TTTRLONG.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NGUYEN%20VAN%20THANH%202.0.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MYXUAN.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t-tkkttc1-1.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dt-CX-G1.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TRAMVI~1.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HTBACHUC.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INSUL.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TKKT_15Alan1-d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DA0463BQ.XLW"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T-THL7.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TONGHOP.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PIPE-03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06%20Khach%20hang\01%20BCTC\02%20Tan%20Cang\Nam%202008\Tan%20Cang%20phat%20hanh\Tan%20Cang_HN%20(14.4)\4%20BCTC_HN.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DT%20TKK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LANANH\QUYETTOAN2007\QT%20CTY%20ME\Trang\hnhung\thienke\tdinh.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d.docs.live.net/Cdc-may08/E/Luu-Hoa/QLHSKT-Excel/Ctr-QLHSKT-TM.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Du%20toan%20Minh%20Hung%20ngay%2010-9-2002.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DMUC.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NEWTHUYVAN.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DT-CAGAO.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PHUTRO500.xl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dtk486.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DT-thl.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PANEL.XLS"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DT-TN.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CONG%20TY%20VAN%20MAI\CTY%20VAN%20MAI%20NAM%202010\SO%20QUYET%20TOAN%20NAM%202010\QUYET%20TOAN%20VAN%20MAI%20NAM%202010.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MoCayM.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MauDZMoi.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MYAN.XLS" TargetMode="External"/></Relationships>
</file>

<file path=xl/externalLinks/_rels/externalLink59.xml.rels><?xml version="1.0" encoding="UTF-8" standalone="yes"?>
<Relationships xmlns="http://schemas.openxmlformats.org/package/2006/relationships"><Relationship Id="rId1" Type="http://schemas.microsoft.com/office/2006/relationships/xlExternalLinkPath/xlPathMissing" Target="TTK1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HTTANHU.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TRVINH~4.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TTBACHUC.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TNOC-110.XLS"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DKHLKIEN.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dangerours%20cargo%20INBOUD.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IBASE2.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RP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TuQuang\Quang%202%20-%2012\Nhatrang\TKKTTC\TKKTTC2\Luu%20o%20D%20old\Dutoan\QUANGNAM\NguyenHoang\N-Hoang(KT)duyet%20them%208m.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Duong272-287.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LANANH\CONGVIEC\QUYETTOANTAICHINH\QUYETTOAN%202009\BC%20TONG%20QT%20TOAN%20CTY_2009.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DT32.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DT-G2-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QTDAU2006\DAU-2005\WINDOWS\TEMP\VXU72NS.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SOKT-Q3CT.xls"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TTK14.XLS"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Q3-01-duyet.xls"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BC11cau-QL15A-3.xls" TargetMode="External"/></Relationships>
</file>

<file path=xl/externalLinks/_rels/externalLink76.xml.rels><?xml version="1.0" encoding="UTF-8" standalone="yes"?>
<Relationships xmlns="http://schemas.openxmlformats.org/package/2006/relationships"><Relationship Id="rId1" Type="http://schemas.microsoft.com/office/2006/relationships/xlExternalLinkPath/xlPathMissing" Target="BCNCKT13_S3.xls"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20duong257-272.xls" TargetMode="External"/></Relationships>
</file>

<file path=xl/externalLinks/_rels/externalLink78.xml.rels><?xml version="1.0" encoding="UTF-8" standalone="yes"?>
<Relationships xmlns="http://schemas.openxmlformats.org/package/2006/relationships"><Relationship Id="rId1" Type="http://schemas.microsoft.com/office/2006/relationships/xlExternalLinkPath/xlPathMissing" Target="cong32-38.xls"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Bang%20phan%20tru.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tTKKT-98-106.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cauBtat8.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TKKT-Giapba.xls" TargetMode="External"/></Relationships>
</file>

<file path=xl/externalLinks/_rels/externalLink82.xml.rels><?xml version="1.0" encoding="UTF-8" standalone="yes"?>
<Relationships xmlns="http://schemas.openxmlformats.org/package/2006/relationships"><Relationship Id="rId2" Type="http://schemas.openxmlformats.org/officeDocument/2006/relationships/externalLinkPath" Target="file:///C:\Users\User\Downloads\TINH%202026%2003%2004%20(DVHH)%20K&#7870;%20HO&#7840;CH%20S&#7842;N%20XU&#7844;T%20KINH%20DOANH%20N&#258;M%202026%20(update%20kiem%20toan).xlsx" TargetMode="External"/><Relationship Id="rId1" Type="http://schemas.openxmlformats.org/officeDocument/2006/relationships/externalLinkPath" Target="file:///C:\Users\User\Downloads\TINH%202026%2003%2004%20(DVHH)%20K&#7870;%20HO&#7840;CH%20S&#7842;N%20XU&#7844;T%20KINH%20DOANH%20N&#258;M%202026%20(update%20kiem%20toan).xlsx" TargetMode="External"/></Relationships>
</file>

<file path=xl/externalLinks/_rels/externalLink83.xml.rels><?xml version="1.0" encoding="UTF-8" standalone="yes"?>
<Relationships xmlns="http://schemas.openxmlformats.org/package/2006/relationships"><Relationship Id="rId3" Type="http://schemas.openxmlformats.org/officeDocument/2006/relationships/externalLinkPath" Target="../../../../K&#7870;%20HO&#7840;CH%20SXKD/2025/G&#7917;i%20TCT/(DVHH)%20K&#7870;%20HO&#7840;CH%20S&#7842;N%20XU&#7844;T%20KINH%20DOANH%20N&#258;M%202025%20(G&#7917;i%20TCT).xlsx" TargetMode="External"/><Relationship Id="rId2" Type="http://schemas.openxmlformats.org/officeDocument/2006/relationships/externalLinkPath" Target="file:///D:\THANH%20LY\K&#7870;%20HO&#7840;CH%20SXKD\2025\G&#7917;i%20TCT\(DVHH)%20K&#7870;%20HO&#7840;CH%20S&#7842;N%20XU&#7844;T%20KINH%20DOANH%20N&#258;M%202025%20(G&#7917;i%20TCT).xlsx" TargetMode="External"/><Relationship Id="rId1" Type="http://schemas.openxmlformats.org/officeDocument/2006/relationships/externalLinkPath" Target="/THANH%20LY/K&#7870;%20HO&#7840;CH%20SXKD/2025/G&#7917;i%20TCT/(DVHH)%20K&#7870;%20HO&#7840;CH%20S&#7842;N%20XU&#7844;T%20KINH%20DOANH%20N&#258;M%202025%20(G&#7917;i%20TCT).xlsx" TargetMode="External"/></Relationships>
</file>

<file path=xl/externalLinks/_rels/externalLink84.xml.rels><?xml version="1.0" encoding="UTF-8" standalone="yes"?>
<Relationships xmlns="http://schemas.openxmlformats.org/package/2006/relationships"><Relationship Id="rId3" Type="http://schemas.openxmlformats.org/officeDocument/2006/relationships/externalLinkPath" Target="../../../../K&#7870;%20HO&#7840;CH%20SXKD/2025/2024%2009%2026%20(P.KHKD%20THEO%20D&#213;I)%20BC%20CHI%20TIET%20KQKD%202024.xls" TargetMode="External"/><Relationship Id="rId2" Type="http://schemas.openxmlformats.org/officeDocument/2006/relationships/externalLinkPath" Target="file:///D:\THANH%20LY\K&#7870;%20HO&#7840;CH%20SXKD\2025\2024%2009%2026%20(P.KHKD%20THEO%20D&#213;I)%20BC%20CHI%20TIET%20KQKD%202024.xls" TargetMode="External"/><Relationship Id="rId1" Type="http://schemas.openxmlformats.org/officeDocument/2006/relationships/externalLinkPath" Target="/THANH%20LY/K&#7870;%20HO&#7840;CH%20SXKD/2025/2024%2009%2026%20(P.KHKD%20THEO%20D&#213;I)%20BC%20CHI%20TIET%20KQKD%202024.xls" TargetMode="External"/></Relationships>
</file>

<file path=xl/externalLinks/_rels/externalLink85.xml.rels><?xml version="1.0" encoding="UTF-8" standalone="yes"?>
<Relationships xmlns="http://schemas.openxmlformats.org/package/2006/relationships"><Relationship Id="rId3" Type="http://schemas.openxmlformats.org/officeDocument/2006/relationships/externalLinkPath" Target="../../../../K&#7870;%20HO&#7840;CH%20SXKD/2025/P.KHKD%20THEO%20D&#213;I%20BC%20CHI%20TIET%20KQKD%202025%20-%20Update%2010%25.xls" TargetMode="External"/><Relationship Id="rId2" Type="http://schemas.openxmlformats.org/officeDocument/2006/relationships/externalLinkPath" Target="file:///D:\THANH%20LY\K&#7870;%20HO&#7840;CH%20SXKD\2025\P.KHKD%20THEO%20D&#213;I%20BC%20CHI%20TIET%20KQKD%202025%20-%20Update%2010%25.xls" TargetMode="External"/><Relationship Id="rId1" Type="http://schemas.openxmlformats.org/officeDocument/2006/relationships/externalLinkPath" Target="/THANH%20LY/K&#7870;%20HO&#7840;CH%20SXKD/2025/P.KHKD%20THEO%20D&#213;I%20BC%20CHI%20TIET%20KQKD%202025%20-%20Update%2010%25.xls" TargetMode="External"/></Relationships>
</file>

<file path=xl/externalLinks/_rels/externalLink86.xml.rels><?xml version="1.0" encoding="UTF-8" standalone="yes"?>
<Relationships xmlns="http://schemas.openxmlformats.org/package/2006/relationships"><Relationship Id="rId2" Type="http://schemas.openxmlformats.org/officeDocument/2006/relationships/externalLinkPath" Target="../../../../../30082024/K&#7870;%20HO&#7840;CH%20SXKD/2025/KH%20SXKD%202025.xlsx" TargetMode="External"/><Relationship Id="rId1" Type="http://schemas.openxmlformats.org/officeDocument/2006/relationships/externalLinkPath" Target="/30082024/K&#7870;%20HO&#7840;CH%20SXKD/2025/KH%20SXKD%202025.xlsx" TargetMode="External"/></Relationships>
</file>

<file path=xl/externalLinks/_rels/externalLink87.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19.10%20Ph&#7909;%20l&#7909;c%2002.%20Ph&#242;ng%20TCHC%202025%20(1).xlsx" TargetMode="External"/><Relationship Id="rId2" Type="http://schemas.openxmlformats.org/officeDocument/2006/relationships/externalLinkPath" Target="file:///D:\THANH%20LY\K&#7870;%20HO&#7840;CH%20SXKD\2025\C&#225;c%20ph&#242;ng\C&#225;c%20ph&#242;ng%20g&#7917;i\19.10%20Ph&#7909;%20l&#7909;c%2002.%20Ph&#242;ng%20TCHC%202025%20(1).xlsx" TargetMode="External"/><Relationship Id="rId1" Type="http://schemas.openxmlformats.org/officeDocument/2006/relationships/externalLinkPath" Target="/THANH%20LY/K&#7870;%20HO&#7840;CH%20SXKD/2025/C&#225;c%20ph&#242;ng/C&#225;c%20ph&#242;ng%20g&#7917;i/19.10%20Ph&#7909;%20l&#7909;c%2002.%20Ph&#242;ng%20TCHC%202025%20(1).xlsx" TargetMode="External"/></Relationships>
</file>

<file path=xl/externalLinks/_rels/externalLink88.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h&#7909;%20l&#7909;c%2004.%20Ph&#242;ng%20TCKT.xlsx" TargetMode="External"/><Relationship Id="rId2" Type="http://schemas.openxmlformats.org/officeDocument/2006/relationships/externalLinkPath" Target="file:///D:\THANH%20LY\K&#7870;%20HO&#7840;CH%20SXKD\2025\C&#225;c%20ph&#242;ng\C&#225;c%20ph&#242;ng%20g&#7917;i\Ph&#7909;%20l&#7909;c%2004.%20Ph&#242;ng%20TCKT.xlsx" TargetMode="External"/><Relationship Id="rId1" Type="http://schemas.openxmlformats.org/officeDocument/2006/relationships/externalLinkPath" Target="/THANH%20LY/K&#7870;%20HO&#7840;CH%20SXKD/2025/C&#225;c%20ph&#242;ng/C&#225;c%20ph&#242;ng%20g&#7917;i/Ph&#7909;%20l&#7909;c%2004.%20Ph&#242;ng%20TCKT.xlsx" TargetMode="External"/></Relationships>
</file>

<file path=xl/externalLinks/_rels/externalLink89.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h&#7909;%20l&#7909;c%2003.%20Ph&#242;ng%20KTVT%20(SXKD%202025).xlsx" TargetMode="External"/><Relationship Id="rId2" Type="http://schemas.openxmlformats.org/officeDocument/2006/relationships/externalLinkPath" Target="file:///D:\THANH%20LY\K&#7870;%20HO&#7840;CH%20SXKD\2025\C&#225;c%20ph&#242;ng\C&#225;c%20ph&#242;ng%20g&#7917;i\Ph&#7909;%20l&#7909;c%2003.%20Ph&#242;ng%20KTVT%20(SXKD%202025).xlsx" TargetMode="External"/><Relationship Id="rId1" Type="http://schemas.openxmlformats.org/officeDocument/2006/relationships/externalLinkPath" Target="/THANH%20LY/K&#7870;%20HO&#7840;CH%20SXKD/2025/C&#225;c%20ph&#242;ng/C&#225;c%20ph&#242;ng%20g&#7917;i/Ph&#7909;%20l&#7909;c%2003.%20Ph&#242;ng%20KTVT%20(SXKD%202025).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T-cac%20cong.xls" TargetMode="External"/></Relationships>
</file>

<file path=xl/externalLinks/_rels/externalLink90.xml.rels><?xml version="1.0" encoding="UTF-8" standalone="yes"?>
<Relationships xmlns="http://schemas.openxmlformats.org/package/2006/relationships"><Relationship Id="rId3" Type="http://schemas.openxmlformats.org/officeDocument/2006/relationships/externalLinkPath" Target="../../../../K&#7870;%20HO&#7840;CH%20SXKD/2025/G&#7917;i%20TCT/2025%2002%2025%20(DVHH-kiem%20toan)%20K&#7870;%20HO&#7840;CH%20S&#7842;N%20XU&#7844;T%20KINH%20DOANH%20N&#258;M%202025%20-%208%25.xlsx" TargetMode="External"/><Relationship Id="rId2" Type="http://schemas.openxmlformats.org/officeDocument/2006/relationships/externalLinkPath" Target="file:///D:\THANH%20LY\K&#7870;%20HO&#7840;CH%20SXKD\2025\G&#7917;i%20TCT\2025%2002%2025%20(DVHH-kiem%20toan)%20K&#7870;%20HO&#7840;CH%20S&#7842;N%20XU&#7844;T%20KINH%20DOANH%20N&#258;M%202025%20-%208%25.xlsx" TargetMode="External"/><Relationship Id="rId1" Type="http://schemas.openxmlformats.org/officeDocument/2006/relationships/externalLinkPath" Target="/THANH%20LY/K&#7870;%20HO&#7840;CH%20SXKD/2025/G&#7917;i%20TCT/2025%2002%2025%20(DVHH-kiem%20toan)%20K&#7870;%20HO&#7840;CH%20S&#7842;N%20XU&#7844;T%20KINH%20DOANH%20N&#258;M%202025%20-%208%25.xlsx" TargetMode="External"/></Relationships>
</file>

<file path=xl/externalLinks/_rels/externalLink91.xml.rels><?xml version="1.0" encoding="UTF-8" standalone="yes"?>
<Relationships xmlns="http://schemas.openxmlformats.org/package/2006/relationships"><Relationship Id="rId3" Type="http://schemas.openxmlformats.org/officeDocument/2006/relationships/externalLinkPath" Target="../../../../K&#7870;%20HO&#7840;CH%20SXKD/2026/27-10-2025%20(XUAN)%20DK%20S&#7842;N%20L&#431;&#7906;NG%20DOANH%20THU%202026%20(15-10).xlsx" TargetMode="External"/><Relationship Id="rId2" Type="http://schemas.openxmlformats.org/officeDocument/2006/relationships/externalLinkPath" Target="file:///D:\THANH%20LY\K&#7870;%20HO&#7840;CH%20SXKD\2026\27-10-2025%20(XUAN)%20DK%20S&#7842;N%20L&#431;&#7906;NG%20DOANH%20THU%202026%20(15-10).xlsx" TargetMode="External"/><Relationship Id="rId1" Type="http://schemas.openxmlformats.org/officeDocument/2006/relationships/externalLinkPath" Target="/THANH%20LY/K&#7870;%20HO&#7840;CH%20SXKD/2026/27-10-2025%20(XUAN)%20DK%20S&#7842;N%20L&#431;&#7906;NG%20DOANH%20THU%202026%20(15-10).xlsx" TargetMode="External"/></Relationships>
</file>

<file path=xl/externalLinks/_rels/externalLink92.xml.rels><?xml version="1.0" encoding="UTF-8" standalone="yes"?>
<Relationships xmlns="http://schemas.openxmlformats.org/package/2006/relationships"><Relationship Id="rId2" Type="http://schemas.openxmlformats.org/officeDocument/2006/relationships/externalLinkPath" Target="file:///C:\Users\PC\Downloads\TCKT-KH%20SXKD%202025%20(K&#7882;CH%20B&#7842;N%206-&#273;i&#7873;u%20ch&#7881;nh%20SL%202025,%20t&#259;ng%20SL%20TH2024%20l&#234;n%20200%20l&#432;&#7907;t%20t&#7915;%20SL%20&#273;&#7875;%20l&#7841;i,%20LNTT%20110%20t&#7927;)%20(update%20TCT).xlsx" TargetMode="External"/><Relationship Id="rId1" Type="http://schemas.openxmlformats.org/officeDocument/2006/relationships/externalLinkPath" Target="file:///C:\Users\PC\Downloads\TCKT-KH%20SXKD%202025%20(K&#7882;CH%20B&#7842;N%206-&#273;i&#7873;u%20ch&#7881;nh%20SL%202025,%20t&#259;ng%20SL%20TH2024%20l&#234;n%20200%20l&#432;&#7907;t%20t&#7915;%20SL%20&#273;&#7875;%20l&#7841;i,%20LNTT%20110%20t&#7927;)%20(update%20TCT).xlsx" TargetMode="External"/></Relationships>
</file>

<file path=xl/externalLinks/_rels/externalLink93.xml.rels><?xml version="1.0" encoding="UTF-8" standalone="yes"?>
<Relationships xmlns="http://schemas.openxmlformats.org/package/2006/relationships"><Relationship Id="rId3" Type="http://schemas.openxmlformats.org/officeDocument/2006/relationships/externalLinkPath" Target="../../../../K&#7870;%20HO&#7840;CH%20SXKD/2025/C&#225;c%20ph&#242;ng/C&#225;c%20ph&#242;ng%20g&#7917;i/P.TCHC%20KHSXKD%202025%20(update%20bi&#7875;u%20m&#7851;u).xlsx" TargetMode="External"/><Relationship Id="rId2" Type="http://schemas.openxmlformats.org/officeDocument/2006/relationships/externalLinkPath" Target="file:///C:\THANH%20LY\K&#7870;%20HO&#7840;CH%20SXKD\2025\C&#225;c%20ph&#242;ng\C&#225;c%20ph&#242;ng%20g&#7917;i\P.TCHC%20KHSXKD%202025%20(update%20bi&#7875;u%20m&#7851;u).xlsx" TargetMode="External"/><Relationship Id="rId1" Type="http://schemas.openxmlformats.org/officeDocument/2006/relationships/externalLinkPath" Target="/THANH%20LY/K&#7870;%20HO&#7840;CH%20SXKD/2025/C&#225;c%20ph&#242;ng/C&#225;c%20ph&#242;ng%20g&#7917;i/P.TCHC%20KHSXKD%202025%20(update%20bi&#7875;u%20m&#7851;u).xlsx" TargetMode="External"/></Relationships>
</file>

<file path=xl/externalLinks/_rels/externalLink94.xml.rels><?xml version="1.0" encoding="UTF-8" standalone="yes"?>
<Relationships xmlns="http://schemas.openxmlformats.org/package/2006/relationships"><Relationship Id="rId3" Type="http://schemas.openxmlformats.org/officeDocument/2006/relationships/externalLinkPath" Target="../../../../K&#7870;%20HO&#7840;CH%20SXKD/2026/2026%2010%2029%20(DVHH)%20K&#7870;%20HO&#7840;CH%20S&#7842;N%20XU&#7844;T%20KINH%20DOANH%20N&#258;M%202026%20-%20PA2%20(3-5%25).xlsx" TargetMode="External"/><Relationship Id="rId2" Type="http://schemas.openxmlformats.org/officeDocument/2006/relationships/externalLinkPath" Target="file:///D:\THANH%20LY\K&#7870;%20HO&#7840;CH%20SXKD\2026\2026%2010%2029%20(DVHH)%20K&#7870;%20HO&#7840;CH%20S&#7842;N%20XU&#7844;T%20KINH%20DOANH%20N&#258;M%202026%20-%20PA2%20(3-5%25).xlsx" TargetMode="External"/><Relationship Id="rId1" Type="http://schemas.openxmlformats.org/officeDocument/2006/relationships/externalLinkPath" Target="/THANH%20LY/K&#7870;%20HO&#7840;CH%20SXKD/2026/2026%2010%2029%20(DVHH)%20K&#7870;%20HO&#7840;CH%20S&#7842;N%20XU&#7844;T%20KINH%20DOANH%20N&#258;M%202026%20-%20PA2%20(3-5%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Vinh"/>
      <sheetName val="Hanh"/>
      <sheetName val="Chinh"/>
      <sheetName val="Triet"/>
      <sheetName val="Khac"/>
      <sheetName val="Hien"/>
      <sheetName val="Tong"/>
      <sheetName val="Thuchi "/>
      <sheetName val="Sheet1"/>
      <sheetName val="Sheet2"/>
      <sheetName val="Sheet3"/>
      <sheetName val="PNT_QUOT__3"/>
      <sheetName val="COAT_WRAP_QIOT__3"/>
      <sheetName val="Summary"/>
      <sheetName val="Prelims"/>
      <sheetName val="Tavern"/>
      <sheetName val="VINABK"/>
      <sheetName val="ZVina"/>
      <sheetName val="Zcuatan"/>
      <sheetName val="Gian giao"/>
      <sheetName val="Z5"/>
      <sheetName val="NNHC"/>
      <sheetName val="Z6"/>
      <sheetName val="KS TThu"/>
      <sheetName val="Z4"/>
      <sheetName val="XSON"/>
      <sheetName val="Z2"/>
      <sheetName val="NEN BT"/>
      <sheetName val="Z3"/>
      <sheetName val="DNB"/>
      <sheetName val="Z1"/>
      <sheetName val="So Do"/>
      <sheetName val="KTTSCD - DLNA"/>
      <sheetName val="quÝ1"/>
      <sheetName val="00000000"/>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5 nam (tach)"/>
      <sheetName val="5 nam (tach) (2)"/>
      <sheetName val="KH 2003"/>
      <sheetName val="tong hop"/>
      <sheetName val="phan tich DG"/>
      <sheetName val="gia vat lieu"/>
      <sheetName val="gia xe may"/>
      <sheetName val="gia nhan cong"/>
      <sheetName val="XL4Test5"/>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kl m m d"/>
      <sheetName val="kl vt tho"/>
      <sheetName val="kl dat"/>
      <sheetName val="Sheet4"/>
      <sheetName val="xin kinh phi"/>
      <sheetName val="lan trai"/>
      <sheetName val="thuoc no"/>
      <sheetName val="so thuc pham"/>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H Ky Anh"/>
      <sheetName val="Sheet2 (2)"/>
      <sheetName val="TH  goi 4-x"/>
      <sheetName val="t1"/>
      <sheetName val="T11"/>
      <sheetName val="Bia"/>
      <sheetName val="Tm"/>
      <sheetName val="THKP"/>
      <sheetName val="DGi"/>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CV den trong to聮g"/>
      <sheetName val="fOOD"/>
      <sheetName val="FORM hc"/>
      <sheetName val="FORM pc"/>
      <sheetName val="CamPha"/>
      <sheetName val="MongCai"/>
      <sheetName val="70000000"/>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SOLIEU"/>
      <sheetName val="TINHTOAN"/>
      <sheetName val="BangTH"/>
      <sheetName val="Xaylap "/>
      <sheetName val="Nhan cong"/>
      <sheetName val="Thietbi"/>
      <sheetName val="Diengiai"/>
      <sheetName val="Vanchuyen"/>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ȴ0000000"/>
      <sheetName val="PNT-QUOT-D150#3"/>
      <sheetName val="PNT-QUOT-H153#3"/>
      <sheetName val="PNT-QUOT-K152#3"/>
      <sheetName val="PNT-QUOT-H146#3"/>
      <sheetName val="Thang06-2002"/>
      <sheetName val="Thang07-2002"/>
      <sheetName val="Thang08-2002"/>
      <sheetName val="Thang09-2002"/>
      <sheetName val="Thang10-2002 "/>
      <sheetName val="Thang11-2002"/>
      <sheetName val="Thang12-2002"/>
      <sheetName val="Sheet1 (3)"/>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Bao cao KQTH quy hoach 135"/>
      <sheetName val="Sheet5"/>
      <sheetName val="Sheet6"/>
      <sheetName val="Sheet7"/>
      <sheetName val="Sheet8"/>
      <sheetName val="Sheet9"/>
      <sheetName val="Sheet10"/>
      <sheetName val="Oð mai 279"/>
      <sheetName val="mau kiem ke"/>
      <sheetName val="quyet toan HD 2000"/>
      <sheetName val="quyet toan hoa don 2001"/>
      <sheetName val="kiem ke hoa don 2001"/>
      <sheetName val="QUY III 02"/>
      <sheetName val="QUY IV 02"/>
      <sheetName val="QUYET TOAN 02"/>
      <sheetName val="Sheet15"/>
      <sheetName val="Kѭ284"/>
      <sheetName val="30100000"/>
      <sheetName val="Ton 31.1"/>
      <sheetName val="NhapT.2"/>
      <sheetName val="Xuat T.2"/>
      <sheetName val="Ton 28.2"/>
      <sheetName val="H.Tra"/>
      <sheetName val="Hang CTY TRA LAI"/>
      <sheetName val="Hang NV Tra Lai"/>
      <sheetName val="0304"/>
      <sheetName val="0904"/>
      <sheetName val="1204"/>
      <sheetName val="80000000"/>
      <sheetName val="90000000"/>
      <sheetName val="a0000000"/>
      <sheetName val="b0000000"/>
      <sheetName val="c0000000"/>
      <sheetName val="Shedt1"/>
      <sheetName val="_x0012_0000000"/>
      <sheetName val="XLÇ_x0015_oppy"/>
      <sheetName val="T_x000b_331"/>
      <sheetName val="Cong ban 1,5_x0013__x0000_"/>
      <sheetName val="Macro1"/>
      <sheetName val="Macro2"/>
      <sheetName val="Macro3"/>
      <sheetName val="cocB40 5B"/>
      <sheetName val="cocD50 9A"/>
      <sheetName val="cocD75 16"/>
      <sheetName val="coc B80 TD25"/>
      <sheetName val="P27 B80"/>
      <sheetName val="Coc23 B80"/>
      <sheetName val="cong B80 C4"/>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AU"/>
      <sheetName val="KHACH"/>
      <sheetName val="BC1"/>
      <sheetName val="BC2"/>
      <sheetName val="BAO CAO AN"/>
      <sheetName val="BANGKEKHACH"/>
      <sheetName val="Lap ®at ®hÖn"/>
      <sheetName val="BKLBD"/>
      <sheetName val="PTDG"/>
      <sheetName val="DTCT"/>
      <sheetName val="vlct"/>
      <sheetName val="Sheet11"/>
      <sheetName val="Sheet12"/>
      <sheetName val="Sheet13"/>
      <sheetName val="Sheet14"/>
      <sheetName val="XXXXX\XX"/>
      <sheetName val="xdcb 01-2003"/>
      <sheetName val="Km283 - Jm284"/>
      <sheetName val="Giao nhie- vu"/>
      <sheetName val="Áo"/>
      <sheetName val="ADKT"/>
      <sheetName val="Km&quot;80"/>
      <sheetName val="p0000000"/>
      <sheetName val=""/>
      <sheetName val="TNghiªm T_x0002_ "/>
      <sheetName val="tt-_x0014_BA"/>
      <sheetName val="TD_x0014_"/>
      <sheetName val="_x0014_.12"/>
      <sheetName val="QD c5a HDQT (2)"/>
      <sheetName val="_x0003_hart1"/>
      <sheetName val="[PNT-P3.xlsUTong hop (2)"/>
      <sheetName val="Km276 - Ke277"/>
      <sheetName val="[PNT-P3.xlsUKm279 - Km280"/>
      <sheetName val="Khac DP"/>
      <sheetName val="Khoi than "/>
      <sheetName val="B3_208_than"/>
      <sheetName val="B3_208_TU"/>
      <sheetName val="B3_208_TW"/>
      <sheetName val="B3_208_DP"/>
      <sheetName val="B3_208_khac"/>
      <sheetName val="Song ban 0,7x0,7"/>
      <sheetName val="Cong ban 0,8x ,8"/>
      <sheetName val="ct luong "/>
      <sheetName val="Nhap 6T"/>
      <sheetName val="baocaochinh(qui1.05) (DC)"/>
      <sheetName val="Ctuluongq.1.05"/>
      <sheetName val="BANG PHAN BO qui1.05(DC)"/>
      <sheetName val="BANG PHAN BO quiII.05"/>
      <sheetName val="bao cac cinh Qui II-2005"/>
      <sheetName val="Du tnan chi tiet coc nuoc"/>
      <sheetName val="XNxlva sxthanKCIÉ"/>
      <sheetName val="TDT-TBࡁ"/>
      <sheetName val="Op mai 2_x000c__x0000_"/>
      <sheetName val="_x0000_bÑi_x0003__x0000__x0000__x0000__x0000_²r_x0013__x0000_"/>
      <sheetName val="Km_x0012_77 "/>
      <sheetName val="k, vt tho"/>
      <sheetName val="Km280 ࠭ Km281"/>
      <sheetName val="_x0000__x000d__x0000__x0000__x0000_âO"/>
      <sheetName val="_x0000__x000f__x0000__x0000__x0000_½"/>
      <sheetName val="_x0000__x0000_²r"/>
      <sheetName val="_x0000__x0000__x0000__x0000__x0000_M pc_x0006__x0000__x0000_CamPh_x0000__x0000_"/>
      <sheetName val="Cong ban 1,5„—_x0013__x0000_"/>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dt1,2,10"/>
      <sheetName val="13b"/>
      <sheetName val="pn1_TT"/>
      <sheetName val="pn2_TT"/>
      <sheetName val="PG1_TT"/>
      <sheetName val="PG2_TT"/>
      <sheetName val="tuathang"/>
      <sheetName val="hpho_TT"/>
      <sheetName val="Ban pha 2"/>
      <sheetName val="Huoipha"/>
      <sheetName val="Km27%"/>
      <sheetName val="O0 mai 279"/>
      <sheetName val="Op_x0000_mai 280"/>
      <sheetName val="Op mai 28_x0011_"/>
      <sheetName val="5 nam (tac`) (2)"/>
      <sheetName val="D%o nai"/>
      <sheetName val="CTT cao so."/>
      <sheetName val="XNxlva sxdhanKCII"/>
      <sheetName val="CTxay lap mo C_x0010_"/>
      <sheetName val="Thang8-02"/>
      <sheetName val="Thang9-02"/>
      <sheetName val="Thang10-02"/>
      <sheetName val="Thang11-02"/>
      <sheetName val="Thang12-02"/>
      <sheetName val="Thang01-03"/>
      <sheetName val="Thang02-03"/>
      <sheetName val="Baocao"/>
      <sheetName val="UT"/>
      <sheetName val="TongHopHD"/>
      <sheetName val="gVL"/>
      <sheetName val="7000 000"/>
      <sheetName val="TL33-13.14"/>
      <sheetName val="tlđm190337,8"/>
      <sheetName val="GC190337,8"/>
      <sheetName val="033,7,8"/>
      <sheetName val="TL033 ,2,4"/>
      <sheetName val="TL 0331,2"/>
      <sheetName val="033-1,4"/>
      <sheetName val="TL033,19,5"/>
      <sheetName val="ESTI."/>
      <sheetName val="DI-ESTI"/>
      <sheetName val="_x000b_luong phu"/>
      <sheetName val="gìIÏÝ_x001c_Ã_x0008_ç¾{è"/>
      <sheetName val="CV den trong to?g"/>
      <sheetName val="?0000000"/>
      <sheetName val="Mp mai 275"/>
      <sheetName val="Package1"/>
      <sheetName val="K43"/>
      <sheetName val="THKL"/>
      <sheetName val="PL43"/>
      <sheetName val="K43+0.00 - 338 Trai"/>
      <sheetName val="ၔong hop QL48 - 2"/>
      <sheetName val="Shaet13"/>
      <sheetName val="BCDSPS"/>
      <sheetName val="BCDKT"/>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VÃt liÖu"/>
      <sheetName val="Don gia"/>
      <sheetName val="Nhap du lieu"/>
      <sheetName val="120"/>
      <sheetName val="IFAD"/>
      <sheetName val="CVHN"/>
      <sheetName val="TCVM"/>
      <sheetName val="RIDP"/>
      <sheetName val="LDNN"/>
      <sheetName val="_x0003_har"/>
      <sheetName val="Tong (op"/>
      <sheetName val="Coc 4ieu"/>
      <sheetName val="GS02-thu0TM"/>
      <sheetName val="Mix-Tarpaulin"/>
      <sheetName val="Tarpaulin"/>
      <sheetName val="Price"/>
      <sheetName val="Monthly"/>
      <sheetName val="For Summary"/>
      <sheetName val="For Summary(KG)"/>
      <sheetName val="PP Cloth"/>
      <sheetName val="Mix-PP Cloth"/>
      <sheetName val="Material Price-PP"/>
      <sheetName val="Dong$bac"/>
      <sheetName val="ADKTKT02"/>
      <sheetName val="K-280 - Km281"/>
      <sheetName val="Xa9lap "/>
      <sheetName val="Giao nhiem fu"/>
      <sheetName val="QDcea TGD (2)"/>
      <sheetName val="t01.06"/>
      <sheetName val="_x000c__x0000__x0000__x0000__x0000__x0000__x0000__x0000__x000d__x0000__x0000__x0000_"/>
      <sheetName val="QD cua HDQ²_x0000__x0000_)"/>
      <sheetName val="Km266"/>
      <sheetName val="Diem mon hoc"/>
      <sheetName val="Tong hop diem"/>
      <sheetName val="HoTen-khong duoc xoa"/>
      <sheetName val="CVden nw8ai TCT (1)"/>
      <sheetName val="Thang 07"/>
      <sheetName val="T10-05"/>
      <sheetName val="T9-05"/>
      <sheetName val="t805"/>
      <sheetName val="11T"/>
      <sheetName val="9T"/>
      <sheetName val="??-BLDG"/>
      <sheetName val="nam2004"/>
      <sheetName val="QD cua "/>
      <sheetName val="Khach iang le "/>
      <sheetName val="TNghiÖ- VL"/>
      <sheetName val="thaß26"/>
      <sheetName val="CDPS3"/>
      <sheetName val="Sÿÿÿÿ"/>
      <sheetName val="quÿÿ"/>
      <sheetName val="bc"/>
      <sheetName val="K.O"/>
      <sheetName val="xang _clc"/>
      <sheetName val="X¡NG_td"/>
      <sheetName val="MaZUT"/>
      <sheetName val="DIESEL"/>
      <sheetName val="K?284"/>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FORM jc"/>
      <sheetName val="_x0000__x000f__x0000__x0000__x0000_‚ž½"/>
      <sheetName val="_x0000__x000d__x0000__x0000__x0000_âOŽ"/>
      <sheetName val="P210-TP20"/>
      <sheetName val="CB32"/>
      <sheetName val="CTT NuiC_x000f_eo"/>
      <sheetName val="Dimu"/>
      <sheetName val="Klct"/>
      <sheetName val="Covi"/>
      <sheetName val="Nlvt"/>
      <sheetName val="Innl"/>
      <sheetName val="Invt"/>
      <sheetName val="Chon"/>
      <sheetName val="Qtnv"/>
      <sheetName val="Bqtn"/>
      <sheetName val="Bqtv"/>
      <sheetName val="Giao"/>
      <sheetName val="Dcap"/>
      <sheetName val="Nlie"/>
      <sheetName val="Mnli"/>
      <sheetName val="TDT-TB?"/>
      <sheetName val="Km280 ? Km281"/>
      <sheetName val="Kluo-_x0008_ phu"/>
      <sheetName val="QD cua HDQ²_x0000__x0000_€)"/>
      <sheetName val="T[ 131"/>
      <sheetName val="GS08)B.hµng"/>
      <sheetName val="Cong baj 2x1,5"/>
      <sheetName val="PNT-P3"/>
      <sheetName val="chie԰_x0000__x0000__x0000_Ȁ_x0000_"/>
      <sheetName val="DG "/>
      <sheetName val="tldm190337,8"/>
      <sheetName val="tt chu don"/>
      <sheetName val="Giao nhÿÿÿÿvu"/>
      <sheetName val="⁋㌱Ա_x0000_䭔㌱س_x0000_䭔ㄠㄴ_x0006_牴湯⁧琠湯౧_x0000_杮楨搠湩⵨偃_x0006_匀敨瑥"/>
      <sheetName val="DC2@ï4"/>
      <sheetName val="_x0014_M01"/>
      <sheetName val="gia x_x0000_ may"/>
      <sheetName val="Thue NK"/>
      <sheetName val="Hang NK"/>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DŃ02"/>
      <sheetName val="Cong ban 0,7p0,7"/>
      <sheetName val="Km275 - Ke276"/>
      <sheetName val="Km280 - Km2(1"/>
      <sheetName val="Km282 - Kl283"/>
      <sheetName val="Tong hop Op m!i"/>
      <sheetName val="tuong"/>
      <sheetName val="MTL$-INTER"/>
      <sheetName val="TK33313"/>
      <sheetName val="UK 911"/>
      <sheetName val="CEPS1"/>
      <sheetName val="Tong hop$Op mai"/>
      <sheetName val="_x0000__x000a__x0000__x0000__x0000_âO"/>
      <sheetName val="_x000c__x0000__x0000__x0000__x0000__x0000__x0000__x0000__x000a__x0000__x0000__x0000_"/>
      <sheetName val="_x0000__x000a__x0000__x0000__x0000_âOŽ"/>
      <sheetName val="HNI"/>
      <sheetName val="bÑi_x0003_"/>
      <sheetName val="Tong hop ၑL48 - 2"/>
      <sheetName val="411"/>
      <sheetName val="632"/>
      <sheetName val="333"/>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201-TP20"/>
      <sheetName val="DC0#"/>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Ho la "/>
      <sheetName val="T±1 "/>
      <sheetName val="?ong hop QL48 - 2"/>
      <sheetName val="???????-BLDG"/>
      <sheetName val="Cac cang UT mua thal Dong bac"/>
      <sheetName val="Km285"/>
      <sheetName val="CDKTJT03"/>
      <sheetName val="Tong hnp QL47"/>
      <sheetName val="gìIÏÝ_x001c_齘_x0013_龜_x0013_ꗃ〒"/>
      <sheetName val="CDÕTKT2002"/>
      <sheetName val="[PNT-P3.xlsѝKQKDKT'04-1"/>
      <sheetName val="Tong hopQ48­1"/>
      <sheetName val="[PNT-P3.xls?KQKDKT'04-1"/>
      <sheetName val="luongt_x0000_ang12"/>
      <sheetName val="CV di ngoai tone (2)"/>
      <sheetName val="[PNT-P3.xlsMMatduong"/>
      <sheetName val="TH Ky Afh"/>
      <sheetName val="KHTS_x0000__x000a_2"/>
      <sheetName val="PNT_QUO"/>
      <sheetName val="_PNT-P3.xls_XXXXX_XX"/>
      <sheetName val="XXXXX_XX"/>
      <sheetName val="PNghiÖm VL"/>
      <sheetName val="chieud_x0005__x0000__x0000__x0000_"/>
      <sheetName val="L_x0010_V ®at ®iÖn"/>
      <sheetName val="Cong ban`1,5x1,5"/>
      <sheetName val="Luong mot ngay cong khao_x0000_sat"/>
      <sheetName val="I"/>
      <sheetName val="I_x0005__x0000__x0000_"/>
      <sheetName val="[PNT-P3.xls]XXXXX\XX"/>
      <sheetName val="chieud"/>
      <sheetName val="KHTS_x0000__x000d_2"/>
      <sheetName val="CT.XF1"/>
      <sheetName val="_x0000_ _x0000__x0000__x0000_âO"/>
      <sheetName val="_x000c__x0000__x0000__x0000__x0000__x0000__x0000__x0000_ _x0000__x0000__x0000_"/>
      <sheetName val="_x0000_ _x0000__x0000__x0000_âOŽ"/>
      <sheetName val="KHTS_x0000_ 2"/>
      <sheetName val="Cong ban 1,5_x0013_"/>
      <sheetName val="_x0000__x0000_"/>
      <sheetName val="bÑi_x0003__x0000_²r_x0013__x0000_"/>
      <sheetName val="_x000f__x0000_½"/>
      <sheetName val="M pc_x0006__x0000_CamPh_x0000_"/>
      <sheetName val="_x000d_â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 sheetId="200" refreshError="1"/>
      <sheetData sheetId="201"/>
      <sheetData sheetId="202"/>
      <sheetData sheetId="203"/>
      <sheetData sheetId="204"/>
      <sheetData sheetId="205"/>
      <sheetData sheetId="206" refreshError="1"/>
      <sheetData sheetId="207"/>
      <sheetData sheetId="208"/>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refreshError="1"/>
      <sheetData sheetId="322" refreshError="1"/>
      <sheetData sheetId="323" refreshError="1"/>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sheetData sheetId="403" refreshError="1"/>
      <sheetData sheetId="404" refreshError="1"/>
      <sheetData sheetId="405"/>
      <sheetData sheetId="406"/>
      <sheetData sheetId="407" refreshError="1"/>
      <sheetData sheetId="408"/>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sheetData sheetId="444"/>
      <sheetData sheetId="445"/>
      <sheetData sheetId="446"/>
      <sheetData sheetId="447"/>
      <sheetData sheetId="448"/>
      <sheetData sheetId="449"/>
      <sheetData sheetId="450"/>
      <sheetData sheetId="451"/>
      <sheetData sheetId="452" refreshError="1"/>
      <sheetData sheetId="453"/>
      <sheetData sheetId="454"/>
      <sheetData sheetId="455"/>
      <sheetData sheetId="456"/>
      <sheetData sheetId="457"/>
      <sheetData sheetId="458" refreshError="1"/>
      <sheetData sheetId="459"/>
      <sheetData sheetId="460"/>
      <sheetData sheetId="461"/>
      <sheetData sheetId="462"/>
      <sheetData sheetId="463"/>
      <sheetData sheetId="464" refreshError="1"/>
      <sheetData sheetId="465" refreshError="1"/>
      <sheetData sheetId="466" refreshError="1"/>
      <sheetData sheetId="467" refreshError="1"/>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refreshError="1"/>
      <sheetData sheetId="490"/>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sheetData sheetId="569" refreshError="1"/>
      <sheetData sheetId="570" refreshError="1"/>
      <sheetData sheetId="571" refreshError="1"/>
      <sheetData sheetId="572" refreshError="1"/>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sheetData sheetId="587"/>
      <sheetData sheetId="588"/>
      <sheetData sheetId="589"/>
      <sheetData sheetId="590"/>
      <sheetData sheetId="59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sheetData sheetId="603"/>
      <sheetData sheetId="604"/>
      <sheetData sheetId="605"/>
      <sheetData sheetId="606"/>
      <sheetData sheetId="607"/>
      <sheetData sheetId="608"/>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sheetData sheetId="626"/>
      <sheetData sheetId="627"/>
      <sheetData sheetId="628"/>
      <sheetData sheetId="629"/>
      <sheetData sheetId="630"/>
      <sheetData sheetId="631"/>
      <sheetData sheetId="632"/>
      <sheetData sheetId="633"/>
      <sheetData sheetId="634" refreshError="1"/>
      <sheetData sheetId="635" refreshError="1"/>
      <sheetData sheetId="636"/>
      <sheetData sheetId="637"/>
      <sheetData sheetId="638"/>
      <sheetData sheetId="639"/>
      <sheetData sheetId="640"/>
      <sheetData sheetId="641" refreshError="1"/>
      <sheetData sheetId="642"/>
      <sheetData sheetId="643" refreshError="1"/>
      <sheetData sheetId="644" refreshError="1"/>
      <sheetData sheetId="645" refreshError="1"/>
      <sheetData sheetId="646" refreshError="1"/>
      <sheetData sheetId="647"/>
      <sheetData sheetId="648" refreshError="1"/>
      <sheetData sheetId="649" refreshError="1"/>
      <sheetData sheetId="650" refreshError="1"/>
      <sheetData sheetId="651" refreshError="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sheetData sheetId="666" refreshError="1"/>
      <sheetData sheetId="667"/>
      <sheetData sheetId="668" refreshError="1"/>
      <sheetData sheetId="669" refreshError="1"/>
      <sheetData sheetId="670"/>
      <sheetData sheetId="671"/>
      <sheetData sheetId="672"/>
      <sheetData sheetId="673"/>
      <sheetData sheetId="674"/>
      <sheetData sheetId="675"/>
      <sheetData sheetId="676"/>
      <sheetData sheetId="677"/>
      <sheetData sheetId="678"/>
      <sheetData sheetId="679"/>
      <sheetData sheetId="680"/>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refreshError="1"/>
      <sheetData sheetId="698" refreshError="1"/>
      <sheetData sheetId="699" refreshError="1"/>
      <sheetData sheetId="700" refreshError="1"/>
      <sheetData sheetId="701" refreshError="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sheetData sheetId="720" refreshError="1"/>
      <sheetData sheetId="721"/>
      <sheetData sheetId="722"/>
      <sheetData sheetId="723" refreshError="1"/>
      <sheetData sheetId="724"/>
      <sheetData sheetId="725" refreshError="1"/>
      <sheetData sheetId="726" refreshError="1"/>
      <sheetData sheetId="727"/>
      <sheetData sheetId="728"/>
      <sheetData sheetId="729" refreshError="1"/>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refreshError="1"/>
      <sheetData sheetId="751"/>
      <sheetData sheetId="752"/>
      <sheetData sheetId="753"/>
      <sheetData sheetId="754"/>
      <sheetData sheetId="755"/>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refreshError="1"/>
      <sheetData sheetId="790"/>
      <sheetData sheetId="791"/>
      <sheetData sheetId="792"/>
      <sheetData sheetId="793"/>
      <sheetData sheetId="794"/>
      <sheetData sheetId="795"/>
      <sheetData sheetId="796"/>
      <sheetData sheetId="797" refreshError="1"/>
      <sheetData sheetId="798" refreshError="1"/>
      <sheetData sheetId="799"/>
      <sheetData sheetId="800" refreshError="1"/>
      <sheetData sheetId="801" refreshError="1"/>
      <sheetData sheetId="802"/>
      <sheetData sheetId="803"/>
      <sheetData sheetId="804" refreshError="1"/>
      <sheetData sheetId="805"/>
      <sheetData sheetId="806" refreshError="1"/>
      <sheetData sheetId="807" refreshError="1"/>
      <sheetData sheetId="808" refreshError="1"/>
      <sheetData sheetId="809" refreshError="1"/>
      <sheetData sheetId="810"/>
      <sheetData sheetId="811"/>
      <sheetData sheetId="812"/>
      <sheetData sheetId="813" refreshError="1"/>
      <sheetData sheetId="814"/>
      <sheetData sheetId="815"/>
      <sheetData sheetId="816" refreshError="1"/>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sheetData sheetId="828"/>
      <sheetData sheetId="829"/>
      <sheetData sheetId="830" refreshError="1"/>
      <sheetData sheetId="831" refreshError="1"/>
      <sheetData sheetId="832"/>
      <sheetData sheetId="833"/>
      <sheetData sheetId="834" refreshError="1"/>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refreshError="1"/>
      <sheetData sheetId="844" refreshError="1"/>
      <sheetData sheetId="84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sheetName val="KN"/>
      <sheetName val="NVKN2"/>
      <sheetName val="NVKN"/>
      <sheetName val="Luong"/>
      <sheetName val="CTDL"/>
      <sheetName val="-11,9(+0,8)"/>
      <sheetName val="-11,7(+1,0)"/>
      <sheetName val="-11,5(+1,2)"/>
      <sheetName val="-11,3(+1,4)"/>
      <sheetName val="-11,1(+1,6)"/>
      <sheetName val="-10,9(+1,8)"/>
      <sheetName val="-10,7(+2,0)"/>
      <sheetName val="MNCT"/>
      <sheetName val="Cphi"/>
      <sheetName val="hg-tau"/>
      <sheetName val="dt"/>
      <sheetName val="CT K%"/>
      <sheetName val="P%"/>
      <sheetName val="Cct"/>
      <sheetName val="Kp%"/>
      <sheetName val="BM-TL-01"/>
      <sheetName val="125x125"/>
      <sheetName val="Chi tiet"/>
      <sheetName val="TIEUHAO"/>
      <sheetName val="BẢNG ÁP GIÁ (in)"/>
      <sheetName val="NT (KL) IN"/>
      <sheetName val="DOM D2"/>
      <sheetName val="nhà ăn"/>
      <sheetName val="Công nhật"/>
      <sheetName val="btkt cột"/>
      <sheetName val="THÉP"/>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d"/>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O REV_2_ARMOR_"/>
      <sheetName val="Ch9J0n4azuB8FbQUdPykcVn3H"/>
      <sheetName val="TH CAC HM"/>
      <sheetName val="Sheet2"/>
      <sheetName val="BCXD-mong3"/>
      <sheetName val="BCXD-mong1&amp;2"/>
      <sheetName val="BCXD-chetaobon.khongmai"/>
      <sheetName val="BCXD-chetaobon.maiphao"/>
      <sheetName val="BCXD-chonganmon"/>
      <sheetName val="BCXD-phutungbe"/>
      <sheetName val="BCXD-thinghiemcoc"/>
      <sheetName val="HR&amp;CHOIGAC-hangraogach"/>
      <sheetName val="HR&amp;CHOIGAC-hr+congluoi"/>
      <sheetName val="HR&amp;CHOIGAC-hrsongsat&amp;congkho"/>
      <sheetName val="HR&amp;CHOIGAC-choigac"/>
      <sheetName val="CAUCANG"/>
      <sheetName val="NHAVANPHONG"/>
      <sheetName val="NHAXUATDAU-xaydung"/>
      <sheetName val="NHAXUATDAU-dien"/>
      <sheetName val="NHAKIEMDINH-xaydung"/>
      <sheetName val="NHAKIEMDINH-hethongdien"/>
      <sheetName val="NHABAOVE"/>
      <sheetName val="NHADEXE&amp;KVS-xaydung"/>
      <sheetName val="NHADEXE&amp;KVS-dien"/>
      <sheetName val="NHADEXE&amp;KVS-nuoc"/>
      <sheetName val="NHAMAYPHATDIEN-xaydung"/>
      <sheetName val="NHAMAYPHATDIEN-dien"/>
      <sheetName val="NHABOMCUUHOA-xaydung"/>
      <sheetName val="NHABOMCUUHOA-dien"/>
      <sheetName val="BE CHUA NUOC CUU HOA-bechuanuoc"/>
      <sheetName val="BECHUANUOCCUUHOA-bechuafoam"/>
      <sheetName val="BECHUANUOCCUUHOA-mongbechuafoam"/>
      <sheetName val="DUONGBAIKHO&amp;DNC-duongbaikho"/>
      <sheetName val="DUONGBAIKHO&amp;DNC-denganchay"/>
      <sheetName val="CONG NGHE TOAN KHO"/>
      <sheetName val="CN CAU CANG - HT DIEN"/>
      <sheetName val="NHA XUAT DAU OTOXITEC"/>
      <sheetName val="CN KHU BE CHUA"/>
      <sheetName val="GOI DO ONG CONG NGHE"/>
      <sheetName val="HAO RANH ONG CONG NGHE"/>
      <sheetName val="HT CUU HOA &amp; TB CUU HOA"/>
      <sheetName val="HT TUOI MAT + PHUN BOT"/>
      <sheetName val="HT CAP NUOC CHUA CHAY"/>
      <sheetName val="HT TN TIEU DOC"/>
      <sheetName val="BE VA TB XU LY NUOC THAI"/>
      <sheetName val="HE THONG CAP NUOC"/>
      <sheetName val="DAI NUOC+GIA DO BE 5M3"/>
      <sheetName val="HT CAP DIEN CHUNG TRONG KHO"/>
      <sheetName val="HT TIEP DIA"/>
      <sheetName val="TUYEN DUONG VAO KHO &amp; CONG HOP"/>
      <sheetName val="GIA VAT TU CHINH"/>
      <sheetName val="tong hop ong"/>
      <sheetName val="thong va phu tung"/>
      <sheetName val="Sheet1"/>
      <sheetName val="TH ONG VA PHU KIEN (2)"/>
      <sheetName val="TH ONG VA PHU KIEN"/>
      <sheetName val="XL4Poppy"/>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Chart1"/>
      <sheetName val="amp"/>
      <sheetName val=" CHU"/>
      <sheetName val="Chart4"/>
      <sheetName val="Chart5"/>
      <sheetName val="Chart6"/>
      <sheetName val="Chart7"/>
      <sheetName val="Chart8"/>
      <sheetName val="Chart9"/>
      <sheetName val="Sheet18"/>
      <sheetName val="MTO REV.0"/>
      <sheetName val="BANG KE"/>
      <sheetName val="mua vao"/>
      <sheetName val="0%"/>
      <sheetName val="BAN RA"/>
      <sheetName val="TO KHAI THUE 02"/>
      <sheetName val="00000000"/>
      <sheetName val="10000000"/>
      <sheetName val="XL4Test5"/>
      <sheetName val="Tcd"/>
      <sheetName val="gVL"/>
      <sheetName val="??-BLDG"/>
      <sheetName val="__-BLDG"/>
      <sheetName val="TH"/>
      <sheetName val="CP"/>
      <sheetName val="GTGT"/>
      <sheetName val="KHQ II"/>
      <sheetName val="Gia VL"/>
      <sheetName val="Bang gia ca may"/>
      <sheetName val="Bang luong CB"/>
      <sheetName val="Bang P.tich CT"/>
      <sheetName val="D.toan chi tiet"/>
      <sheetName val="Bang TH Dtoan"/>
      <sheetName val="XXXXXXXX"/>
      <sheetName val="kl"/>
      <sheetName val="chi tiet "/>
      <sheetName val="chi tiet huong"/>
      <sheetName val="TH (2)"/>
      <sheetName val="nhap"/>
      <sheetName val="TL3-2002"/>
      <sheetName val="9015"/>
      <sheetName val="0502"/>
      <sheetName val="2213"/>
      <sheetName val="7270"/>
      <sheetName val="8672"/>
      <sheetName val="3027"/>
      <sheetName val="3810"/>
      <sheetName val="8523"/>
      <sheetName val="MAU"/>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VENDOR-QUKTES"/>
      <sheetName val="Sheet19"/>
      <sheetName val="Sheet20"/>
      <sheetName val="Sheet21"/>
      <sheetName val="Sheet22"/>
      <sheetName val="Sheet23"/>
      <sheetName val="Sheet24"/>
      <sheetName val="Sheet25"/>
      <sheetName val="Sheet26"/>
      <sheetName val="Sheet27"/>
      <sheetName val="Sheet28"/>
      <sheetName val="Sheet29"/>
      <sheetName val="Sheet30"/>
      <sheetName val="CPV"/>
      <sheetName val="DGCM"/>
      <sheetName val="TL-I"/>
      <sheetName val="chitiet"/>
      <sheetName val="THG"/>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Che co"/>
      <sheetName val="chiet tinh che co"/>
      <sheetName val="ban cao"/>
      <sheetName val="Chiet tinh bancao"/>
      <sheetName val="ban cuon"/>
      <sheetName val="chiet tinh ban cuon"/>
      <sheetName val="ban lai"/>
      <sheetName val="chiet tinh ban lai"/>
      <sheetName val="na khoa"/>
      <sheetName val="chiet tinh nakhoa"/>
      <sheetName val="na ngam"/>
      <sheetName val="chiet tinh nangam"/>
      <sheetName val="chiet tinh phia lem"/>
      <sheetName val="phi lem"/>
      <sheetName val="5 nam (tach)"/>
      <sheetName val="5 nam (tach) (2)"/>
      <sheetName val="KH 2003"/>
      <sheetName val="20000000"/>
      <sheetName val="HR SWGR &amp; MCC"/>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KT Cap phoi"/>
      <sheetName val="btnhtrung"/>
      <sheetName val="Congty"/>
      <sheetName val="VPPN"/>
      <sheetName val="XN74"/>
      <sheetName val="XN54"/>
      <sheetName val="XN33"/>
      <sheetName val="NK96"/>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KM20-21"/>
      <sheetName val="KM21-22"/>
      <sheetName val="KM22-23"/>
      <sheetName val="KM23-24"/>
      <sheetName val="KM24-25"/>
      <sheetName val="KM25-26"/>
      <sheetName val="KM26-27"/>
      <sheetName val="KM27-28"/>
      <sheetName val="KM28-29"/>
      <sheetName val="TCB2km27-28(T)"/>
      <sheetName val="TCB2km27-28 (R)"/>
      <sheetName val="ᄀ_x0000__x0000_䅀ᄀ_x0000__x0000_䅀ᄀ_x0000__x0000_䅀ᄀ_x0000__x0000_䅀ᄀ_x0000__x0000_䅀_x0000_䅀ᘀŀ_x0000_䅀ᘀŀ_x0000_䅀ᘀ"/>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C1605"/>
      <sheetName val="DcnamTV"/>
      <sheetName val="ppnamdaibieu"/>
      <sheetName val="TyleAdreyanop"/>
      <sheetName val="ppAdreyanop"/>
      <sheetName val="ketqua"/>
      <sheetName val="maxminth"/>
      <sheetName val="Dautu"/>
      <sheetName val="Dautu1"/>
      <sheetName val="BaDinh"/>
      <sheetName val="BaDinh1"/>
      <sheetName val="Nongnghiep"/>
      <sheetName val="Nongnghiep 1"/>
      <sheetName val="BaDinhvay"/>
      <sheetName val="BaDinhvay1"/>
      <sheetName val="Dautuvay"/>
      <sheetName val="BaDinhtrano"/>
      <sheetName val="Daututrano"/>
      <sheetName val="Tranodaihan"/>
      <sheetName val="Tranodaihan 1"/>
      <sheetName val="Daututhang6"/>
      <sheetName val="Daututhang7"/>
      <sheetName val="Daututhang8"/>
      <sheetName val="Daututhang9"/>
      <sheetName val="Daututhang10 "/>
      <sheetName val="Daututhang11"/>
      <sheetName val="Daututhang12"/>
      <sheetName val="BaDinhthang6"/>
      <sheetName val="BaDinhthang7"/>
      <sheetName val="BaDinhthang8"/>
      <sheetName val="BaDinhthang9"/>
      <sheetName val="BaDinhthang10"/>
      <sheetName val="BaDinhthang11"/>
      <sheetName val="BaDinhthang12"/>
      <sheetName val="Nongnghiep8"/>
      <sheetName val="Nongnghiep9"/>
      <sheetName val="Nongnghiep10"/>
      <sheetName val="Nongnghiep11"/>
      <sheetName val="Nongnghiep12"/>
      <sheetName val="Bangkevay"/>
      <sheetName val="UNCBD"/>
      <sheetName val="UNCNN"/>
      <sheetName val="UNCBD1"/>
      <sheetName val="ThietKe"/>
      <sheetName val="HoSoMT"/>
      <sheetName val="GiamSat"/>
      <sheetName val="ThamDinhTKKT"/>
      <sheetName val="ThamDinhDT"/>
      <sheetName val="QLDA"/>
      <sheetName val="TM"/>
      <sheetName val="TM (2)"/>
      <sheetName val="KPTH"/>
      <sheetName val="KPTH (2)"/>
      <sheetName val="Noi Suy"/>
      <sheetName val="Bia"/>
      <sheetName val="Bia (2)"/>
      <sheetName val="Gia NC"/>
      <sheetName val="00000001"/>
      <sheetName val="00000002"/>
      <sheetName val="30000000"/>
      <sheetName val="TH-CD"/>
      <sheetName val="TH-CDB"/>
      <sheetName val="KL-CD"/>
      <sheetName val="chiakhoi"/>
      <sheetName val="CDP3"/>
      <sheetName val="CD7"/>
      <sheetName val="CD6"/>
      <sheetName val="CD5"/>
      <sheetName val="CD4"/>
      <sheetName val="CD3"/>
      <sheetName val="CD2"/>
      <sheetName val="CD1"/>
      <sheetName val="CDP4"/>
      <sheetName val="CDB5"/>
      <sheetName val="CDB4"/>
      <sheetName val="CDB3"/>
      <sheetName val="CDB2"/>
      <sheetName val="CDB1"/>
      <sheetName val="CDP4(KT)"/>
      <sheetName val="CDB5(KT)"/>
      <sheetName val="CDB4(KT)"/>
      <sheetName val="CDB3(KT)"/>
      <sheetName val="CDB2(KT)"/>
      <sheetName val="CDB1(KT)"/>
      <sheetName val="TH4"/>
      <sheetName val="TB4"/>
      <sheetName val="CT4"/>
      <sheetName val="CT3"/>
      <sheetName val="TH3"/>
      <sheetName val="TB3"/>
      <sheetName val="CT2"/>
      <sheetName val="TH2"/>
      <sheetName val="TB2"/>
      <sheetName val="CT1"/>
      <sheetName val="TH1"/>
      <sheetName val="TB1"/>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111"/>
      <sheetName val="thang 1"/>
      <sheetName val="Thang 2"/>
      <sheetName val="thang 3"/>
      <sheetName val="thang 4"/>
      <sheetName val="thang 5"/>
      <sheetName val="thang 6"/>
      <sheetName val="thang 7"/>
      <sheetName val="Km63 Ql8A"/>
      <sheetName val="BSQL8"/>
      <sheetName val="QL7t6"/>
      <sheetName val="BSQL7"/>
      <sheetName val="Dchau"/>
      <sheetName val="BSDien chau"/>
      <sheetName val="LTG"/>
      <sheetName val="L GT"/>
      <sheetName val="L lai xe"/>
      <sheetName val="XD1"/>
      <sheetName val="XD2"/>
      <sheetName val="XD3"/>
      <sheetName val="Xmay"/>
      <sheetName val="ong sang"/>
      <sheetName val="OS"/>
      <sheetName val="Thue ng"/>
      <sheetName val="THL"/>
      <sheetName val="Tr BH"/>
      <sheetName val="km66 ql8a"/>
      <sheetName val="Vuot ql1a"/>
      <sheetName val="BS vuot 1A"/>
      <sheetName val="Tru BH"/>
      <sheetName val="BSQL7A"/>
      <sheetName val="။H 12-1"/>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
      <sheetName val="gia nhan cong_x0000__x0000__x0000__x0000__x0000__x0000__x0000__x0000__x0000__x0000__x0000__x0000_傰_x0000__x0004__x0000__x0000_"/>
      <sheetName val="Duong cong vၵ hcm (7)"/>
      <sheetName val="RUILDING ELE."/>
      <sheetName val="DTCT"/>
      <sheetName val="PTVT"/>
      <sheetName val="THDT"/>
      <sheetName val="THVT"/>
      <sheetName val="THGT"/>
      <sheetName val="Sheet!4"/>
      <sheetName val="Duong cong vu hci (9;) (2)"/>
      <sheetName val="WEATHER P_x0003__x0000_OF LTG. &amp; ROD LTG."/>
      <sheetName val="Hoan ã,anh"/>
      <sheetName val="NC"/>
      <sheetName val="dgnc1"/>
      <sheetName val="Gia VL den chan CT"/>
      <sheetName val="VL"/>
      <sheetName val="Khoi_Luong"/>
      <sheetName val="Don_Gia"/>
      <sheetName val="TB"/>
      <sheetName val="BT-Vua"/>
      <sheetName val="PHU LUC"/>
      <sheetName val="DT"/>
      <sheetName val="BCT6"/>
      <sheetName val="J259 Base "/>
      <sheetName val="chiet tinhçan cuon"/>
      <sheetName val="LTO REV.2(ARMOR)"/>
      <sheetName val="km345*661-km345+000"/>
      <sheetName val="TCB2km27,28 (R)"/>
      <sheetName val="T9"/>
      <sheetName val="T6"/>
      <sheetName val="T3"/>
      <sheetName val="T2"/>
      <sheetName val="T1"/>
      <sheetName val="T5"/>
      <sheetName val="ᄀ"/>
      <sheetName val="D"/>
      <sheetName val="[99Q3299(REV.1).xls"/>
      <sheetName val="luong 2"/>
      <sheetName val="luong3"/>
      <sheetName val="luong4"/>
      <sheetName val="chi tiet huïng"/>
      <sheetName val="[99Q3299(REV.1).xlsUSheet10"/>
      <sheetName val="20000000_x0000__x0000__x0000__x0000__x0000__x0000__x0000__x0000__x0000__x0000__x0000_♸Ģ_x0000__x0004__x0000__x0000__x0000__x0000__x0000__x0000_怨Ģ"/>
      <sheetName val="0400000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MTO REV.0(ARMO_x0012_ ON SHORE)"/>
      <sheetName val="NEW-PANEL"/>
      <sheetName val="MTO REV..............nRE)"/>
      <sheetName val="kl28-10"/>
      <sheetName val="B"/>
      <sheetName val="BCD"/>
      <sheetName val="bpnhtrung"/>
      <sheetName val="Nhat ky so cai"/>
      <sheetName val="BCCPSXthang"/>
      <sheetName val="BCCP Nam"/>
      <sheetName val="BCCPSXquy"/>
      <sheetName val="131"/>
      <sheetName val="111"/>
      <sheetName val="141"/>
      <sheetName val="142"/>
      <sheetName val="Kh4("/>
      <sheetName val="SUM=BQ-REV.2"/>
      <sheetName val="DcfamTV"/>
      <sheetName val="mau 1"/>
      <sheetName val="mau 10"/>
      <sheetName val="mau 2"/>
      <sheetName val="mau 3"/>
      <sheetName val="mau 4"/>
      <sheetName val="Tai san luu dong"/>
      <sheetName val="Boiduongkiemke"/>
      <sheetName val="Tonghopgiatri"/>
      <sheetName val="Kiemke30-6"/>
      <sheetName val="cat n!m dan (4)"/>
      <sheetName val="gaa nhan cong"/>
      <sheetName val="NNGT%XMNS (5)"/>
      <sheetName val="b۽_x0000_ cuon"/>
      <sheetName val="KHo152"/>
      <sheetName val="Kho153"/>
      <sheetName val="thong bao"/>
      <sheetName val="duyet gia"/>
      <sheetName val="so do"/>
      <sheetName val="???_x0000_???_x0000_???_x0000_???_x0000_???_x0000_???_x0000_???_x0000_???"/>
      <sheetName val="?H 12-1"/>
      <sheetName val="K259 Subbase_x0000__x0000__x0000__x0000__x0000__x0000__x0000__x0000__x0000__x0000__x0000_悰ĺ_x0000__x0004__x0000__x0000__x0000__x0000_"/>
      <sheetName val="km345+410-km345+500 (6)"/>
      <sheetName val="B䁏X"/>
      <sheetName val="Duong cong vuðYcm( Lmat;0) (2)"/>
      <sheetName val="ᄀ_x0000_䅀ᄀ_x0000_䅀ᄀ_x0000_䅀ᄀ_x0000_䅀ᄀ_x0000_䅀_x0000_䅀ᘀŀ_x0000_䅀ᘀŀ_x0000_䅀ᘀŀ_x0000_䅀ᘀŀ"/>
      <sheetName val="CP2006"/>
      <sheetName val="cph2"/>
      <sheetName val="cp2"/>
      <sheetName val="cph1"/>
      <sheetName val="giaoto"/>
      <sheetName val="Du tru VT"/>
      <sheetName val="cp5"/>
      <sheetName val="gia3"/>
      <sheetName val="gia2 (3)"/>
      <sheetName val="gia2 (2)"/>
      <sheetName val="sth­"/>
      <sheetName val="cp6"/>
      <sheetName val="XDgia"/>
      <sheetName val="S.nh."/>
      <sheetName val="Snhu"/>
      <sheetName val="Denghigia"/>
      <sheetName val="Sncs"/>
      <sheetName val="noithat1"/>
      <sheetName val="noi that"/>
      <sheetName val="sonnhu"/>
      <sheetName val="ngoaithat"/>
      <sheetName val="tonghoptyle"/>
      <sheetName val="s¬nnc"/>
      <sheetName val="sonnc2"/>
      <sheetName val="otogia"/>
      <sheetName val="NGUYEN LIEU SON"/>
      <sheetName val="cp4"/>
      <sheetName val="dgngoaithat1"/>
      <sheetName val="VAT TU SON"/>
      <sheetName val="dgngoaithat2"/>
      <sheetName val="DU TRU VAT TU SON"/>
      <sheetName val="VAT TU SON  QUY"/>
      <sheetName val="CHITIETVATTU"/>
      <sheetName val="dogitoho"/>
      <sheetName val="DMT12"/>
      <sheetName val="sonoto"/>
      <sheetName val="_x0013_heet20"/>
      <sheetName val="Sh_x0005_et27"/>
      <sheetName val="D.toan chi_x0000_tiet"/>
      <sheetName val="c_x0008_itiet"/>
      <sheetName val="99Q3299(REV.1)"/>
      <sheetName val="nuoc"/>
      <sheetName val="Dot - 2"/>
      <sheetName val="Dot 1"/>
      <sheetName val="PDV+XE"/>
      <sheetName val="ct6- 1"/>
      <sheetName val="ct6-2"/>
      <sheetName val="ct2 - 1"/>
      <sheetName val="ct2-2"/>
      <sheetName val=" ct16"/>
      <sheetName val="bc xe tth"/>
      <sheetName val="soke toan cno"/>
      <sheetName val="bccno"/>
      <sheetName val="bang thong ke"/>
      <sheetName val="bcdv"/>
      <sheetName val="bcchi tiet"/>
      <sheetName val="_x0000__x0000__x0000__x0000__x0000__x0000__x0000__x0000__x0000__x0000_?G_x0000__x0004__x0000__x0000__x0000__x0000__x0000__x0000_?G_x0000__x0000__x0000__x0000__x0000__x0000__x0000__x0000_?"/>
      <sheetName val="_x0000__x0000__x0000__x0000_??_x0000__x0000_÷_x0000__x0000__x0000__x0000__x0000__x0000__x0000__x0000__x0000__x001c_[99Q3299(REV"/>
      <sheetName val="Duong cong v? hcm (7)"/>
      <sheetName val="THONG TIN"/>
      <sheetName val="NHAP LIEU (2)"/>
      <sheetName val="NHAP LIEU"/>
      <sheetName val="DMKH-SXKD"/>
      <sheetName val="NKC"/>
      <sheetName val="CDSPS"/>
      <sheetName val="SOCAI- Tai khoan"/>
      <sheetName val="SOCAI-tieu khoan"/>
      <sheetName val="THOP CONG NO"/>
      <sheetName val="CHI TIET NO"/>
      <sheetName val="KQKD"/>
      <sheetName val="CAN DOI KT"/>
      <sheetName val="LCTT"/>
      <sheetName val="NV NGAN SACH"/>
      <sheetName val="THUE GTGT"/>
      <sheetName val="QT THUE"/>
      <sheetName val="QT THUE CHI TIET"/>
      <sheetName val="Bang tinh GTSP"/>
      <sheetName val="TMmoi"/>
      <sheetName val="Du toan"/>
      <sheetName val="[99Q3299(REV.1).xls೼_xfffe_hi tiet hu"/>
      <sheetName val="that"/>
      <sheetName val="Phan tich vat tu"/>
      <sheetName val="Gia RL"/>
      <sheetName val="Tong hop vat tu"/>
      <sheetName val="Tong hop gia"/>
      <sheetName val="Vat tu"/>
      <sheetName val="Tro giup"/>
      <sheetName val="Nhan cong"/>
      <sheetName val="May thi cong"/>
      <sheetName val="Chi phi chung"/>
      <sheetName val="Config"/>
      <sheetName val="ᄀ??䅀ᄀ??䅀ᄀ??䅀ᄀ??䅀ᄀ??䅀?䅀ᘀŀ?䅀ᘀŀ?䅀ᘀ"/>
      <sheetName val="20000000???????????♸Ģ?_x0004_??????怨Ģ"/>
      <sheetName val="TERMIN@L KIT"/>
      <sheetName val="qryCongNhan_LyLich"/>
      <sheetName val="331"/>
      <sheetName val="334"/>
      <sheetName val="336"/>
      <sheetName val="338"/>
      <sheetName val="421"/>
      <sheetName val="CD"/>
      <sheetName val="@.toan chi tiet"/>
      <sheetName val="Sheep11"/>
      <sheetName val="Shaet15"/>
      <sheetName val="Sheep23"/>
      <sheetName val="ht 00-10"/>
      <sheetName val="KH 5-0"/>
      <sheetName val="hp 7-12"/>
      <sheetName val="ht 26-10"/>
      <sheetName val="km338+60-ki328+130"/>
      <sheetName val="km138+571.89-km338+652"/>
      <sheetName val="km341+913-km340+863"/>
      <sheetName val="km341)612-341+682"/>
      <sheetName val="Duong cmng vu hcm (2)"/>
      <sheetName val="Dumna cong vu hcm (5)"/>
      <sheetName val="Duong cong vt hcm (8)"/>
      <sheetName val="Duong cong vq hcm (6)"/>
      <sheetName val="Duong cone vu hci (9;) (2)"/>
      <sheetName val="Duojg cong vu hcm (03;) (2)"/>
      <sheetName val="@uong cong vu hcm( Lmat;2)"/>
      <sheetName val="Duong colg tu hcm (12)"/>
      <sheetName val="Dtong cong vu hcm"/>
      <sheetName val="btnhtrunc"/>
      <sheetName val="CTY CAU THANH PHUY"/>
      <sheetName val="NNGT-XMBR (2)"/>
      <sheetName val="@cnamTV"/>
      <sheetName val="PyleAdreyanop"/>
      <sheetName val="iaxminth"/>
      <sheetName val="gia xa may"/>
      <sheetName val="KM25-06"/>
      <sheetName val="K253 Sqbbaqe"/>
      <sheetName val="K259 Sub`ase"/>
      <sheetName val="K249 AC"/>
      <sheetName val="K061"/>
      <sheetName val="K061 Base"/>
      <sheetName val="ThamDinhTKKP"/>
      <sheetName val="@uong cong vu hcm (11)"/>
      <sheetName val="MTO RAV.0(NON-ARMOR)"/>
      <sheetName val="VENDOR-QUKTEQ"/>
      <sheetName val="chiet tinx ban lai"/>
      <sheetName val="[99Q3299(REV.1).xls][99Q3299(RE"/>
      <sheetName val="gia nhan cong????????????傰?_x0004_??"/>
      <sheetName val="WEATHER P_x0003_?OF LTG. &amp; ROD LTG."/>
      <sheetName val="Chu Anh"/>
      <sheetName val="Anh Duc"/>
      <sheetName val="Quy luong"/>
      <sheetName val="phuong qn chon"/>
      <sheetName val="Tong"/>
      <sheetName val="CPC"/>
      <sheetName val="NVL"/>
      <sheetName val="BCH"/>
      <sheetName val="LDPT"/>
      <sheetName val="SAT"/>
      <sheetName val="C.PHA"/>
      <sheetName val="MOC"/>
      <sheetName val="Xay- Thuc"/>
      <sheetName val="Xay-Hanh"/>
      <sheetName val="DIEN"/>
      <sheetName va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efreshError="1"/>
      <sheetData sheetId="538"/>
      <sheetData sheetId="539"/>
      <sheetData sheetId="540"/>
      <sheetData sheetId="541"/>
      <sheetData sheetId="542"/>
      <sheetData sheetId="543" refreshError="1"/>
      <sheetData sheetId="544" refreshError="1"/>
      <sheetData sheetId="545" refreshError="1"/>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refreshError="1"/>
      <sheetData sheetId="666" refreshError="1"/>
      <sheetData sheetId="667" refreshError="1"/>
      <sheetData sheetId="668"/>
      <sheetData sheetId="669"/>
      <sheetData sheetId="670"/>
      <sheetData sheetId="671" refreshError="1"/>
      <sheetData sheetId="672"/>
      <sheetData sheetId="673"/>
      <sheetData sheetId="674"/>
      <sheetData sheetId="675"/>
      <sheetData sheetId="676"/>
      <sheetData sheetId="677"/>
      <sheetData sheetId="678"/>
      <sheetData sheetId="679"/>
      <sheetData sheetId="680"/>
      <sheetData sheetId="681" refreshError="1"/>
      <sheetData sheetId="682"/>
      <sheetData sheetId="683"/>
      <sheetData sheetId="684"/>
      <sheetData sheetId="685"/>
      <sheetData sheetId="686"/>
      <sheetData sheetId="687"/>
      <sheetData sheetId="688"/>
      <sheetData sheetId="689"/>
      <sheetData sheetId="690"/>
      <sheetData sheetId="691"/>
      <sheetData sheetId="692" refreshError="1"/>
      <sheetData sheetId="693"/>
      <sheetData sheetId="694"/>
      <sheetData sheetId="695"/>
      <sheetData sheetId="696"/>
      <sheetData sheetId="697"/>
      <sheetData sheetId="698"/>
      <sheetData sheetId="699"/>
      <sheetData sheetId="700"/>
      <sheetData sheetId="701" refreshError="1"/>
      <sheetData sheetId="702" refreshError="1"/>
      <sheetData sheetId="703"/>
      <sheetData sheetId="704" refreshError="1"/>
      <sheetData sheetId="705" refreshError="1"/>
      <sheetData sheetId="706"/>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refreshError="1"/>
      <sheetData sheetId="745" refreshError="1"/>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refreshError="1"/>
      <sheetData sheetId="800" refreshError="1"/>
      <sheetData sheetId="801" refreshError="1"/>
      <sheetData sheetId="802"/>
      <sheetData sheetId="803"/>
      <sheetData sheetId="804"/>
      <sheetData sheetId="805"/>
      <sheetData sheetId="806"/>
      <sheetData sheetId="807"/>
      <sheetData sheetId="808"/>
      <sheetData sheetId="809"/>
      <sheetData sheetId="810" refreshError="1"/>
      <sheetData sheetId="811" refreshError="1"/>
      <sheetData sheetId="812" refreshError="1"/>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refreshError="1"/>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refreshError="1"/>
      <sheetData sheetId="846" refreshError="1"/>
      <sheetData sheetId="847"/>
      <sheetData sheetId="848"/>
      <sheetData sheetId="849" refreshError="1"/>
      <sheetData sheetId="850" refreshError="1"/>
      <sheetData sheetId="851"/>
      <sheetData sheetId="852"/>
      <sheetData sheetId="853"/>
      <sheetData sheetId="854" refreshError="1"/>
      <sheetData sheetId="855"/>
      <sheetData sheetId="856"/>
      <sheetData sheetId="857"/>
      <sheetData sheetId="858"/>
      <sheetData sheetId="859"/>
      <sheetData sheetId="860"/>
      <sheetData sheetId="861"/>
      <sheetData sheetId="862"/>
      <sheetData sheetId="863"/>
      <sheetData sheetId="864"/>
      <sheetData sheetId="865"/>
      <sheetData sheetId="86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15"/>
      <sheetName val="1.16-30"/>
      <sheetName val="1.Them gio"/>
      <sheetName val="2.1-15"/>
      <sheetName val="2.16-31"/>
      <sheetName val="2.Them Gio"/>
      <sheetName val="3.1-15"/>
      <sheetName val="3.16-30"/>
      <sheetName val="3.Them gio"/>
      <sheetName val="4.1-15"/>
      <sheetName val="4.16-30"/>
      <sheetName val="4.Them gio"/>
      <sheetName val="5.1-15"/>
      <sheetName val="5.16-30"/>
      <sheetName val="Them gio"/>
      <sheetName val="6.1-15"/>
      <sheetName val="6.16-30"/>
      <sheetName val="ThemgioT6"/>
      <sheetName val="Sheet18"/>
      <sheetName val="Sheet17"/>
      <sheetName val="Sheet16"/>
      <sheetName val="Sheet15"/>
      <sheetName val="Sheet11"/>
      <sheetName val="Sheet10"/>
      <sheetName val="Sheet9"/>
      <sheetName val="Sheet8"/>
      <sheetName val="Sheet7"/>
      <sheetName val="Sheet6"/>
      <sheetName val="Sheet5"/>
      <sheetName val="Sheet4"/>
      <sheetName val="Sheet3"/>
      <sheetName val="Sheet2"/>
      <sheetName val="Sheet1"/>
      <sheetName val="XL4Poppy"/>
      <sheetName val="DI-ESTI"/>
      <sheetName val="IBASE"/>
      <sheetName val="#REF"/>
      <sheetName val="MTO REV.0"/>
      <sheetName val="NEW-PANEL"/>
      <sheetName val="MTO REV.2(ARMOR)"/>
      <sheetName val="MTL$-INTER"/>
      <sheetName val="gvl"/>
      <sheetName val="NC"/>
      <sheetName val="Truot_nen"/>
      <sheetName val="Tra_bang"/>
      <sheetName val="DTCT"/>
      <sheetName val="tuong"/>
      <sheetName val="DG "/>
      <sheetName val="ND"/>
      <sheetName val="VL"/>
      <sheetName val="TN"/>
      <sheetName val="Tai khoan"/>
      <sheetName val="BANGTRA"/>
      <sheetName val="tra-vat-lieu"/>
      <sheetName val="Thuc thanh"/>
      <sheetName val="SDVTKT"/>
      <sheetName val="ESTI."/>
      <sheetName val="PNT-QUOT-#3"/>
      <sheetName val="COAT&amp;WRAP-QIOT-#3"/>
      <sheetName val="CD TS 2002"/>
      <sheetName val="CVC85"/>
      <sheetName val="dtct cong"/>
      <sheetName val="Candoi so sac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MTO REV.2(ARMOR)"/>
      <sheetName val="Tcd"/>
      <sheetName val="2.Them G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TONG HOP VL_NC"/>
      <sheetName val="CHITIET VL_NC_TT _1p"/>
      <sheetName val="TONG HOP VL_NC TT"/>
      <sheetName val="KPVC_BD "/>
      <sheetName val="_REF"/>
      <sheetName val="CHITIET VL_NC_TT_3p"/>
      <sheetName val="VCV_BE_TONG"/>
      <sheetName val="CHITIET VL_NC"/>
      <sheetName val="THPDMoi  _2_"/>
      <sheetName val="t_h HA THE"/>
      <sheetName val="TONGKE_HT"/>
      <sheetName val="LKVL_CK_HT_GD1"/>
      <sheetName val="TH VL_ NC_ DDHT Thanhphuoc"/>
      <sheetName val="dongia _2_"/>
      <sheetName val="lam_moi"/>
      <sheetName val="thao_go"/>
      <sheetName val="KH_Q1_Q2_01"/>
      <sheetName val="TH VL, NC, DDHÿÿThanÿÿhuoc"/>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_x000b_E3p "/>
      <sheetName val="T_x000e_HCHINH"/>
      <sheetName val="ch)tiet"/>
      <sheetName val="LKVL-CK_x000d_HT-GD1"/>
      <sheetName val="LKVL-CK_x000a_HT-GD1"/>
      <sheetName val="12 th 2008"/>
      <sheetName val="bal"/>
      <sheetName val="Sheet3"/>
      <sheetName val="T.Tinh"/>
      <sheetName val="COST"/>
      <sheetName val="bang tien luong"/>
      <sheetName val="SILICATE"/>
      <sheetName val="lam_m_i"/>
      <sheetName val="LKVL-CK_HT-GD1"/>
      <sheetName val="PNT-QUOT-#3"/>
      <sheetName val="COAT&amp;WRAP-QIOT-#3"/>
      <sheetName val="BHo"/>
      <sheetName val="Other Note-2008"/>
      <sheetName val="truc tiep"/>
      <sheetName val="cot_xa"/>
      <sheetName val="Mong"/>
      <sheetName val="[Tam.xls]lam_m/i"/>
      <sheetName val="[Tam.xls][Tam.xls]lam_"/>
      <sheetName val="[Tam.xls][Tam.xls][Tam.xls]lam_"/>
      <sheetName val="[Tam.xls][Tam.xls]lam_m/i"/>
      <sheetName val="ma-pt"/>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TONG_HOP_VL_NC"/>
      <sheetName val="CHITIET_VL_NC_TT__1p"/>
      <sheetName val="TONG_HOP_VL_NC_TT"/>
      <sheetName val="KPVC_BD_"/>
      <sheetName val="CHITIET_VL_NC_TT_3p"/>
      <sheetName val="CHITIET_VL_NC"/>
      <sheetName val="THPDMoi___2_"/>
      <sheetName val="t_h_HA_THE"/>
      <sheetName val="TH_VL__NC__DDHT_Thanhphuoc"/>
      <sheetName val="dongia__2_"/>
      <sheetName val="TPDMoi__(2)"/>
      <sheetName val="DONGI"/>
      <sheetName val="vanchuyen_T"/>
      <sheetName val="CHITIET_VL_NCTT__1p"/>
      <sheetName val="CHIIET_VL_C_TT_3p"/>
      <sheetName val="dongia_2_"/>
      <sheetName val="TH_VL,_NC,_DDHÿÿThanÿÿhuoc"/>
      <sheetName val="TONGE3p_"/>
      <sheetName val="THCHINH"/>
      <sheetName val="bang_tien_luong"/>
      <sheetName val="2003"/>
      <sheetName val="2004"/>
      <sheetName val="2005"/>
      <sheetName val="2002-4thQuarter"/>
      <sheetName val="Sheet5"/>
      <sheetName val="TH VL, NC, DDH��Than��huoc"/>
      <sheetName val="TH_VL,_NC,_DDH��Than��huoc"/>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TONG_HOP_VL_NC1"/>
      <sheetName val="CHITIET_VL_NC_TT__1p1"/>
      <sheetName val="TONG_HOP_VL_NC_TT1"/>
      <sheetName val="KPVC_BD_1"/>
      <sheetName val="CHITIET_VL_NC_TT_3p1"/>
      <sheetName val="CHITIET_VL_NC1"/>
      <sheetName val="THPDMoi___2_1"/>
      <sheetName val="t_h_HA_THE1"/>
      <sheetName val="TH_VL__NC__DDHT_Thanhphuoc1"/>
      <sheetName val="dongia__2_1"/>
      <sheetName val="TH_VL,_NC,_DDHÿÿThanÿÿhuoc1"/>
      <sheetName val="bang_tien_luong1"/>
      <sheetName val="22-08"/>
      <sheetName val="303+303"/>
      <sheetName val="DAMNEN KHONG HC"/>
      <sheetName val="dochat"/>
      <sheetName val="DAM NEN HC"/>
      <sheetName val="p轨uluc1"/>
      <sheetName val="Dinh"/>
      <sheetName val="Goc"/>
      <sheetName val="D"/>
      <sheetName val="T"/>
      <sheetName val="C"/>
      <sheetName val="km"/>
      <sheetName val="TM"/>
      <sheetName val="BK"/>
      <sheetName val="Sheet2"/>
      <sheetName val="Sheet1"/>
      <sheetName val="general requirements"/>
      <sheetName val="CT Thang Mo"/>
      <sheetName val="CT  PL"/>
      <sheetName val="KC-moi"/>
      <sheetName val="MTP"/>
      <sheetName val="NVVPT1"/>
      <sheetName val="MTO REV.2(ARMOR)"/>
      <sheetName val="Pur"/>
      <sheetName val="Thanh toan"/>
      <sheetName val="CT -THVLNC"/>
      <sheetName val="T_x005f_x0008_PDMoi  (2)"/>
      <sheetName val="DONGI_x005f_x0001_"/>
      <sheetName val="vanchuyen T_x005f_x0003_"/>
      <sheetName val="CHITIET VL_NC_x005f_x001f_TT _1p"/>
      <sheetName val="CHI_x005f_x0014_IET VL__x005f_x000e_C_TT_3p"/>
      <sheetName val="dongia _x005f_x001f_2_"/>
      <sheetName val="TONG_x005f_x000b_E3p "/>
      <sheetName val="T_x005f_x000e_HCHINH"/>
      <sheetName val="LKVL-CK_x005f_x000d_HT-GD1"/>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_x005f_x005f_x005f_x000b_E3p "/>
      <sheetName val="T_x005f_x005f_x005f_x000e_HCHINH"/>
      <sheetName val="LKVL-CK_x005f_x005f_x005f_x000d_HT-GD1"/>
      <sheetName val="LKVL-CK_x005f_x005f_x005f_x000a_HT-GD1"/>
      <sheetName val="2153"/>
      <sheetName val="#REF!"/>
      <sheetName val="６中３版"/>
      <sheetName val="总括"/>
      <sheetName val="费用汇总75万"/>
      <sheetName val="一覧表元祖"/>
      <sheetName val="LKVL-CK_x005f_x000a_HT-GD1"/>
      <sheetName val="その他経"/>
      <sheetName val="Detail"/>
      <sheetName val="???????"/>
      <sheetName val="THTDT"/>
      <sheetName val="D.chau"/>
      <sheetName val="Gia VL (QII-2006)"/>
      <sheetName val="TONG HOP VL-NC_x0000_TT"/>
      <sheetName val="ctdg"/>
      <sheetName val="H4 Movement by entity"/>
      <sheetName val="H5 - TR"/>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단면 (2)"/>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H_VL,_NC,_DDHÿÿThanÿÿhuoc2"/>
      <sheetName val="bang_tien_luong2"/>
      <sheetName val="12_th_2008"/>
      <sheetName val="Other_Note-2008"/>
      <sheetName val="truc_tiep"/>
      <sheetName val="TH_VL,_NC,_DDH��Than��huoc1"/>
      <sheetName val="T_Tinh"/>
      <sheetName val="MTO_REV_2(ARMOR)"/>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LKVL-CK HT-GD1"/>
      <sheetName val="ocean voyage"/>
      <sheetName val="効率UP目論見"/>
      <sheetName val="SRP FH"/>
      <sheetName val="ｾｸﾞﾒﾝﾄ6-3-2.データ"/>
      <sheetName val="CT_Thang_Mo"/>
      <sheetName val="CT__PL"/>
      <sheetName val="CT_Thang_Mo1"/>
      <sheetName val="CT__PL1"/>
      <sheetName val="MTO REV.0"/>
      <sheetName val="Chi phi van chuyen"/>
      <sheetName val="Tro giup"/>
      <sheetName val="Gia giao VL den HT"/>
      <sheetName val="Chenh lech vat tu"/>
      <sheetName val="Gia VL den HT"/>
      <sheetName val="_______"/>
      <sheetName val="出張者一覧（毎日確認のこと）"/>
      <sheetName val="C100-KICK"/>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5f_x005f"/>
      <sheetName val="DONGI_x005f_x005f_x005f_x005f_x005f_x005f_x005f_x005f_x"/>
      <sheetName val="CHI_x005f_x005f_x005f_x005f_x005f_x005f_x005f_x005f_x00"/>
      <sheetName val="dongia _x005f_x005f_x005f_x005f_x005f_x005f_x005f"/>
      <sheetName val="TONG_x005f_x005f_x005f_x005f_x005f_x005f_x005f_x005f_x0"/>
      <sheetName val="??-BLDG"/>
      <sheetName val="ISSUE一覧"/>
      <sheetName val="03-01"/>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Chiet tinh dz35"/>
      <sheetName val="Ｍss.４Ｒ要員"/>
      <sheetName val="BR"/>
      <sheetName val="TS Report-Production KYOSHIN"/>
      <sheetName val="BookSchema"/>
      <sheetName val="Chú ý"/>
      <sheetName val="Bảng Giá"/>
      <sheetName val="VUNGDK"/>
      <sheetName val="CD CT"/>
      <sheetName val="BAOGIATHA_x000e_G"/>
      <sheetName val="pÿÿluc1"/>
      <sheetName val="KPVÿÿBD "/>
      <sheetName val="p?uluc1"/>
      <sheetName val="test"/>
      <sheetName val="DG-VL"/>
      <sheetName val="DG_CM"/>
      <sheetName val="cdps"/>
      <sheetName val="ptvt_dg"/>
      <sheetName val="general_requirements"/>
      <sheetName val="KPVÿÿBD_"/>
      <sheetName val="p_uluc1"/>
      <sheetName val="BAOGIATHA_x005f_x000e_G"/>
      <sheetName val="CHITIET VL-NC-TT1p"/>
      <sheetName val="Bang gia tong hop"/>
      <sheetName val="TNHC"/>
      <sheetName val="_Tam.xls_lam_m_i"/>
      <sheetName val="_Tam.xls__Tam.xls_lam_"/>
      <sheetName val="_Tam.xls__Tam.xls__Tam.xls_lam_"/>
      <sheetName val="_Tam.xls__Tam.xls_lam_m_i"/>
      <sheetName val="Info"/>
      <sheetName val="XL4Test5"/>
      <sheetName val="TH "/>
      <sheetName val="Don gia chi tiet"/>
      <sheetName val="Gia tri vat tu"/>
      <sheetName val="Luong NC"/>
      <sheetName val="NS BTN"/>
      <sheetName val="Tong hop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Config"/>
      <sheetName val="XL4Poppy"/>
      <sheetName val="Nluc KTFA(Khong Có KPY)"/>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CHU NHIEM"/>
      <sheetName val="Bu_vat_lieu"/>
      <sheetName val="TH-XL"/>
      <sheetName val="Thuc thanh"/>
      <sheetName val="BTHDT"/>
      <sheetName val="kinh ph? XD"/>
      <sheetName val="kinh ph_ XD"/>
      <sheetName val="Dthu"/>
      <sheetName val="VCV-BE-Tÿÿÿ"/>
      <sheetName val="BANG KL"/>
      <sheetName val="List"/>
      <sheetName val="Droplist"/>
      <sheetName val="Key"/>
      <sheetName val="ESTI."/>
      <sheetName val="DI-ESTI"/>
      <sheetName val="Vattuxd"/>
      <sheetName val="4.16-30"/>
      <sheetName val="Sheet10"/>
      <sheetName val="2.Them Gio"/>
      <sheetName val="6.1-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sheetData sheetId="253"/>
      <sheetData sheetId="254"/>
      <sheetData sheetId="255"/>
      <sheetData sheetId="256"/>
      <sheetData sheetId="257"/>
      <sheetData sheetId="258"/>
      <sheetData sheetId="259"/>
      <sheetData sheetId="260"/>
      <sheetData sheetId="26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nhToan"/>
      <sheetName val="PhuLuc1"/>
      <sheetName val="KiemToan"/>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dongia (2)"/>
      <sheetName val="Bu_vat_lie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Menu"/>
      <sheetName val="TGT"/>
      <sheetName val="BGD"/>
      <sheetName val="BCKT"/>
      <sheetName val="BS"/>
      <sheetName val="PL"/>
      <sheetName val="CF1"/>
      <sheetName val="A2"/>
      <sheetName val="TM CF1"/>
      <sheetName val="PAJE"/>
      <sheetName val="WK"/>
      <sheetName val="BSPL4"/>
      <sheetName val="CF2"/>
      <sheetName val="TM_W"/>
      <sheetName val="TM_NGANG"/>
      <sheetName val="TM_E"/>
      <sheetName val="BSPL"/>
      <sheetName val="BSPL2"/>
      <sheetName val="BSPL3"/>
      <sheetName val="TRANS"/>
      <sheetName val="BS_BDO"/>
      <sheetName val="CF1_BDO"/>
      <sheetName val="PL_BDO"/>
      <sheetName val="INFOR"/>
      <sheetName val="DF"/>
      <sheetName val="A2."/>
      <sheetName val="lương"/>
    </sheetNames>
    <sheetDataSet>
      <sheetData sheetId="0" refreshError="1"/>
      <sheetData sheetId="1">
        <row r="2">
          <cell r="B2" t="str">
            <v>CÔNG TY CỔ PHẦN DỊCH VỤ HÀNG HẢI TÂN CẢNG</v>
          </cell>
        </row>
        <row r="3">
          <cell r="B3" t="str">
            <v>Địa chỉ: Số 1295B, đường Nguyễn Thị Định, phường Cát Lái, quận 2, thành phố Hồ Chí Minh</v>
          </cell>
        </row>
        <row r="4">
          <cell r="B4" t="str">
            <v>BÁO CÁO TÀI CHÍNH</v>
          </cell>
        </row>
        <row r="5">
          <cell r="B5" t="str">
            <v>Cho năm tài chính kết thúc ngày 31 tháng 12 năm 2020</v>
          </cell>
        </row>
        <row r="6">
          <cell r="B6" t="str">
            <v>Tại ngày 31 tháng 12 năm 2020</v>
          </cell>
        </row>
        <row r="7">
          <cell r="B7" t="str">
            <v>Cho năm tài chính kết thúc ngày 31 tháng 12 năm 2020</v>
          </cell>
        </row>
        <row r="8">
          <cell r="B8" t="str">
            <v>Đơn vị tính: VND</v>
          </cell>
        </row>
        <row r="9">
          <cell r="B9" t="str">
            <v>Lập, ngày 26 tháng 02 năm 2021</v>
          </cell>
        </row>
        <row r="12">
          <cell r="A12" t="str">
            <v>Người lập biểu</v>
          </cell>
          <cell r="B12" t="str">
            <v>Phan Văn Tĩnh</v>
          </cell>
        </row>
        <row r="13">
          <cell r="A13" t="str">
            <v>Kế toán trưởng</v>
          </cell>
          <cell r="B13" t="str">
            <v>Phạm Hoàng Giang</v>
          </cell>
        </row>
        <row r="14">
          <cell r="A14" t="str">
            <v>Giám đốc</v>
          </cell>
          <cell r="B14" t="str">
            <v>Phan Văn Tiến</v>
          </cell>
        </row>
        <row r="53">
          <cell r="B53" t="str">
            <v>Số cuối năm</v>
          </cell>
        </row>
        <row r="54">
          <cell r="B54" t="str">
            <v>Số đầu năm</v>
          </cell>
        </row>
        <row r="55">
          <cell r="B55" t="str">
            <v xml:space="preserve">Mã số </v>
          </cell>
        </row>
        <row r="56">
          <cell r="B56" t="str">
            <v>Thuyết minh</v>
          </cell>
        </row>
        <row r="57">
          <cell r="B57" t="str">
            <v>CHỈ TIÊU</v>
          </cell>
        </row>
        <row r="58">
          <cell r="B58" t="str">
            <v>Năm nay</v>
          </cell>
        </row>
        <row r="59">
          <cell r="B59" t="str">
            <v>Năm trước</v>
          </cell>
        </row>
        <row r="60">
          <cell r="B60" t="str">
            <v>TÀI SẢN</v>
          </cell>
        </row>
        <row r="61">
          <cell r="B61" t="str">
            <v>NGUỒN VỐN</v>
          </cell>
        </row>
        <row r="62">
          <cell r="B62" t="str">
            <v>BẢNG CÂN ĐỐI KẾ TOÁN</v>
          </cell>
        </row>
        <row r="64">
          <cell r="B64" t="str">
            <v>BÁO CÁO KẾT QUẢ HOẠT ĐỘNG KINH DOANH</v>
          </cell>
        </row>
        <row r="65">
          <cell r="B65" t="str">
            <v>BÁO CÁO LƯU CHUYỂN TIỀN TỆ</v>
          </cell>
        </row>
        <row r="70">
          <cell r="B70" t="str">
            <v>(Theo phương pháp gián tiếp)</v>
          </cell>
        </row>
        <row r="71">
          <cell r="B71" t="str">
            <v>(Theo phương pháp trực tiếp)</v>
          </cell>
        </row>
      </sheetData>
      <sheetData sheetId="2" refreshError="1"/>
      <sheetData sheetId="3" refreshError="1"/>
      <sheetData sheetId="4" refreshError="1"/>
      <sheetData sheetId="5">
        <row r="12">
          <cell r="J12" t="str">
            <v>TM</v>
          </cell>
        </row>
        <row r="14">
          <cell r="D14">
            <v>100</v>
          </cell>
        </row>
        <row r="16">
          <cell r="D16">
            <v>110</v>
          </cell>
          <cell r="E16" t="str">
            <v>V.1</v>
          </cell>
          <cell r="H16">
            <v>60536493452</v>
          </cell>
          <cell r="J16" t="str">
            <v>Có</v>
          </cell>
        </row>
        <row r="17">
          <cell r="D17">
            <v>111</v>
          </cell>
          <cell r="E17" t="str">
            <v/>
          </cell>
        </row>
        <row r="18">
          <cell r="D18">
            <v>112</v>
          </cell>
          <cell r="E18" t="str">
            <v/>
          </cell>
        </row>
        <row r="19">
          <cell r="E19" t="str">
            <v/>
          </cell>
        </row>
        <row r="20">
          <cell r="D20">
            <v>120</v>
          </cell>
          <cell r="E20" t="str">
            <v/>
          </cell>
        </row>
        <row r="21">
          <cell r="D21">
            <v>121</v>
          </cell>
          <cell r="E21" t="str">
            <v/>
          </cell>
        </row>
        <row r="22">
          <cell r="D22">
            <v>122</v>
          </cell>
          <cell r="E22" t="str">
            <v/>
          </cell>
        </row>
        <row r="23">
          <cell r="D23">
            <v>123</v>
          </cell>
          <cell r="E23" t="str">
            <v>V.2a</v>
          </cell>
        </row>
        <row r="24">
          <cell r="E24" t="str">
            <v/>
          </cell>
        </row>
        <row r="25">
          <cell r="D25">
            <v>130</v>
          </cell>
          <cell r="E25" t="str">
            <v/>
          </cell>
        </row>
        <row r="26">
          <cell r="D26">
            <v>131</v>
          </cell>
          <cell r="E26" t="str">
            <v>V.3</v>
          </cell>
        </row>
        <row r="27">
          <cell r="D27">
            <v>132</v>
          </cell>
          <cell r="E27" t="str">
            <v>V.4</v>
          </cell>
        </row>
        <row r="28">
          <cell r="D28">
            <v>133</v>
          </cell>
          <cell r="E28" t="str">
            <v/>
          </cell>
        </row>
        <row r="29">
          <cell r="D29">
            <v>134</v>
          </cell>
          <cell r="E29" t="str">
            <v/>
          </cell>
        </row>
        <row r="30">
          <cell r="D30">
            <v>135</v>
          </cell>
          <cell r="E30" t="str">
            <v/>
          </cell>
        </row>
        <row r="31">
          <cell r="D31">
            <v>136</v>
          </cell>
          <cell r="E31" t="str">
            <v>V.5</v>
          </cell>
        </row>
        <row r="32">
          <cell r="D32">
            <v>137</v>
          </cell>
          <cell r="E32" t="str">
            <v>V.6</v>
          </cell>
        </row>
        <row r="33">
          <cell r="D33">
            <v>139</v>
          </cell>
          <cell r="E33" t="str">
            <v/>
          </cell>
        </row>
        <row r="34">
          <cell r="E34" t="str">
            <v/>
          </cell>
        </row>
        <row r="35">
          <cell r="D35">
            <v>140</v>
          </cell>
          <cell r="E35" t="str">
            <v/>
          </cell>
        </row>
        <row r="36">
          <cell r="D36">
            <v>141</v>
          </cell>
          <cell r="E36" t="str">
            <v>V.7</v>
          </cell>
        </row>
        <row r="37">
          <cell r="D37">
            <v>149</v>
          </cell>
          <cell r="E37" t="str">
            <v/>
          </cell>
        </row>
        <row r="38">
          <cell r="E38" t="str">
            <v/>
          </cell>
        </row>
        <row r="39">
          <cell r="D39">
            <v>150</v>
          </cell>
          <cell r="E39" t="str">
            <v/>
          </cell>
        </row>
        <row r="40">
          <cell r="D40">
            <v>151</v>
          </cell>
          <cell r="E40" t="str">
            <v>V.8a</v>
          </cell>
        </row>
        <row r="41">
          <cell r="D41">
            <v>152</v>
          </cell>
        </row>
        <row r="42">
          <cell r="D42">
            <v>153</v>
          </cell>
          <cell r="E42" t="str">
            <v/>
          </cell>
        </row>
        <row r="43">
          <cell r="D43">
            <v>154</v>
          </cell>
          <cell r="E43" t="str">
            <v/>
          </cell>
        </row>
        <row r="44">
          <cell r="D44">
            <v>155</v>
          </cell>
          <cell r="E44" t="str">
            <v/>
          </cell>
        </row>
        <row r="45">
          <cell r="E45" t="str">
            <v/>
          </cell>
        </row>
        <row r="46">
          <cell r="E46" t="str">
            <v/>
          </cell>
        </row>
        <row r="47">
          <cell r="E47" t="str">
            <v/>
          </cell>
        </row>
        <row r="48">
          <cell r="E48" t="str">
            <v/>
          </cell>
        </row>
        <row r="49">
          <cell r="E49" t="str">
            <v/>
          </cell>
        </row>
        <row r="51">
          <cell r="D51" t="str">
            <v xml:space="preserve">Mã số </v>
          </cell>
          <cell r="E51" t="str">
            <v>Thuyết minh</v>
          </cell>
        </row>
        <row r="52">
          <cell r="E52" t="str">
            <v/>
          </cell>
        </row>
        <row r="53">
          <cell r="D53">
            <v>200</v>
          </cell>
          <cell r="E53" t="str">
            <v/>
          </cell>
        </row>
        <row r="54">
          <cell r="E54" t="str">
            <v/>
          </cell>
        </row>
        <row r="55">
          <cell r="D55">
            <v>210</v>
          </cell>
          <cell r="E55" t="str">
            <v/>
          </cell>
        </row>
        <row r="56">
          <cell r="D56">
            <v>211</v>
          </cell>
          <cell r="E56" t="str">
            <v/>
          </cell>
        </row>
        <row r="57">
          <cell r="D57">
            <v>212</v>
          </cell>
          <cell r="E57" t="str">
            <v/>
          </cell>
        </row>
        <row r="58">
          <cell r="D58">
            <v>213</v>
          </cell>
          <cell r="E58" t="str">
            <v/>
          </cell>
        </row>
        <row r="59">
          <cell r="D59">
            <v>214</v>
          </cell>
          <cell r="E59" t="str">
            <v/>
          </cell>
        </row>
        <row r="60">
          <cell r="D60">
            <v>215</v>
          </cell>
          <cell r="E60" t="str">
            <v/>
          </cell>
        </row>
        <row r="61">
          <cell r="D61">
            <v>216</v>
          </cell>
          <cell r="E61" t="str">
            <v/>
          </cell>
        </row>
        <row r="62">
          <cell r="D62">
            <v>219</v>
          </cell>
          <cell r="E62" t="str">
            <v/>
          </cell>
        </row>
        <row r="63">
          <cell r="E63" t="str">
            <v/>
          </cell>
        </row>
        <row r="64">
          <cell r="D64" t="str">
            <v>220</v>
          </cell>
          <cell r="E64" t="str">
            <v/>
          </cell>
        </row>
        <row r="65">
          <cell r="D65">
            <v>221</v>
          </cell>
          <cell r="E65" t="str">
            <v>V.9</v>
          </cell>
        </row>
        <row r="66">
          <cell r="D66">
            <v>222</v>
          </cell>
          <cell r="E66" t="str">
            <v/>
          </cell>
        </row>
        <row r="67">
          <cell r="D67">
            <v>223</v>
          </cell>
          <cell r="E67" t="str">
            <v/>
          </cell>
        </row>
        <row r="68">
          <cell r="D68">
            <v>224</v>
          </cell>
          <cell r="E68" t="str">
            <v/>
          </cell>
        </row>
        <row r="69">
          <cell r="D69">
            <v>225</v>
          </cell>
          <cell r="E69" t="str">
            <v/>
          </cell>
        </row>
        <row r="70">
          <cell r="D70">
            <v>226</v>
          </cell>
          <cell r="E70" t="str">
            <v/>
          </cell>
        </row>
        <row r="71">
          <cell r="D71">
            <v>227</v>
          </cell>
          <cell r="E71" t="str">
            <v>V.10</v>
          </cell>
        </row>
        <row r="72">
          <cell r="D72">
            <v>228</v>
          </cell>
          <cell r="E72" t="str">
            <v/>
          </cell>
        </row>
        <row r="73">
          <cell r="D73">
            <v>229</v>
          </cell>
          <cell r="E73" t="str">
            <v/>
          </cell>
        </row>
        <row r="74">
          <cell r="E74" t="str">
            <v/>
          </cell>
        </row>
        <row r="75">
          <cell r="D75">
            <v>230</v>
          </cell>
          <cell r="E75" t="str">
            <v/>
          </cell>
        </row>
        <row r="76">
          <cell r="D76">
            <v>231</v>
          </cell>
          <cell r="E76" t="str">
            <v/>
          </cell>
        </row>
        <row r="77">
          <cell r="D77">
            <v>232</v>
          </cell>
          <cell r="E77" t="str">
            <v/>
          </cell>
        </row>
        <row r="78">
          <cell r="E78" t="str">
            <v/>
          </cell>
        </row>
        <row r="79">
          <cell r="D79">
            <v>240</v>
          </cell>
          <cell r="E79" t="str">
            <v/>
          </cell>
        </row>
        <row r="80">
          <cell r="D80">
            <v>241</v>
          </cell>
          <cell r="E80" t="str">
            <v/>
          </cell>
        </row>
        <row r="81">
          <cell r="D81">
            <v>242</v>
          </cell>
          <cell r="E81" t="str">
            <v/>
          </cell>
        </row>
        <row r="82">
          <cell r="E82" t="str">
            <v/>
          </cell>
        </row>
        <row r="83">
          <cell r="D83">
            <v>250</v>
          </cell>
          <cell r="E83" t="str">
            <v/>
          </cell>
        </row>
        <row r="84">
          <cell r="D84">
            <v>251</v>
          </cell>
          <cell r="E84" t="str">
            <v/>
          </cell>
        </row>
        <row r="85">
          <cell r="D85">
            <v>252</v>
          </cell>
          <cell r="E85" t="str">
            <v>V.2b</v>
          </cell>
        </row>
        <row r="86">
          <cell r="D86">
            <v>253</v>
          </cell>
          <cell r="E86" t="str">
            <v/>
          </cell>
        </row>
        <row r="87">
          <cell r="D87">
            <v>254</v>
          </cell>
          <cell r="E87" t="str">
            <v/>
          </cell>
        </row>
        <row r="88">
          <cell r="D88">
            <v>255</v>
          </cell>
          <cell r="E88" t="str">
            <v/>
          </cell>
        </row>
        <row r="89">
          <cell r="E89" t="str">
            <v/>
          </cell>
        </row>
        <row r="90">
          <cell r="D90">
            <v>260</v>
          </cell>
          <cell r="E90" t="str">
            <v/>
          </cell>
        </row>
        <row r="91">
          <cell r="D91">
            <v>261</v>
          </cell>
          <cell r="E91" t="str">
            <v>V.8b</v>
          </cell>
        </row>
        <row r="92">
          <cell r="D92">
            <v>262</v>
          </cell>
          <cell r="E92" t="str">
            <v/>
          </cell>
        </row>
        <row r="93">
          <cell r="D93">
            <v>263</v>
          </cell>
          <cell r="E93" t="str">
            <v/>
          </cell>
        </row>
        <row r="94">
          <cell r="D94">
            <v>268</v>
          </cell>
          <cell r="E94" t="str">
            <v/>
          </cell>
        </row>
        <row r="95">
          <cell r="D95">
            <v>269</v>
          </cell>
          <cell r="E95" t="str">
            <v/>
          </cell>
        </row>
        <row r="96">
          <cell r="E96" t="str">
            <v/>
          </cell>
        </row>
        <row r="97">
          <cell r="D97">
            <v>270</v>
          </cell>
          <cell r="E97" t="str">
            <v/>
          </cell>
        </row>
        <row r="98">
          <cell r="E98" t="str">
            <v/>
          </cell>
        </row>
        <row r="99">
          <cell r="E99" t="str">
            <v/>
          </cell>
        </row>
        <row r="100">
          <cell r="E100" t="str">
            <v/>
          </cell>
        </row>
        <row r="101">
          <cell r="E101" t="str">
            <v/>
          </cell>
        </row>
        <row r="102">
          <cell r="E102" t="str">
            <v/>
          </cell>
        </row>
        <row r="104">
          <cell r="D104" t="str">
            <v xml:space="preserve">Mã số </v>
          </cell>
          <cell r="E104" t="str">
            <v>Thuyết minh</v>
          </cell>
        </row>
        <row r="105">
          <cell r="E105" t="str">
            <v/>
          </cell>
        </row>
        <row r="106">
          <cell r="D106">
            <v>300</v>
          </cell>
          <cell r="E106" t="str">
            <v/>
          </cell>
        </row>
        <row r="107">
          <cell r="E107" t="str">
            <v/>
          </cell>
        </row>
        <row r="108">
          <cell r="D108">
            <v>310</v>
          </cell>
          <cell r="E108" t="str">
            <v/>
          </cell>
        </row>
        <row r="109">
          <cell r="D109">
            <v>311</v>
          </cell>
          <cell r="E109" t="str">
            <v>V.11</v>
          </cell>
        </row>
        <row r="110">
          <cell r="D110">
            <v>312</v>
          </cell>
          <cell r="E110" t="str">
            <v/>
          </cell>
        </row>
        <row r="111">
          <cell r="D111">
            <v>313</v>
          </cell>
          <cell r="E111" t="str">
            <v>V.12</v>
          </cell>
        </row>
        <row r="112">
          <cell r="D112">
            <v>314</v>
          </cell>
        </row>
        <row r="113">
          <cell r="D113">
            <v>315</v>
          </cell>
          <cell r="E113" t="str">
            <v>V.13</v>
          </cell>
        </row>
        <row r="114">
          <cell r="D114">
            <v>316</v>
          </cell>
          <cell r="E114" t="str">
            <v/>
          </cell>
        </row>
        <row r="115">
          <cell r="D115">
            <v>317</v>
          </cell>
          <cell r="E115" t="str">
            <v/>
          </cell>
        </row>
        <row r="116">
          <cell r="D116">
            <v>318</v>
          </cell>
          <cell r="E116" t="str">
            <v/>
          </cell>
        </row>
        <row r="117">
          <cell r="D117">
            <v>319</v>
          </cell>
          <cell r="E117" t="str">
            <v>V.14</v>
          </cell>
        </row>
        <row r="118">
          <cell r="D118">
            <v>320</v>
          </cell>
          <cell r="E118" t="str">
            <v>V.15a</v>
          </cell>
        </row>
        <row r="119">
          <cell r="D119">
            <v>321</v>
          </cell>
          <cell r="E119" t="str">
            <v/>
          </cell>
        </row>
        <row r="120">
          <cell r="D120">
            <v>322</v>
          </cell>
          <cell r="E120" t="str">
            <v>V.16</v>
          </cell>
        </row>
        <row r="121">
          <cell r="D121">
            <v>323</v>
          </cell>
          <cell r="E121" t="str">
            <v/>
          </cell>
        </row>
        <row r="122">
          <cell r="D122">
            <v>324</v>
          </cell>
          <cell r="E122" t="str">
            <v/>
          </cell>
        </row>
        <row r="123">
          <cell r="E123" t="str">
            <v/>
          </cell>
        </row>
        <row r="124">
          <cell r="D124">
            <v>330</v>
          </cell>
          <cell r="E124" t="str">
            <v/>
          </cell>
        </row>
        <row r="125">
          <cell r="D125">
            <v>331</v>
          </cell>
          <cell r="E125" t="str">
            <v/>
          </cell>
        </row>
        <row r="126">
          <cell r="D126">
            <v>332</v>
          </cell>
          <cell r="E126" t="str">
            <v/>
          </cell>
        </row>
        <row r="127">
          <cell r="D127">
            <v>333</v>
          </cell>
          <cell r="E127" t="str">
            <v/>
          </cell>
        </row>
        <row r="128">
          <cell r="D128">
            <v>334</v>
          </cell>
          <cell r="E128" t="str">
            <v/>
          </cell>
        </row>
        <row r="129">
          <cell r="D129">
            <v>335</v>
          </cell>
          <cell r="E129" t="str">
            <v/>
          </cell>
        </row>
        <row r="130">
          <cell r="D130">
            <v>336</v>
          </cell>
          <cell r="E130" t="str">
            <v/>
          </cell>
        </row>
        <row r="131">
          <cell r="D131">
            <v>337</v>
          </cell>
          <cell r="E131" t="str">
            <v/>
          </cell>
        </row>
        <row r="132">
          <cell r="D132">
            <v>338</v>
          </cell>
          <cell r="E132" t="str">
            <v>V.15b</v>
          </cell>
        </row>
        <row r="133">
          <cell r="D133">
            <v>339</v>
          </cell>
          <cell r="E133" t="str">
            <v/>
          </cell>
        </row>
        <row r="134">
          <cell r="D134">
            <v>340</v>
          </cell>
          <cell r="E134" t="str">
            <v/>
          </cell>
        </row>
        <row r="135">
          <cell r="D135">
            <v>341</v>
          </cell>
          <cell r="E135" t="str">
            <v/>
          </cell>
        </row>
        <row r="136">
          <cell r="D136">
            <v>342</v>
          </cell>
          <cell r="E136" t="str">
            <v/>
          </cell>
        </row>
        <row r="137">
          <cell r="D137">
            <v>343</v>
          </cell>
          <cell r="E137" t="str">
            <v/>
          </cell>
        </row>
        <row r="138">
          <cell r="E138" t="str">
            <v/>
          </cell>
        </row>
        <row r="139">
          <cell r="E139" t="str">
            <v/>
          </cell>
        </row>
        <row r="140">
          <cell r="E140" t="str">
            <v/>
          </cell>
        </row>
        <row r="141">
          <cell r="E141" t="str">
            <v/>
          </cell>
        </row>
        <row r="143">
          <cell r="D143" t="str">
            <v xml:space="preserve">Mã số </v>
          </cell>
          <cell r="E143" t="str">
            <v>Thuyết minh</v>
          </cell>
        </row>
        <row r="144">
          <cell r="E144" t="str">
            <v/>
          </cell>
        </row>
        <row r="145">
          <cell r="D145">
            <v>400</v>
          </cell>
          <cell r="E145" t="str">
            <v/>
          </cell>
        </row>
        <row r="146">
          <cell r="E146" t="str">
            <v/>
          </cell>
        </row>
        <row r="147">
          <cell r="D147">
            <v>410</v>
          </cell>
          <cell r="E147" t="str">
            <v>V.17</v>
          </cell>
        </row>
        <row r="148">
          <cell r="D148">
            <v>411</v>
          </cell>
          <cell r="E148" t="str">
            <v/>
          </cell>
        </row>
        <row r="149">
          <cell r="D149" t="str">
            <v>411a</v>
          </cell>
          <cell r="E149" t="str">
            <v/>
          </cell>
        </row>
        <row r="150">
          <cell r="D150" t="str">
            <v>411b</v>
          </cell>
          <cell r="E150" t="str">
            <v/>
          </cell>
        </row>
        <row r="151">
          <cell r="D151">
            <v>412</v>
          </cell>
          <cell r="E151" t="str">
            <v/>
          </cell>
        </row>
        <row r="152">
          <cell r="D152">
            <v>413</v>
          </cell>
          <cell r="E152" t="str">
            <v/>
          </cell>
        </row>
        <row r="153">
          <cell r="D153">
            <v>414</v>
          </cell>
          <cell r="E153" t="str">
            <v/>
          </cell>
        </row>
        <row r="154">
          <cell r="D154">
            <v>415</v>
          </cell>
          <cell r="E154" t="str">
            <v/>
          </cell>
        </row>
        <row r="155">
          <cell r="D155">
            <v>416</v>
          </cell>
          <cell r="E155" t="str">
            <v/>
          </cell>
        </row>
        <row r="156">
          <cell r="D156">
            <v>417</v>
          </cell>
          <cell r="E156" t="str">
            <v/>
          </cell>
        </row>
        <row r="157">
          <cell r="D157">
            <v>418</v>
          </cell>
          <cell r="E157" t="str">
            <v/>
          </cell>
        </row>
        <row r="158">
          <cell r="D158">
            <v>419</v>
          </cell>
          <cell r="E158" t="str">
            <v/>
          </cell>
        </row>
        <row r="159">
          <cell r="D159">
            <v>420</v>
          </cell>
          <cell r="E159" t="str">
            <v/>
          </cell>
        </row>
        <row r="160">
          <cell r="D160">
            <v>421</v>
          </cell>
          <cell r="E160" t="str">
            <v/>
          </cell>
        </row>
        <row r="161">
          <cell r="D161" t="str">
            <v>421a</v>
          </cell>
          <cell r="E161" t="str">
            <v/>
          </cell>
        </row>
        <row r="162">
          <cell r="D162" t="str">
            <v>421b</v>
          </cell>
          <cell r="E162" t="str">
            <v/>
          </cell>
        </row>
        <row r="163">
          <cell r="D163">
            <v>422</v>
          </cell>
          <cell r="E163" t="str">
            <v/>
          </cell>
        </row>
        <row r="164">
          <cell r="D164">
            <v>429</v>
          </cell>
          <cell r="E164" t="str">
            <v/>
          </cell>
        </row>
        <row r="165">
          <cell r="E165" t="str">
            <v/>
          </cell>
        </row>
        <row r="166">
          <cell r="D166">
            <v>430</v>
          </cell>
          <cell r="E166" t="str">
            <v/>
          </cell>
        </row>
        <row r="167">
          <cell r="D167">
            <v>431</v>
          </cell>
          <cell r="E167" t="str">
            <v/>
          </cell>
        </row>
        <row r="168">
          <cell r="D168">
            <v>432</v>
          </cell>
          <cell r="E168" t="str">
            <v/>
          </cell>
        </row>
        <row r="169">
          <cell r="E169" t="str">
            <v/>
          </cell>
        </row>
        <row r="170">
          <cell r="D170">
            <v>440</v>
          </cell>
          <cell r="E170" t="str">
            <v/>
          </cell>
        </row>
      </sheetData>
      <sheetData sheetId="6">
        <row r="12">
          <cell r="J12" t="str">
            <v>TM</v>
          </cell>
        </row>
        <row r="14">
          <cell r="D14">
            <v>1</v>
          </cell>
          <cell r="E14" t="str">
            <v>VI.1</v>
          </cell>
          <cell r="J14" t="str">
            <v>Có</v>
          </cell>
        </row>
        <row r="15">
          <cell r="E15" t="str">
            <v/>
          </cell>
        </row>
        <row r="16">
          <cell r="D16">
            <v>2</v>
          </cell>
          <cell r="E16" t="str">
            <v/>
          </cell>
        </row>
        <row r="17">
          <cell r="E17" t="str">
            <v/>
          </cell>
        </row>
        <row r="18">
          <cell r="D18">
            <v>10</v>
          </cell>
          <cell r="E18" t="str">
            <v/>
          </cell>
        </row>
        <row r="19">
          <cell r="E19" t="str">
            <v/>
          </cell>
        </row>
        <row r="20">
          <cell r="D20">
            <v>11</v>
          </cell>
          <cell r="E20" t="str">
            <v>VI.2</v>
          </cell>
        </row>
        <row r="21">
          <cell r="E21" t="str">
            <v/>
          </cell>
        </row>
        <row r="22">
          <cell r="D22">
            <v>20</v>
          </cell>
          <cell r="E22" t="str">
            <v/>
          </cell>
        </row>
        <row r="23">
          <cell r="E23" t="str">
            <v/>
          </cell>
        </row>
        <row r="24">
          <cell r="D24">
            <v>21</v>
          </cell>
          <cell r="E24" t="str">
            <v>VI.3</v>
          </cell>
        </row>
        <row r="25">
          <cell r="E25" t="str">
            <v/>
          </cell>
        </row>
        <row r="26">
          <cell r="D26">
            <v>22</v>
          </cell>
          <cell r="E26" t="str">
            <v>VI.4</v>
          </cell>
        </row>
        <row r="27">
          <cell r="D27">
            <v>23</v>
          </cell>
          <cell r="E27" t="str">
            <v/>
          </cell>
        </row>
        <row r="28">
          <cell r="E28" t="str">
            <v/>
          </cell>
        </row>
        <row r="29">
          <cell r="D29">
            <v>24</v>
          </cell>
          <cell r="E29" t="str">
            <v/>
          </cell>
        </row>
        <row r="30">
          <cell r="E30" t="str">
            <v/>
          </cell>
        </row>
        <row r="31">
          <cell r="D31">
            <v>25</v>
          </cell>
          <cell r="E31" t="str">
            <v>VI.5</v>
          </cell>
        </row>
        <row r="32">
          <cell r="E32" t="str">
            <v/>
          </cell>
        </row>
        <row r="33">
          <cell r="D33">
            <v>26</v>
          </cell>
          <cell r="E33" t="str">
            <v>VI.6</v>
          </cell>
        </row>
        <row r="34">
          <cell r="E34" t="str">
            <v/>
          </cell>
        </row>
        <row r="35">
          <cell r="D35">
            <v>30</v>
          </cell>
          <cell r="E35" t="str">
            <v/>
          </cell>
        </row>
        <row r="36">
          <cell r="E36" t="str">
            <v/>
          </cell>
        </row>
        <row r="37">
          <cell r="D37">
            <v>31</v>
          </cell>
          <cell r="E37" t="str">
            <v>VI.7</v>
          </cell>
        </row>
        <row r="38">
          <cell r="E38" t="str">
            <v/>
          </cell>
        </row>
        <row r="39">
          <cell r="D39">
            <v>32</v>
          </cell>
          <cell r="E39" t="str">
            <v>VI.8</v>
          </cell>
        </row>
        <row r="40">
          <cell r="E40" t="str">
            <v/>
          </cell>
        </row>
        <row r="41">
          <cell r="D41">
            <v>40</v>
          </cell>
          <cell r="E41" t="str">
            <v/>
          </cell>
        </row>
        <row r="42">
          <cell r="E42" t="str">
            <v/>
          </cell>
        </row>
        <row r="43">
          <cell r="D43">
            <v>50</v>
          </cell>
          <cell r="E43" t="str">
            <v>V.13</v>
          </cell>
        </row>
        <row r="44">
          <cell r="E44" t="str">
            <v/>
          </cell>
        </row>
        <row r="45">
          <cell r="D45">
            <v>51</v>
          </cell>
          <cell r="E45" t="str">
            <v/>
          </cell>
        </row>
        <row r="46">
          <cell r="E46" t="str">
            <v/>
          </cell>
        </row>
        <row r="47">
          <cell r="D47">
            <v>52</v>
          </cell>
          <cell r="E47" t="str">
            <v/>
          </cell>
        </row>
        <row r="48">
          <cell r="E48" t="str">
            <v/>
          </cell>
        </row>
        <row r="49">
          <cell r="D49">
            <v>60</v>
          </cell>
          <cell r="E49" t="str">
            <v/>
          </cell>
        </row>
        <row r="50">
          <cell r="E50" t="str">
            <v/>
          </cell>
        </row>
        <row r="51">
          <cell r="D51">
            <v>61</v>
          </cell>
          <cell r="E51" t="str">
            <v/>
          </cell>
        </row>
        <row r="52">
          <cell r="E52" t="str">
            <v/>
          </cell>
        </row>
        <row r="53">
          <cell r="D53">
            <v>62</v>
          </cell>
          <cell r="E53" t="str">
            <v/>
          </cell>
        </row>
        <row r="55">
          <cell r="D55">
            <v>70</v>
          </cell>
          <cell r="E55" t="str">
            <v>VI.9</v>
          </cell>
        </row>
        <row r="57">
          <cell r="D57">
            <v>71</v>
          </cell>
          <cell r="E57" t="str">
            <v>VI.10</v>
          </cell>
        </row>
      </sheetData>
      <sheetData sheetId="7"/>
      <sheetData sheetId="8" refreshError="1"/>
      <sheetData sheetId="9">
        <row r="12">
          <cell r="C12" t="str">
            <v>Mã số</v>
          </cell>
        </row>
      </sheetData>
      <sheetData sheetId="10"/>
      <sheetData sheetId="11">
        <row r="7">
          <cell r="R7" t="str">
            <v>DVHH</v>
          </cell>
        </row>
      </sheetData>
      <sheetData sheetId="12" refreshError="1"/>
      <sheetData sheetId="13" refreshError="1"/>
      <sheetData sheetId="14"/>
      <sheetData sheetId="15" refreshError="1"/>
      <sheetData sheetId="16">
        <row r="791">
          <cell r="B791">
            <v>110</v>
          </cell>
        </row>
        <row r="792">
          <cell r="B792">
            <v>110</v>
          </cell>
        </row>
        <row r="793">
          <cell r="B793">
            <v>110</v>
          </cell>
        </row>
        <row r="794">
          <cell r="B794">
            <v>110</v>
          </cell>
        </row>
        <row r="795">
          <cell r="B795">
            <v>110</v>
          </cell>
        </row>
        <row r="796">
          <cell r="B796">
            <v>110</v>
          </cell>
        </row>
        <row r="797">
          <cell r="B797">
            <v>110</v>
          </cell>
        </row>
        <row r="798">
          <cell r="B798">
            <v>110</v>
          </cell>
        </row>
        <row r="799">
          <cell r="B799">
            <v>110</v>
          </cell>
        </row>
        <row r="800">
          <cell r="B800">
            <v>110</v>
          </cell>
        </row>
        <row r="801">
          <cell r="B801">
            <v>110</v>
          </cell>
        </row>
        <row r="802">
          <cell r="B802">
            <v>110</v>
          </cell>
        </row>
        <row r="804">
          <cell r="B804">
            <v>120</v>
          </cell>
        </row>
        <row r="805">
          <cell r="B805">
            <v>121</v>
          </cell>
        </row>
        <row r="806">
          <cell r="B806">
            <v>121</v>
          </cell>
        </row>
        <row r="807">
          <cell r="B807">
            <v>121</v>
          </cell>
        </row>
        <row r="808">
          <cell r="B808">
            <v>121</v>
          </cell>
        </row>
        <row r="809">
          <cell r="B809">
            <v>121</v>
          </cell>
        </row>
        <row r="810">
          <cell r="B810">
            <v>121</v>
          </cell>
        </row>
        <row r="811">
          <cell r="B811">
            <v>121</v>
          </cell>
        </row>
        <row r="812">
          <cell r="B812">
            <v>121</v>
          </cell>
        </row>
        <row r="813">
          <cell r="B813">
            <v>121</v>
          </cell>
        </row>
        <row r="814">
          <cell r="B814">
            <v>121</v>
          </cell>
        </row>
        <row r="815">
          <cell r="B815">
            <v>121</v>
          </cell>
        </row>
        <row r="816">
          <cell r="B816">
            <v>121</v>
          </cell>
        </row>
        <row r="817">
          <cell r="B817">
            <v>121</v>
          </cell>
        </row>
        <row r="818">
          <cell r="B818">
            <v>121</v>
          </cell>
        </row>
        <row r="819">
          <cell r="B819">
            <v>121</v>
          </cell>
        </row>
        <row r="820">
          <cell r="B820">
            <v>121</v>
          </cell>
        </row>
        <row r="821">
          <cell r="B821">
            <v>121</v>
          </cell>
        </row>
        <row r="822">
          <cell r="B822">
            <v>121</v>
          </cell>
        </row>
        <row r="823">
          <cell r="B823">
            <v>121</v>
          </cell>
        </row>
        <row r="824">
          <cell r="B824">
            <v>121</v>
          </cell>
        </row>
        <row r="825">
          <cell r="B825">
            <v>121</v>
          </cell>
        </row>
        <row r="826">
          <cell r="B826">
            <v>121</v>
          </cell>
        </row>
        <row r="827">
          <cell r="B827">
            <v>121</v>
          </cell>
        </row>
        <row r="828">
          <cell r="B828">
            <v>121</v>
          </cell>
        </row>
        <row r="829">
          <cell r="B829">
            <v>121</v>
          </cell>
        </row>
        <row r="830">
          <cell r="B830">
            <v>121</v>
          </cell>
        </row>
        <row r="831">
          <cell r="B831">
            <v>121</v>
          </cell>
        </row>
        <row r="832">
          <cell r="B832">
            <v>121</v>
          </cell>
        </row>
        <row r="833">
          <cell r="B833">
            <v>121</v>
          </cell>
        </row>
        <row r="834">
          <cell r="B834">
            <v>121</v>
          </cell>
        </row>
        <row r="835">
          <cell r="B835">
            <v>121</v>
          </cell>
        </row>
        <row r="836">
          <cell r="B836">
            <v>121</v>
          </cell>
        </row>
        <row r="837">
          <cell r="B837">
            <v>121</v>
          </cell>
        </row>
        <row r="838">
          <cell r="B838">
            <v>121</v>
          </cell>
        </row>
        <row r="839">
          <cell r="B839">
            <v>123</v>
          </cell>
        </row>
        <row r="840">
          <cell r="B840">
            <v>123</v>
          </cell>
        </row>
        <row r="841">
          <cell r="B841">
            <v>121</v>
          </cell>
        </row>
        <row r="842">
          <cell r="B842">
            <v>121</v>
          </cell>
        </row>
        <row r="843">
          <cell r="B843">
            <v>123</v>
          </cell>
        </row>
        <row r="844">
          <cell r="B844">
            <v>123</v>
          </cell>
        </row>
        <row r="845">
          <cell r="B845">
            <v>123</v>
          </cell>
        </row>
        <row r="846">
          <cell r="B846">
            <v>123</v>
          </cell>
        </row>
        <row r="847">
          <cell r="B847">
            <v>123</v>
          </cell>
        </row>
        <row r="848">
          <cell r="B848">
            <v>123</v>
          </cell>
        </row>
        <row r="849">
          <cell r="B849">
            <v>123</v>
          </cell>
        </row>
        <row r="850">
          <cell r="B850">
            <v>255</v>
          </cell>
        </row>
        <row r="851">
          <cell r="B851">
            <v>255</v>
          </cell>
        </row>
        <row r="852">
          <cell r="B852">
            <v>255</v>
          </cell>
        </row>
        <row r="853">
          <cell r="B853">
            <v>255</v>
          </cell>
        </row>
        <row r="854">
          <cell r="B854">
            <v>255</v>
          </cell>
        </row>
        <row r="855">
          <cell r="B855">
            <v>255</v>
          </cell>
        </row>
        <row r="856">
          <cell r="B856">
            <v>255</v>
          </cell>
        </row>
        <row r="857">
          <cell r="B857">
            <v>255</v>
          </cell>
        </row>
        <row r="858">
          <cell r="B858">
            <v>255</v>
          </cell>
        </row>
        <row r="859">
          <cell r="B859">
            <v>255</v>
          </cell>
        </row>
        <row r="860">
          <cell r="B860">
            <v>120</v>
          </cell>
        </row>
        <row r="861">
          <cell r="B861">
            <v>121</v>
          </cell>
        </row>
        <row r="862">
          <cell r="B862">
            <v>121</v>
          </cell>
        </row>
        <row r="863">
          <cell r="B863">
            <v>120</v>
          </cell>
        </row>
        <row r="864">
          <cell r="B864">
            <v>120</v>
          </cell>
        </row>
        <row r="865">
          <cell r="B865">
            <v>120</v>
          </cell>
        </row>
        <row r="866">
          <cell r="B866">
            <v>120</v>
          </cell>
        </row>
        <row r="867">
          <cell r="B867">
            <v>120</v>
          </cell>
        </row>
        <row r="868">
          <cell r="B868">
            <v>120</v>
          </cell>
        </row>
        <row r="869">
          <cell r="B869">
            <v>120</v>
          </cell>
        </row>
        <row r="870">
          <cell r="B870">
            <v>120</v>
          </cell>
        </row>
        <row r="871">
          <cell r="B871">
            <v>120</v>
          </cell>
        </row>
        <row r="872">
          <cell r="B872">
            <v>120</v>
          </cell>
        </row>
        <row r="873">
          <cell r="B873">
            <v>120</v>
          </cell>
        </row>
        <row r="874">
          <cell r="B874">
            <v>120</v>
          </cell>
        </row>
        <row r="875">
          <cell r="B875">
            <v>120</v>
          </cell>
        </row>
        <row r="876">
          <cell r="B876">
            <v>120</v>
          </cell>
        </row>
        <row r="877">
          <cell r="B877">
            <v>120</v>
          </cell>
        </row>
        <row r="878">
          <cell r="B878">
            <v>251</v>
          </cell>
        </row>
        <row r="879">
          <cell r="B879">
            <v>121</v>
          </cell>
        </row>
        <row r="880">
          <cell r="B880">
            <v>121</v>
          </cell>
        </row>
        <row r="881">
          <cell r="B881">
            <v>251</v>
          </cell>
        </row>
        <row r="882">
          <cell r="B882">
            <v>251</v>
          </cell>
        </row>
        <row r="883">
          <cell r="B883">
            <v>251</v>
          </cell>
        </row>
        <row r="884">
          <cell r="B884">
            <v>251</v>
          </cell>
        </row>
        <row r="885">
          <cell r="B885">
            <v>251</v>
          </cell>
        </row>
        <row r="886">
          <cell r="B886">
            <v>251</v>
          </cell>
        </row>
        <row r="887">
          <cell r="B887">
            <v>251</v>
          </cell>
        </row>
        <row r="888">
          <cell r="B888">
            <v>251</v>
          </cell>
        </row>
        <row r="889">
          <cell r="B889">
            <v>251</v>
          </cell>
        </row>
        <row r="890">
          <cell r="B890">
            <v>251</v>
          </cell>
        </row>
        <row r="891">
          <cell r="B891">
            <v>251</v>
          </cell>
        </row>
        <row r="892">
          <cell r="B892">
            <v>251</v>
          </cell>
        </row>
        <row r="893">
          <cell r="B893">
            <v>251</v>
          </cell>
        </row>
        <row r="894">
          <cell r="B894">
            <v>251</v>
          </cell>
        </row>
        <row r="895">
          <cell r="B895">
            <v>251</v>
          </cell>
        </row>
        <row r="896">
          <cell r="B896">
            <v>251</v>
          </cell>
        </row>
        <row r="897">
          <cell r="B897">
            <v>121</v>
          </cell>
        </row>
        <row r="898">
          <cell r="B898">
            <v>121</v>
          </cell>
        </row>
        <row r="899">
          <cell r="B899">
            <v>251</v>
          </cell>
        </row>
        <row r="900">
          <cell r="B900">
            <v>251</v>
          </cell>
        </row>
        <row r="901">
          <cell r="B901">
            <v>251</v>
          </cell>
        </row>
        <row r="902">
          <cell r="B902">
            <v>251</v>
          </cell>
        </row>
        <row r="903">
          <cell r="B903">
            <v>251</v>
          </cell>
        </row>
        <row r="904">
          <cell r="B904">
            <v>251</v>
          </cell>
        </row>
        <row r="905">
          <cell r="B905">
            <v>251</v>
          </cell>
        </row>
        <row r="906">
          <cell r="B906">
            <v>251</v>
          </cell>
        </row>
        <row r="907">
          <cell r="B907">
            <v>251</v>
          </cell>
        </row>
        <row r="908">
          <cell r="B908">
            <v>251</v>
          </cell>
        </row>
        <row r="909">
          <cell r="B909">
            <v>251</v>
          </cell>
        </row>
        <row r="910">
          <cell r="B910">
            <v>251</v>
          </cell>
        </row>
        <row r="911">
          <cell r="B911">
            <v>252</v>
          </cell>
        </row>
        <row r="912">
          <cell r="B912">
            <v>252</v>
          </cell>
        </row>
        <row r="913">
          <cell r="B913">
            <v>252</v>
          </cell>
        </row>
        <row r="914">
          <cell r="B914">
            <v>252</v>
          </cell>
        </row>
        <row r="915">
          <cell r="B915">
            <v>252</v>
          </cell>
        </row>
        <row r="916">
          <cell r="B916">
            <v>252</v>
          </cell>
        </row>
        <row r="917">
          <cell r="B917">
            <v>252</v>
          </cell>
        </row>
        <row r="918">
          <cell r="B918">
            <v>252</v>
          </cell>
        </row>
        <row r="919">
          <cell r="B919">
            <v>252</v>
          </cell>
        </row>
        <row r="920">
          <cell r="B920">
            <v>252</v>
          </cell>
        </row>
        <row r="921">
          <cell r="B921">
            <v>252</v>
          </cell>
        </row>
        <row r="922">
          <cell r="B922">
            <v>252</v>
          </cell>
        </row>
        <row r="923">
          <cell r="B923">
            <v>252</v>
          </cell>
        </row>
        <row r="924">
          <cell r="B924">
            <v>252</v>
          </cell>
        </row>
        <row r="925">
          <cell r="B925">
            <v>252</v>
          </cell>
        </row>
        <row r="926">
          <cell r="B926">
            <v>252</v>
          </cell>
        </row>
        <row r="927">
          <cell r="B927">
            <v>252</v>
          </cell>
        </row>
        <row r="928">
          <cell r="B928">
            <v>252</v>
          </cell>
        </row>
        <row r="929">
          <cell r="B929">
            <v>252</v>
          </cell>
        </row>
        <row r="930">
          <cell r="B930">
            <v>252</v>
          </cell>
        </row>
        <row r="931">
          <cell r="B931">
            <v>252</v>
          </cell>
        </row>
        <row r="932">
          <cell r="B932">
            <v>252</v>
          </cell>
        </row>
        <row r="933">
          <cell r="B933">
            <v>252</v>
          </cell>
        </row>
        <row r="934">
          <cell r="B934">
            <v>252</v>
          </cell>
        </row>
        <row r="935">
          <cell r="B935">
            <v>252</v>
          </cell>
        </row>
        <row r="936">
          <cell r="B936">
            <v>252</v>
          </cell>
        </row>
        <row r="937">
          <cell r="B937">
            <v>252</v>
          </cell>
        </row>
        <row r="938">
          <cell r="B938">
            <v>252</v>
          </cell>
        </row>
        <row r="939">
          <cell r="B939">
            <v>252</v>
          </cell>
        </row>
        <row r="940">
          <cell r="B940">
            <v>252</v>
          </cell>
        </row>
        <row r="941">
          <cell r="B941">
            <v>252</v>
          </cell>
        </row>
        <row r="942">
          <cell r="B942">
            <v>252</v>
          </cell>
        </row>
        <row r="943">
          <cell r="B943">
            <v>252</v>
          </cell>
        </row>
        <row r="944">
          <cell r="B944">
            <v>252</v>
          </cell>
        </row>
        <row r="945">
          <cell r="B945">
            <v>253</v>
          </cell>
        </row>
        <row r="946">
          <cell r="B946">
            <v>253</v>
          </cell>
        </row>
        <row r="947">
          <cell r="B947">
            <v>253</v>
          </cell>
        </row>
        <row r="948">
          <cell r="B948">
            <v>253</v>
          </cell>
        </row>
        <row r="949">
          <cell r="B949">
            <v>253</v>
          </cell>
        </row>
        <row r="950">
          <cell r="B950">
            <v>253</v>
          </cell>
        </row>
        <row r="951">
          <cell r="B951">
            <v>253</v>
          </cell>
        </row>
        <row r="952">
          <cell r="B952">
            <v>253</v>
          </cell>
        </row>
        <row r="953">
          <cell r="B953">
            <v>253</v>
          </cell>
        </row>
        <row r="954">
          <cell r="B954">
            <v>253</v>
          </cell>
        </row>
        <row r="955">
          <cell r="B955">
            <v>253</v>
          </cell>
        </row>
        <row r="956">
          <cell r="B956">
            <v>253</v>
          </cell>
        </row>
        <row r="957">
          <cell r="B957">
            <v>253</v>
          </cell>
        </row>
        <row r="958">
          <cell r="B958">
            <v>253</v>
          </cell>
        </row>
        <row r="959">
          <cell r="B959">
            <v>253</v>
          </cell>
        </row>
        <row r="960">
          <cell r="B960">
            <v>253</v>
          </cell>
        </row>
        <row r="961">
          <cell r="B961">
            <v>253</v>
          </cell>
        </row>
        <row r="962">
          <cell r="B962">
            <v>253</v>
          </cell>
        </row>
        <row r="963">
          <cell r="B963">
            <v>253</v>
          </cell>
        </row>
        <row r="964">
          <cell r="B964">
            <v>253</v>
          </cell>
        </row>
        <row r="965">
          <cell r="B965">
            <v>253</v>
          </cell>
        </row>
        <row r="966">
          <cell r="B966">
            <v>253</v>
          </cell>
        </row>
        <row r="967">
          <cell r="B967">
            <v>253</v>
          </cell>
        </row>
        <row r="968">
          <cell r="B968">
            <v>253</v>
          </cell>
        </row>
        <row r="969">
          <cell r="B969">
            <v>253</v>
          </cell>
        </row>
        <row r="970">
          <cell r="B970">
            <v>253</v>
          </cell>
        </row>
        <row r="971">
          <cell r="B971">
            <v>253</v>
          </cell>
        </row>
        <row r="972">
          <cell r="B972">
            <v>253</v>
          </cell>
        </row>
        <row r="973">
          <cell r="B973">
            <v>253</v>
          </cell>
        </row>
        <row r="974">
          <cell r="B974">
            <v>254</v>
          </cell>
        </row>
        <row r="975">
          <cell r="B975">
            <v>254</v>
          </cell>
        </row>
        <row r="976">
          <cell r="B976">
            <v>254</v>
          </cell>
        </row>
        <row r="977">
          <cell r="B977">
            <v>254</v>
          </cell>
        </row>
        <row r="978">
          <cell r="B978">
            <v>254</v>
          </cell>
        </row>
        <row r="979">
          <cell r="B979">
            <v>254</v>
          </cell>
        </row>
        <row r="980">
          <cell r="B980">
            <v>254</v>
          </cell>
        </row>
        <row r="981">
          <cell r="B981">
            <v>254</v>
          </cell>
        </row>
        <row r="982">
          <cell r="B982">
            <v>254</v>
          </cell>
        </row>
        <row r="983">
          <cell r="B983">
            <v>254</v>
          </cell>
        </row>
        <row r="984">
          <cell r="B984">
            <v>131</v>
          </cell>
        </row>
        <row r="985">
          <cell r="B985">
            <v>131</v>
          </cell>
        </row>
        <row r="986">
          <cell r="B986">
            <v>131</v>
          </cell>
        </row>
        <row r="987">
          <cell r="B987">
            <v>131</v>
          </cell>
        </row>
        <row r="988">
          <cell r="B988">
            <v>131</v>
          </cell>
        </row>
        <row r="989">
          <cell r="B989">
            <v>131</v>
          </cell>
        </row>
        <row r="990">
          <cell r="B990">
            <v>131</v>
          </cell>
        </row>
        <row r="991">
          <cell r="B991">
            <v>131</v>
          </cell>
        </row>
        <row r="992">
          <cell r="B992">
            <v>131</v>
          </cell>
        </row>
        <row r="993">
          <cell r="B993">
            <v>131</v>
          </cell>
        </row>
        <row r="994">
          <cell r="B994">
            <v>131</v>
          </cell>
        </row>
        <row r="995">
          <cell r="B995">
            <v>211</v>
          </cell>
        </row>
        <row r="996">
          <cell r="B996">
            <v>211</v>
          </cell>
        </row>
        <row r="997">
          <cell r="B997">
            <v>211</v>
          </cell>
        </row>
        <row r="998">
          <cell r="B998">
            <v>211</v>
          </cell>
        </row>
        <row r="999">
          <cell r="B999">
            <v>211</v>
          </cell>
        </row>
        <row r="1000">
          <cell r="B1000">
            <v>211</v>
          </cell>
        </row>
        <row r="1001">
          <cell r="B1001">
            <v>211</v>
          </cell>
        </row>
        <row r="1002">
          <cell r="B1002">
            <v>211</v>
          </cell>
        </row>
        <row r="1003">
          <cell r="B1003">
            <v>211</v>
          </cell>
        </row>
        <row r="1004">
          <cell r="B1004">
            <v>211</v>
          </cell>
        </row>
        <row r="1005">
          <cell r="B1005">
            <v>131</v>
          </cell>
        </row>
        <row r="1006">
          <cell r="B1006">
            <v>131</v>
          </cell>
        </row>
        <row r="1007">
          <cell r="B1007">
            <v>131</v>
          </cell>
        </row>
        <row r="1008">
          <cell r="B1008">
            <v>131</v>
          </cell>
        </row>
        <row r="1009">
          <cell r="B1009">
            <v>132</v>
          </cell>
        </row>
        <row r="1010">
          <cell r="B1010">
            <v>132</v>
          </cell>
        </row>
        <row r="1011">
          <cell r="B1011">
            <v>132</v>
          </cell>
        </row>
        <row r="1012">
          <cell r="B1012">
            <v>132</v>
          </cell>
        </row>
        <row r="1013">
          <cell r="B1013">
            <v>132</v>
          </cell>
        </row>
        <row r="1014">
          <cell r="B1014">
            <v>132</v>
          </cell>
        </row>
        <row r="1015">
          <cell r="B1015">
            <v>132</v>
          </cell>
        </row>
        <row r="1016">
          <cell r="B1016">
            <v>132</v>
          </cell>
        </row>
        <row r="1017">
          <cell r="B1017">
            <v>132</v>
          </cell>
        </row>
        <row r="1018">
          <cell r="B1018">
            <v>132</v>
          </cell>
        </row>
        <row r="1019">
          <cell r="B1019">
            <v>212</v>
          </cell>
        </row>
        <row r="1020">
          <cell r="B1020">
            <v>212</v>
          </cell>
        </row>
        <row r="1021">
          <cell r="B1021">
            <v>212</v>
          </cell>
        </row>
        <row r="1022">
          <cell r="B1022">
            <v>212</v>
          </cell>
        </row>
        <row r="1023">
          <cell r="B1023">
            <v>212</v>
          </cell>
        </row>
        <row r="1024">
          <cell r="B1024">
            <v>212</v>
          </cell>
        </row>
        <row r="1025">
          <cell r="B1025">
            <v>212</v>
          </cell>
        </row>
        <row r="1026">
          <cell r="B1026">
            <v>212</v>
          </cell>
        </row>
        <row r="1027">
          <cell r="B1027">
            <v>212</v>
          </cell>
        </row>
        <row r="1028">
          <cell r="B1028">
            <v>212</v>
          </cell>
        </row>
        <row r="1029">
          <cell r="B1029">
            <v>132</v>
          </cell>
        </row>
        <row r="1030">
          <cell r="B1030">
            <v>132</v>
          </cell>
        </row>
        <row r="1031">
          <cell r="B1031">
            <v>132</v>
          </cell>
        </row>
        <row r="1032">
          <cell r="B1032">
            <v>134</v>
          </cell>
        </row>
        <row r="1033">
          <cell r="B1033">
            <v>134</v>
          </cell>
        </row>
        <row r="1034">
          <cell r="B1034">
            <v>134</v>
          </cell>
        </row>
        <row r="1035">
          <cell r="B1035">
            <v>134</v>
          </cell>
        </row>
        <row r="1036">
          <cell r="B1036">
            <v>134</v>
          </cell>
        </row>
        <row r="1037">
          <cell r="B1037">
            <v>134</v>
          </cell>
        </row>
        <row r="1038">
          <cell r="B1038">
            <v>134</v>
          </cell>
        </row>
        <row r="1039">
          <cell r="B1039">
            <v>134</v>
          </cell>
        </row>
        <row r="1040">
          <cell r="B1040">
            <v>134</v>
          </cell>
        </row>
        <row r="1041">
          <cell r="B1041">
            <v>134</v>
          </cell>
        </row>
        <row r="1042">
          <cell r="B1042">
            <v>136</v>
          </cell>
        </row>
        <row r="1043">
          <cell r="B1043">
            <v>136</v>
          </cell>
        </row>
        <row r="1044">
          <cell r="B1044">
            <v>136</v>
          </cell>
        </row>
        <row r="1045">
          <cell r="B1045">
            <v>136</v>
          </cell>
        </row>
        <row r="1046">
          <cell r="B1046">
            <v>136</v>
          </cell>
        </row>
        <row r="1047">
          <cell r="B1047">
            <v>136</v>
          </cell>
        </row>
        <row r="1048">
          <cell r="B1048">
            <v>136</v>
          </cell>
        </row>
        <row r="1049">
          <cell r="B1049">
            <v>136</v>
          </cell>
        </row>
        <row r="1050">
          <cell r="B1050">
            <v>136</v>
          </cell>
        </row>
        <row r="1051">
          <cell r="B1051">
            <v>136</v>
          </cell>
        </row>
        <row r="1052">
          <cell r="B1052">
            <v>136</v>
          </cell>
        </row>
        <row r="1053">
          <cell r="B1053">
            <v>136</v>
          </cell>
        </row>
        <row r="1054">
          <cell r="B1054">
            <v>136</v>
          </cell>
        </row>
        <row r="1055">
          <cell r="B1055">
            <v>136</v>
          </cell>
        </row>
        <row r="1056">
          <cell r="B1056">
            <v>216</v>
          </cell>
        </row>
        <row r="1057">
          <cell r="B1057">
            <v>216</v>
          </cell>
        </row>
        <row r="1058">
          <cell r="B1058">
            <v>216</v>
          </cell>
        </row>
        <row r="1059">
          <cell r="B1059">
            <v>216</v>
          </cell>
        </row>
        <row r="1060">
          <cell r="B1060">
            <v>216</v>
          </cell>
        </row>
        <row r="1061">
          <cell r="B1061">
            <v>216</v>
          </cell>
        </row>
        <row r="1062">
          <cell r="B1062">
            <v>216</v>
          </cell>
        </row>
        <row r="1063">
          <cell r="B1063">
            <v>216</v>
          </cell>
        </row>
        <row r="1064">
          <cell r="B1064">
            <v>216</v>
          </cell>
        </row>
        <row r="1065">
          <cell r="B1065">
            <v>216</v>
          </cell>
        </row>
        <row r="1066">
          <cell r="B1066">
            <v>216</v>
          </cell>
        </row>
        <row r="1067">
          <cell r="B1067">
            <v>216</v>
          </cell>
        </row>
        <row r="1068">
          <cell r="B1068">
            <v>216</v>
          </cell>
        </row>
        <row r="1069">
          <cell r="B1069">
            <v>139</v>
          </cell>
        </row>
        <row r="1070">
          <cell r="B1070">
            <v>139</v>
          </cell>
        </row>
        <row r="1071">
          <cell r="B1071">
            <v>139</v>
          </cell>
        </row>
        <row r="1072">
          <cell r="B1072">
            <v>139</v>
          </cell>
        </row>
        <row r="1073">
          <cell r="B1073">
            <v>139</v>
          </cell>
        </row>
        <row r="1074">
          <cell r="B1074">
            <v>139</v>
          </cell>
        </row>
        <row r="1075">
          <cell r="B1075">
            <v>139</v>
          </cell>
        </row>
        <row r="1076">
          <cell r="B1076">
            <v>139</v>
          </cell>
        </row>
        <row r="1077">
          <cell r="B1077">
            <v>139</v>
          </cell>
        </row>
        <row r="1078">
          <cell r="B1078">
            <v>139</v>
          </cell>
        </row>
        <row r="1079">
          <cell r="B1079">
            <v>139</v>
          </cell>
        </row>
        <row r="1080">
          <cell r="B1080" t="str">
            <v>x</v>
          </cell>
        </row>
        <row r="1081">
          <cell r="B1081" t="str">
            <v>x</v>
          </cell>
        </row>
        <row r="1082">
          <cell r="B1082" t="str">
            <v>x</v>
          </cell>
        </row>
        <row r="1083">
          <cell r="B1083" t="str">
            <v>x</v>
          </cell>
        </row>
        <row r="1084">
          <cell r="B1084" t="str">
            <v>x</v>
          </cell>
        </row>
        <row r="1085">
          <cell r="B1085" t="str">
            <v>x</v>
          </cell>
        </row>
        <row r="1086">
          <cell r="B1086" t="str">
            <v>x</v>
          </cell>
        </row>
        <row r="1087">
          <cell r="B1087" t="str">
            <v>x</v>
          </cell>
        </row>
        <row r="1088">
          <cell r="B1088" t="str">
            <v>x</v>
          </cell>
        </row>
        <row r="1089">
          <cell r="B1089" t="str">
            <v>x</v>
          </cell>
        </row>
        <row r="1090">
          <cell r="B1090" t="str">
            <v>x</v>
          </cell>
        </row>
        <row r="1091">
          <cell r="B1091" t="str">
            <v>x</v>
          </cell>
        </row>
        <row r="1092">
          <cell r="B1092" t="str">
            <v>x</v>
          </cell>
        </row>
        <row r="1093">
          <cell r="B1093" t="str">
            <v>x</v>
          </cell>
        </row>
        <row r="1094">
          <cell r="B1094" t="str">
            <v>x</v>
          </cell>
        </row>
        <row r="1095">
          <cell r="B1095" t="str">
            <v>x</v>
          </cell>
        </row>
        <row r="1096">
          <cell r="B1096" t="str">
            <v>x</v>
          </cell>
        </row>
        <row r="1097">
          <cell r="B1097" t="str">
            <v>x</v>
          </cell>
        </row>
        <row r="1098">
          <cell r="B1098" t="str">
            <v>x</v>
          </cell>
        </row>
        <row r="1099">
          <cell r="B1099" t="str">
            <v>x</v>
          </cell>
        </row>
        <row r="1100">
          <cell r="B1100" t="str">
            <v>x</v>
          </cell>
        </row>
        <row r="1101">
          <cell r="B1101" t="str">
            <v>x</v>
          </cell>
        </row>
        <row r="1102">
          <cell r="B1102" t="str">
            <v>x</v>
          </cell>
        </row>
        <row r="1103">
          <cell r="B1103" t="str">
            <v>x</v>
          </cell>
        </row>
        <row r="1104">
          <cell r="B1104" t="str">
            <v>x</v>
          </cell>
        </row>
        <row r="1105">
          <cell r="B1105" t="str">
            <v>x</v>
          </cell>
        </row>
        <row r="1106">
          <cell r="B1106" t="str">
            <v>x</v>
          </cell>
        </row>
        <row r="1107">
          <cell r="B1107" t="str">
            <v>x</v>
          </cell>
        </row>
        <row r="1108">
          <cell r="B1108" t="str">
            <v>x</v>
          </cell>
        </row>
        <row r="1109">
          <cell r="B1109" t="str">
            <v>x</v>
          </cell>
        </row>
        <row r="1110">
          <cell r="B1110" t="str">
            <v>x</v>
          </cell>
        </row>
        <row r="1111">
          <cell r="B1111" t="str">
            <v>x</v>
          </cell>
        </row>
        <row r="1112">
          <cell r="B1112" t="str">
            <v>x</v>
          </cell>
        </row>
        <row r="1113">
          <cell r="B1113">
            <v>141</v>
          </cell>
        </row>
        <row r="1114">
          <cell r="B1114">
            <v>141</v>
          </cell>
        </row>
        <row r="1115">
          <cell r="B1115">
            <v>141</v>
          </cell>
        </row>
        <row r="1116">
          <cell r="B1116">
            <v>141</v>
          </cell>
        </row>
        <row r="1117">
          <cell r="B1117">
            <v>141</v>
          </cell>
        </row>
        <row r="1118">
          <cell r="B1118">
            <v>141</v>
          </cell>
        </row>
        <row r="1119">
          <cell r="B1119">
            <v>141</v>
          </cell>
        </row>
        <row r="1120">
          <cell r="B1120">
            <v>141</v>
          </cell>
        </row>
        <row r="1121">
          <cell r="B1121">
            <v>141</v>
          </cell>
        </row>
        <row r="1122">
          <cell r="B1122">
            <v>141</v>
          </cell>
        </row>
        <row r="1123">
          <cell r="B1123">
            <v>141</v>
          </cell>
        </row>
        <row r="1124">
          <cell r="B1124">
            <v>141</v>
          </cell>
        </row>
        <row r="1125">
          <cell r="B1125">
            <v>141</v>
          </cell>
        </row>
        <row r="1126">
          <cell r="B1126">
            <v>141</v>
          </cell>
        </row>
        <row r="1127">
          <cell r="B1127">
            <v>141</v>
          </cell>
        </row>
        <row r="1128">
          <cell r="B1128">
            <v>141</v>
          </cell>
        </row>
        <row r="1129">
          <cell r="B1129">
            <v>141</v>
          </cell>
        </row>
        <row r="1130">
          <cell r="B1130">
            <v>141</v>
          </cell>
        </row>
        <row r="1131">
          <cell r="B1131">
            <v>141</v>
          </cell>
        </row>
        <row r="1132">
          <cell r="B1132">
            <v>141</v>
          </cell>
        </row>
        <row r="1133">
          <cell r="B1133">
            <v>141</v>
          </cell>
        </row>
        <row r="1134">
          <cell r="B1134">
            <v>141</v>
          </cell>
        </row>
        <row r="1135">
          <cell r="B1135">
            <v>141</v>
          </cell>
        </row>
        <row r="1136">
          <cell r="B1136">
            <v>141</v>
          </cell>
        </row>
        <row r="1137">
          <cell r="B1137">
            <v>141</v>
          </cell>
        </row>
        <row r="1138">
          <cell r="B1138">
            <v>141</v>
          </cell>
        </row>
        <row r="1139">
          <cell r="B1139">
            <v>141</v>
          </cell>
        </row>
        <row r="1140">
          <cell r="B1140">
            <v>141</v>
          </cell>
        </row>
        <row r="1141">
          <cell r="B1141">
            <v>149</v>
          </cell>
        </row>
        <row r="1142">
          <cell r="B1142">
            <v>149</v>
          </cell>
        </row>
        <row r="1143">
          <cell r="B1143">
            <v>149</v>
          </cell>
        </row>
        <row r="1144">
          <cell r="B1144">
            <v>149</v>
          </cell>
        </row>
        <row r="1145">
          <cell r="B1145">
            <v>149</v>
          </cell>
        </row>
        <row r="1146">
          <cell r="B1146">
            <v>149</v>
          </cell>
        </row>
        <row r="1147">
          <cell r="B1147">
            <v>149</v>
          </cell>
        </row>
        <row r="1148">
          <cell r="B1148">
            <v>149</v>
          </cell>
        </row>
        <row r="1150">
          <cell r="B1150">
            <v>151</v>
          </cell>
        </row>
        <row r="1151">
          <cell r="B1151">
            <v>151</v>
          </cell>
        </row>
        <row r="1152">
          <cell r="B1152">
            <v>151</v>
          </cell>
        </row>
        <row r="1153">
          <cell r="B1153">
            <v>151</v>
          </cell>
        </row>
        <row r="1154">
          <cell r="B1154">
            <v>151</v>
          </cell>
        </row>
        <row r="1155">
          <cell r="B1155">
            <v>151</v>
          </cell>
        </row>
        <row r="1156">
          <cell r="B1156">
            <v>151</v>
          </cell>
        </row>
        <row r="1157">
          <cell r="B1157">
            <v>151</v>
          </cell>
        </row>
        <row r="1158">
          <cell r="B1158">
            <v>151</v>
          </cell>
        </row>
        <row r="1159">
          <cell r="B1159">
            <v>151</v>
          </cell>
        </row>
        <row r="1160">
          <cell r="B1160">
            <v>261</v>
          </cell>
        </row>
        <row r="1161">
          <cell r="B1161">
            <v>261</v>
          </cell>
        </row>
        <row r="1162">
          <cell r="B1162">
            <v>261</v>
          </cell>
        </row>
        <row r="1163">
          <cell r="B1163">
            <v>261</v>
          </cell>
        </row>
        <row r="1164">
          <cell r="B1164">
            <v>261</v>
          </cell>
        </row>
        <row r="1165">
          <cell r="B1165">
            <v>261</v>
          </cell>
        </row>
        <row r="1166">
          <cell r="B1166">
            <v>261</v>
          </cell>
        </row>
        <row r="1167">
          <cell r="B1167">
            <v>261</v>
          </cell>
        </row>
        <row r="1168">
          <cell r="B1168">
            <v>261</v>
          </cell>
        </row>
        <row r="1169">
          <cell r="B1169">
            <v>155</v>
          </cell>
        </row>
        <row r="1170">
          <cell r="B1170">
            <v>155</v>
          </cell>
        </row>
        <row r="1171">
          <cell r="B1171">
            <v>155</v>
          </cell>
        </row>
        <row r="1172">
          <cell r="B1172">
            <v>155</v>
          </cell>
        </row>
        <row r="1173">
          <cell r="B1173">
            <v>155</v>
          </cell>
        </row>
        <row r="1174">
          <cell r="B1174">
            <v>155</v>
          </cell>
        </row>
        <row r="1175">
          <cell r="B1175">
            <v>155</v>
          </cell>
        </row>
        <row r="1176">
          <cell r="B1176">
            <v>155</v>
          </cell>
        </row>
        <row r="1177">
          <cell r="B1177">
            <v>155</v>
          </cell>
        </row>
        <row r="1178">
          <cell r="B1178">
            <v>268</v>
          </cell>
        </row>
        <row r="1179">
          <cell r="B1179">
            <v>268</v>
          </cell>
        </row>
        <row r="1180">
          <cell r="B1180">
            <v>268</v>
          </cell>
        </row>
        <row r="1181">
          <cell r="B1181">
            <v>268</v>
          </cell>
        </row>
        <row r="1182">
          <cell r="B1182">
            <v>268</v>
          </cell>
        </row>
        <row r="1183">
          <cell r="B1183">
            <v>268</v>
          </cell>
        </row>
        <row r="1184">
          <cell r="B1184">
            <v>268</v>
          </cell>
        </row>
        <row r="1185">
          <cell r="B1185">
            <v>268</v>
          </cell>
        </row>
        <row r="1186">
          <cell r="B1186">
            <v>268</v>
          </cell>
        </row>
        <row r="1187">
          <cell r="B1187">
            <v>221</v>
          </cell>
        </row>
        <row r="1188">
          <cell r="B1188">
            <v>221</v>
          </cell>
        </row>
        <row r="1189">
          <cell r="B1189">
            <v>221</v>
          </cell>
        </row>
        <row r="1190">
          <cell r="B1190">
            <v>221</v>
          </cell>
        </row>
        <row r="1191">
          <cell r="B1191">
            <v>221</v>
          </cell>
        </row>
        <row r="1192">
          <cell r="B1192">
            <v>221</v>
          </cell>
        </row>
        <row r="1193">
          <cell r="B1193">
            <v>221</v>
          </cell>
        </row>
        <row r="1194">
          <cell r="B1194">
            <v>221</v>
          </cell>
        </row>
        <row r="1195">
          <cell r="B1195">
            <v>221</v>
          </cell>
        </row>
        <row r="1196">
          <cell r="B1196">
            <v>221</v>
          </cell>
        </row>
        <row r="1197">
          <cell r="B1197">
            <v>221</v>
          </cell>
        </row>
        <row r="1198">
          <cell r="B1198">
            <v>221</v>
          </cell>
        </row>
        <row r="1199">
          <cell r="B1199">
            <v>221</v>
          </cell>
        </row>
        <row r="1200">
          <cell r="B1200">
            <v>221</v>
          </cell>
        </row>
        <row r="1201">
          <cell r="B1201">
            <v>221</v>
          </cell>
        </row>
        <row r="1202">
          <cell r="B1202">
            <v>221</v>
          </cell>
        </row>
        <row r="1203">
          <cell r="B1203">
            <v>221</v>
          </cell>
        </row>
        <row r="1204">
          <cell r="B1204">
            <v>221</v>
          </cell>
        </row>
        <row r="1205">
          <cell r="B1205">
            <v>221</v>
          </cell>
        </row>
        <row r="1206">
          <cell r="B1206">
            <v>221</v>
          </cell>
        </row>
        <row r="1207">
          <cell r="B1207">
            <v>221</v>
          </cell>
        </row>
        <row r="1208">
          <cell r="B1208">
            <v>221</v>
          </cell>
        </row>
        <row r="1209">
          <cell r="B1209">
            <v>221</v>
          </cell>
        </row>
        <row r="1210">
          <cell r="B1210">
            <v>221</v>
          </cell>
        </row>
        <row r="1211">
          <cell r="B1211">
            <v>221</v>
          </cell>
        </row>
        <row r="1212">
          <cell r="B1212">
            <v>221</v>
          </cell>
        </row>
        <row r="1213">
          <cell r="B1213">
            <v>221</v>
          </cell>
        </row>
        <row r="1214">
          <cell r="B1214">
            <v>221</v>
          </cell>
        </row>
        <row r="1215">
          <cell r="B1215">
            <v>221</v>
          </cell>
        </row>
        <row r="1216">
          <cell r="B1216">
            <v>221</v>
          </cell>
        </row>
        <row r="1217">
          <cell r="B1217">
            <v>221</v>
          </cell>
        </row>
        <row r="1218">
          <cell r="B1218">
            <v>224</v>
          </cell>
        </row>
        <row r="1219">
          <cell r="B1219">
            <v>224</v>
          </cell>
        </row>
        <row r="1220">
          <cell r="B1220">
            <v>224</v>
          </cell>
        </row>
        <row r="1221">
          <cell r="B1221">
            <v>224</v>
          </cell>
        </row>
        <row r="1222">
          <cell r="B1222">
            <v>224</v>
          </cell>
        </row>
        <row r="1223">
          <cell r="B1223">
            <v>224</v>
          </cell>
        </row>
        <row r="1224">
          <cell r="B1224">
            <v>224</v>
          </cell>
        </row>
        <row r="1225">
          <cell r="B1225">
            <v>224</v>
          </cell>
        </row>
        <row r="1226">
          <cell r="B1226">
            <v>224</v>
          </cell>
        </row>
        <row r="1227">
          <cell r="B1227">
            <v>224</v>
          </cell>
        </row>
        <row r="1228">
          <cell r="B1228">
            <v>224</v>
          </cell>
        </row>
        <row r="1229">
          <cell r="B1229">
            <v>224</v>
          </cell>
        </row>
        <row r="1230">
          <cell r="B1230">
            <v>224</v>
          </cell>
        </row>
        <row r="1231">
          <cell r="B1231">
            <v>224</v>
          </cell>
        </row>
        <row r="1232">
          <cell r="B1232">
            <v>224</v>
          </cell>
        </row>
        <row r="1233">
          <cell r="B1233">
            <v>224</v>
          </cell>
        </row>
        <row r="1234">
          <cell r="B1234">
            <v>224</v>
          </cell>
        </row>
        <row r="1235">
          <cell r="B1235">
            <v>224</v>
          </cell>
        </row>
        <row r="1236">
          <cell r="B1236">
            <v>224</v>
          </cell>
        </row>
        <row r="1237">
          <cell r="B1237">
            <v>224</v>
          </cell>
        </row>
        <row r="1238">
          <cell r="B1238">
            <v>224</v>
          </cell>
        </row>
        <row r="1239">
          <cell r="B1239">
            <v>224</v>
          </cell>
        </row>
        <row r="1240">
          <cell r="B1240">
            <v>224</v>
          </cell>
        </row>
        <row r="1241">
          <cell r="B1241">
            <v>224</v>
          </cell>
        </row>
        <row r="1242">
          <cell r="B1242">
            <v>224</v>
          </cell>
        </row>
        <row r="1243">
          <cell r="B1243">
            <v>224</v>
          </cell>
        </row>
        <row r="1244">
          <cell r="B1244">
            <v>224</v>
          </cell>
        </row>
        <row r="1245">
          <cell r="B1245">
            <v>224</v>
          </cell>
        </row>
        <row r="1246">
          <cell r="B1246">
            <v>224</v>
          </cell>
        </row>
        <row r="1247">
          <cell r="B1247">
            <v>224</v>
          </cell>
        </row>
        <row r="1248">
          <cell r="B1248">
            <v>224</v>
          </cell>
        </row>
        <row r="1249">
          <cell r="B1249">
            <v>224</v>
          </cell>
        </row>
        <row r="1251">
          <cell r="B1251">
            <v>227</v>
          </cell>
        </row>
        <row r="1252">
          <cell r="B1252">
            <v>227</v>
          </cell>
        </row>
        <row r="1253">
          <cell r="B1253">
            <v>227</v>
          </cell>
        </row>
        <row r="1254">
          <cell r="B1254">
            <v>227</v>
          </cell>
        </row>
        <row r="1255">
          <cell r="B1255">
            <v>227</v>
          </cell>
        </row>
        <row r="1256">
          <cell r="B1256">
            <v>227</v>
          </cell>
        </row>
        <row r="1257">
          <cell r="B1257">
            <v>227</v>
          </cell>
        </row>
        <row r="1258">
          <cell r="B1258">
            <v>227</v>
          </cell>
        </row>
        <row r="1260">
          <cell r="B1260">
            <v>227</v>
          </cell>
        </row>
        <row r="1261">
          <cell r="B1261">
            <v>227</v>
          </cell>
        </row>
        <row r="1262">
          <cell r="B1262">
            <v>227</v>
          </cell>
        </row>
        <row r="1263">
          <cell r="B1263">
            <v>227</v>
          </cell>
        </row>
        <row r="1264">
          <cell r="B1264">
            <v>227</v>
          </cell>
        </row>
        <row r="1265">
          <cell r="B1265">
            <v>227</v>
          </cell>
        </row>
        <row r="1266">
          <cell r="B1266">
            <v>227</v>
          </cell>
        </row>
        <row r="1267">
          <cell r="B1267">
            <v>227</v>
          </cell>
        </row>
        <row r="1268">
          <cell r="B1268">
            <v>227</v>
          </cell>
        </row>
        <row r="1269">
          <cell r="B1269">
            <v>227</v>
          </cell>
        </row>
        <row r="1271">
          <cell r="B1271">
            <v>227</v>
          </cell>
        </row>
        <row r="1272">
          <cell r="B1272">
            <v>227</v>
          </cell>
        </row>
        <row r="1273">
          <cell r="B1273">
            <v>227</v>
          </cell>
        </row>
        <row r="1274">
          <cell r="B1274">
            <v>227</v>
          </cell>
        </row>
        <row r="1275">
          <cell r="B1275">
            <v>227</v>
          </cell>
        </row>
        <row r="1276">
          <cell r="B1276">
            <v>227</v>
          </cell>
        </row>
        <row r="1277">
          <cell r="B1277">
            <v>227</v>
          </cell>
        </row>
        <row r="1278">
          <cell r="B1278">
            <v>227</v>
          </cell>
        </row>
        <row r="1279">
          <cell r="B1279">
            <v>227</v>
          </cell>
        </row>
        <row r="1281">
          <cell r="B1281">
            <v>230</v>
          </cell>
        </row>
        <row r="1282">
          <cell r="B1282">
            <v>230</v>
          </cell>
        </row>
        <row r="1283">
          <cell r="B1283">
            <v>230</v>
          </cell>
        </row>
        <row r="1284">
          <cell r="B1284">
            <v>230</v>
          </cell>
        </row>
        <row r="1285">
          <cell r="B1285">
            <v>230</v>
          </cell>
        </row>
        <row r="1286">
          <cell r="B1286">
            <v>230</v>
          </cell>
        </row>
        <row r="1287">
          <cell r="B1287">
            <v>230</v>
          </cell>
        </row>
        <row r="1288">
          <cell r="B1288">
            <v>230</v>
          </cell>
        </row>
        <row r="1289">
          <cell r="B1289">
            <v>230</v>
          </cell>
        </row>
        <row r="1290">
          <cell r="B1290">
            <v>230</v>
          </cell>
        </row>
        <row r="1291">
          <cell r="B1291">
            <v>230</v>
          </cell>
        </row>
        <row r="1292">
          <cell r="B1292">
            <v>230</v>
          </cell>
        </row>
        <row r="1293">
          <cell r="B1293">
            <v>230</v>
          </cell>
        </row>
        <row r="1294">
          <cell r="B1294">
            <v>230</v>
          </cell>
        </row>
        <row r="1295">
          <cell r="B1295">
            <v>230</v>
          </cell>
        </row>
        <row r="1296">
          <cell r="B1296">
            <v>230</v>
          </cell>
        </row>
        <row r="1297">
          <cell r="B1297">
            <v>230</v>
          </cell>
        </row>
        <row r="1298">
          <cell r="B1298">
            <v>230</v>
          </cell>
        </row>
        <row r="1299">
          <cell r="B1299">
            <v>230</v>
          </cell>
        </row>
        <row r="1300">
          <cell r="B1300">
            <v>230</v>
          </cell>
        </row>
        <row r="1301">
          <cell r="B1301">
            <v>230</v>
          </cell>
        </row>
        <row r="1302">
          <cell r="B1302">
            <v>230</v>
          </cell>
        </row>
        <row r="1303">
          <cell r="B1303">
            <v>230</v>
          </cell>
        </row>
        <row r="1304">
          <cell r="B1304">
            <v>230</v>
          </cell>
        </row>
        <row r="1305">
          <cell r="B1305">
            <v>230</v>
          </cell>
        </row>
        <row r="1306">
          <cell r="B1306">
            <v>230</v>
          </cell>
        </row>
        <row r="1307">
          <cell r="B1307">
            <v>230</v>
          </cell>
        </row>
        <row r="1308">
          <cell r="B1308">
            <v>230</v>
          </cell>
        </row>
        <row r="1309">
          <cell r="B1309">
            <v>230</v>
          </cell>
        </row>
        <row r="1310">
          <cell r="B1310">
            <v>230</v>
          </cell>
        </row>
        <row r="1311">
          <cell r="B1311">
            <v>230</v>
          </cell>
        </row>
        <row r="1312">
          <cell r="B1312">
            <v>230</v>
          </cell>
        </row>
        <row r="1313">
          <cell r="B1313">
            <v>230</v>
          </cell>
        </row>
        <row r="1314">
          <cell r="B1314">
            <v>230</v>
          </cell>
        </row>
        <row r="1315">
          <cell r="B1315">
            <v>230</v>
          </cell>
        </row>
        <row r="1316">
          <cell r="B1316">
            <v>230</v>
          </cell>
        </row>
        <row r="1317">
          <cell r="B1317">
            <v>230</v>
          </cell>
        </row>
        <row r="1318">
          <cell r="B1318">
            <v>230</v>
          </cell>
        </row>
        <row r="1319">
          <cell r="B1319">
            <v>230</v>
          </cell>
        </row>
        <row r="1320">
          <cell r="B1320">
            <v>230</v>
          </cell>
        </row>
        <row r="1321">
          <cell r="B1321">
            <v>230</v>
          </cell>
        </row>
        <row r="1322">
          <cell r="B1322">
            <v>230</v>
          </cell>
        </row>
        <row r="1323">
          <cell r="B1323">
            <v>230</v>
          </cell>
        </row>
        <row r="1324">
          <cell r="B1324">
            <v>230</v>
          </cell>
        </row>
        <row r="1325">
          <cell r="B1325">
            <v>230</v>
          </cell>
        </row>
        <row r="1326">
          <cell r="B1326">
            <v>230</v>
          </cell>
        </row>
        <row r="1327">
          <cell r="B1327">
            <v>230</v>
          </cell>
        </row>
        <row r="1328">
          <cell r="B1328">
            <v>230</v>
          </cell>
        </row>
        <row r="1329">
          <cell r="B1329">
            <v>230</v>
          </cell>
        </row>
        <row r="1330">
          <cell r="B1330">
            <v>230</v>
          </cell>
        </row>
        <row r="1331">
          <cell r="B1331">
            <v>241</v>
          </cell>
        </row>
        <row r="1332">
          <cell r="B1332">
            <v>241</v>
          </cell>
        </row>
        <row r="1333">
          <cell r="B1333">
            <v>241</v>
          </cell>
        </row>
        <row r="1334">
          <cell r="B1334">
            <v>241</v>
          </cell>
        </row>
        <row r="1335">
          <cell r="B1335">
            <v>241</v>
          </cell>
        </row>
        <row r="1336">
          <cell r="B1336">
            <v>241</v>
          </cell>
        </row>
        <row r="1337">
          <cell r="B1337">
            <v>241</v>
          </cell>
        </row>
        <row r="1338">
          <cell r="B1338">
            <v>241</v>
          </cell>
        </row>
        <row r="1339">
          <cell r="B1339">
            <v>241</v>
          </cell>
        </row>
        <row r="1340">
          <cell r="B1340">
            <v>241</v>
          </cell>
        </row>
        <row r="1341">
          <cell r="B1341">
            <v>241</v>
          </cell>
        </row>
        <row r="1342">
          <cell r="B1342">
            <v>242</v>
          </cell>
        </row>
        <row r="1343">
          <cell r="B1343">
            <v>242</v>
          </cell>
        </row>
        <row r="1344">
          <cell r="B1344">
            <v>242</v>
          </cell>
        </row>
        <row r="1345">
          <cell r="B1345">
            <v>242</v>
          </cell>
        </row>
        <row r="1346">
          <cell r="B1346">
            <v>242</v>
          </cell>
        </row>
        <row r="1347">
          <cell r="B1347">
            <v>242</v>
          </cell>
        </row>
        <row r="1348">
          <cell r="B1348">
            <v>242</v>
          </cell>
        </row>
        <row r="1349">
          <cell r="B1349">
            <v>263</v>
          </cell>
        </row>
        <row r="1350">
          <cell r="B1350">
            <v>263</v>
          </cell>
        </row>
        <row r="1351">
          <cell r="B1351">
            <v>263</v>
          </cell>
        </row>
        <row r="1352">
          <cell r="B1352">
            <v>263</v>
          </cell>
        </row>
        <row r="1353">
          <cell r="B1353">
            <v>263</v>
          </cell>
        </row>
        <row r="1354">
          <cell r="B1354">
            <v>263</v>
          </cell>
        </row>
        <row r="1355">
          <cell r="B1355">
            <v>263</v>
          </cell>
        </row>
        <row r="1356">
          <cell r="B1356">
            <v>263</v>
          </cell>
        </row>
        <row r="1357">
          <cell r="B1357">
            <v>263</v>
          </cell>
        </row>
        <row r="1358">
          <cell r="B1358">
            <v>263</v>
          </cell>
        </row>
        <row r="1359">
          <cell r="B1359">
            <v>263</v>
          </cell>
        </row>
        <row r="1360">
          <cell r="B1360">
            <v>263</v>
          </cell>
        </row>
        <row r="1361">
          <cell r="B1361">
            <v>311</v>
          </cell>
        </row>
        <row r="1362">
          <cell r="B1362">
            <v>311</v>
          </cell>
        </row>
        <row r="1363">
          <cell r="B1363">
            <v>311</v>
          </cell>
        </row>
        <row r="1364">
          <cell r="B1364">
            <v>311</v>
          </cell>
        </row>
        <row r="1365">
          <cell r="B1365">
            <v>311</v>
          </cell>
        </row>
        <row r="1366">
          <cell r="B1366">
            <v>311</v>
          </cell>
        </row>
        <row r="1367">
          <cell r="B1367">
            <v>311</v>
          </cell>
        </row>
        <row r="1368">
          <cell r="B1368">
            <v>311</v>
          </cell>
        </row>
        <row r="1369">
          <cell r="B1369">
            <v>311</v>
          </cell>
        </row>
        <row r="1370">
          <cell r="B1370">
            <v>311</v>
          </cell>
        </row>
        <row r="1371">
          <cell r="B1371">
            <v>311</v>
          </cell>
        </row>
        <row r="1372">
          <cell r="B1372">
            <v>311</v>
          </cell>
        </row>
        <row r="1373">
          <cell r="B1373">
            <v>331</v>
          </cell>
        </row>
        <row r="1374">
          <cell r="B1374">
            <v>331</v>
          </cell>
        </row>
        <row r="1375">
          <cell r="B1375">
            <v>331</v>
          </cell>
        </row>
        <row r="1376">
          <cell r="B1376">
            <v>331</v>
          </cell>
        </row>
        <row r="1377">
          <cell r="B1377">
            <v>331</v>
          </cell>
        </row>
        <row r="1378">
          <cell r="B1378">
            <v>331</v>
          </cell>
        </row>
        <row r="1379">
          <cell r="B1379">
            <v>331</v>
          </cell>
        </row>
        <row r="1380">
          <cell r="B1380">
            <v>331</v>
          </cell>
        </row>
        <row r="1381">
          <cell r="B1381">
            <v>331</v>
          </cell>
        </row>
        <row r="1382">
          <cell r="B1382">
            <v>331</v>
          </cell>
        </row>
        <row r="1383">
          <cell r="B1383">
            <v>331</v>
          </cell>
        </row>
        <row r="1384">
          <cell r="B1384">
            <v>311</v>
          </cell>
        </row>
        <row r="1385">
          <cell r="B1385">
            <v>311</v>
          </cell>
        </row>
        <row r="1386">
          <cell r="B1386">
            <v>311</v>
          </cell>
        </row>
        <row r="1387">
          <cell r="B1387">
            <v>311</v>
          </cell>
        </row>
        <row r="1388">
          <cell r="B1388">
            <v>311</v>
          </cell>
        </row>
        <row r="1389">
          <cell r="B1389">
            <v>311</v>
          </cell>
        </row>
        <row r="1390">
          <cell r="B1390">
            <v>311</v>
          </cell>
        </row>
        <row r="1391">
          <cell r="B1391">
            <v>311</v>
          </cell>
        </row>
        <row r="1392">
          <cell r="B1392">
            <v>311</v>
          </cell>
        </row>
        <row r="1393">
          <cell r="B1393">
            <v>311</v>
          </cell>
        </row>
        <row r="1394">
          <cell r="B1394">
            <v>311</v>
          </cell>
        </row>
        <row r="1395">
          <cell r="B1395">
            <v>311</v>
          </cell>
        </row>
        <row r="1396">
          <cell r="B1396">
            <v>311</v>
          </cell>
        </row>
        <row r="1397">
          <cell r="B1397">
            <v>312</v>
          </cell>
        </row>
        <row r="1398">
          <cell r="B1398">
            <v>312</v>
          </cell>
        </row>
        <row r="1399">
          <cell r="B1399">
            <v>312</v>
          </cell>
        </row>
        <row r="1400">
          <cell r="B1400">
            <v>312</v>
          </cell>
        </row>
        <row r="1401">
          <cell r="B1401">
            <v>312</v>
          </cell>
        </row>
        <row r="1402">
          <cell r="B1402">
            <v>312</v>
          </cell>
        </row>
        <row r="1403">
          <cell r="B1403">
            <v>312</v>
          </cell>
        </row>
        <row r="1404">
          <cell r="B1404">
            <v>312</v>
          </cell>
        </row>
        <row r="1405">
          <cell r="B1405">
            <v>312</v>
          </cell>
        </row>
        <row r="1406">
          <cell r="B1406">
            <v>312</v>
          </cell>
        </row>
        <row r="1407">
          <cell r="B1407">
            <v>332</v>
          </cell>
        </row>
        <row r="1408">
          <cell r="B1408">
            <v>332</v>
          </cell>
        </row>
        <row r="1409">
          <cell r="B1409">
            <v>332</v>
          </cell>
        </row>
        <row r="1410">
          <cell r="B1410">
            <v>332</v>
          </cell>
        </row>
        <row r="1411">
          <cell r="B1411">
            <v>332</v>
          </cell>
        </row>
        <row r="1412">
          <cell r="B1412">
            <v>332</v>
          </cell>
        </row>
        <row r="1413">
          <cell r="B1413">
            <v>332</v>
          </cell>
        </row>
        <row r="1414">
          <cell r="B1414">
            <v>332</v>
          </cell>
        </row>
        <row r="1415">
          <cell r="B1415">
            <v>332</v>
          </cell>
        </row>
        <row r="1416">
          <cell r="B1416">
            <v>312</v>
          </cell>
        </row>
        <row r="1417">
          <cell r="B1417">
            <v>312</v>
          </cell>
        </row>
        <row r="1418">
          <cell r="B1418">
            <v>312</v>
          </cell>
        </row>
        <row r="1419">
          <cell r="B1419">
            <v>313</v>
          </cell>
        </row>
        <row r="1420">
          <cell r="B1420">
            <v>313</v>
          </cell>
        </row>
        <row r="1421">
          <cell r="B1421">
            <v>313</v>
          </cell>
        </row>
        <row r="1422">
          <cell r="B1422">
            <v>313</v>
          </cell>
        </row>
        <row r="1423">
          <cell r="B1423">
            <v>313</v>
          </cell>
        </row>
        <row r="1424">
          <cell r="B1424">
            <v>313</v>
          </cell>
        </row>
        <row r="1425">
          <cell r="B1425">
            <v>313</v>
          </cell>
        </row>
        <row r="1426">
          <cell r="B1426">
            <v>313</v>
          </cell>
        </row>
        <row r="1427">
          <cell r="B1427">
            <v>313</v>
          </cell>
        </row>
        <row r="1428">
          <cell r="B1428">
            <v>313</v>
          </cell>
        </row>
        <row r="1429">
          <cell r="B1429">
            <v>313</v>
          </cell>
        </row>
        <row r="1430">
          <cell r="B1430">
            <v>313</v>
          </cell>
        </row>
        <row r="1431">
          <cell r="B1431">
            <v>313</v>
          </cell>
        </row>
        <row r="1432">
          <cell r="B1432">
            <v>313</v>
          </cell>
        </row>
        <row r="1433">
          <cell r="B1433">
            <v>313</v>
          </cell>
        </row>
        <row r="1434">
          <cell r="B1434">
            <v>313</v>
          </cell>
        </row>
        <row r="1435">
          <cell r="B1435">
            <v>313</v>
          </cell>
        </row>
        <row r="1436">
          <cell r="B1436">
            <v>153</v>
          </cell>
        </row>
        <row r="1437">
          <cell r="B1437">
            <v>153</v>
          </cell>
        </row>
        <row r="1438">
          <cell r="B1438">
            <v>153</v>
          </cell>
        </row>
        <row r="1439">
          <cell r="B1439">
            <v>153</v>
          </cell>
        </row>
        <row r="1440">
          <cell r="B1440">
            <v>153</v>
          </cell>
        </row>
        <row r="1441">
          <cell r="B1441">
            <v>153</v>
          </cell>
        </row>
        <row r="1442">
          <cell r="B1442">
            <v>153</v>
          </cell>
        </row>
        <row r="1443">
          <cell r="B1443">
            <v>153</v>
          </cell>
        </row>
        <row r="1444">
          <cell r="B1444">
            <v>153</v>
          </cell>
        </row>
        <row r="1445">
          <cell r="B1445">
            <v>153</v>
          </cell>
        </row>
        <row r="1446">
          <cell r="B1446">
            <v>153</v>
          </cell>
        </row>
        <row r="1447">
          <cell r="B1447">
            <v>153</v>
          </cell>
        </row>
        <row r="1448">
          <cell r="B1448">
            <v>153</v>
          </cell>
        </row>
        <row r="1449">
          <cell r="B1449">
            <v>153</v>
          </cell>
        </row>
        <row r="1450">
          <cell r="B1450">
            <v>153</v>
          </cell>
        </row>
        <row r="1451">
          <cell r="B1451">
            <v>153</v>
          </cell>
        </row>
        <row r="1452">
          <cell r="B1452">
            <v>313</v>
          </cell>
        </row>
        <row r="1453">
          <cell r="B1453">
            <v>313</v>
          </cell>
        </row>
        <row r="1454">
          <cell r="B1454">
            <v>313</v>
          </cell>
        </row>
        <row r="1455">
          <cell r="B1455">
            <v>313</v>
          </cell>
        </row>
        <row r="1456">
          <cell r="B1456">
            <v>313</v>
          </cell>
        </row>
        <row r="1457">
          <cell r="B1457">
            <v>313</v>
          </cell>
        </row>
        <row r="1458">
          <cell r="B1458">
            <v>313</v>
          </cell>
        </row>
        <row r="1459">
          <cell r="B1459">
            <v>313</v>
          </cell>
        </row>
        <row r="1460">
          <cell r="B1460">
            <v>313</v>
          </cell>
        </row>
        <row r="1461">
          <cell r="B1461">
            <v>313</v>
          </cell>
        </row>
        <row r="1462">
          <cell r="B1462">
            <v>313</v>
          </cell>
        </row>
        <row r="1463">
          <cell r="B1463">
            <v>313</v>
          </cell>
        </row>
        <row r="1464">
          <cell r="B1464">
            <v>313</v>
          </cell>
        </row>
        <row r="1465">
          <cell r="B1465">
            <v>313</v>
          </cell>
        </row>
        <row r="1466">
          <cell r="B1466">
            <v>313</v>
          </cell>
        </row>
        <row r="1467">
          <cell r="B1467">
            <v>313</v>
          </cell>
        </row>
        <row r="1468">
          <cell r="B1468">
            <v>313</v>
          </cell>
        </row>
        <row r="1469">
          <cell r="B1469">
            <v>313</v>
          </cell>
        </row>
        <row r="1470">
          <cell r="B1470">
            <v>313</v>
          </cell>
        </row>
        <row r="1471">
          <cell r="B1471">
            <v>314</v>
          </cell>
        </row>
        <row r="1472">
          <cell r="B1472">
            <v>314</v>
          </cell>
        </row>
        <row r="1473">
          <cell r="B1473">
            <v>314</v>
          </cell>
        </row>
        <row r="1474">
          <cell r="B1474">
            <v>314</v>
          </cell>
        </row>
        <row r="1475">
          <cell r="B1475">
            <v>314</v>
          </cell>
        </row>
        <row r="1476">
          <cell r="B1476">
            <v>314</v>
          </cell>
        </row>
        <row r="1477">
          <cell r="B1477">
            <v>314</v>
          </cell>
        </row>
        <row r="1478">
          <cell r="B1478">
            <v>314</v>
          </cell>
        </row>
        <row r="1479">
          <cell r="B1479">
            <v>314</v>
          </cell>
        </row>
        <row r="1480">
          <cell r="B1480">
            <v>314</v>
          </cell>
        </row>
        <row r="1481">
          <cell r="B1481">
            <v>314</v>
          </cell>
        </row>
        <row r="1482">
          <cell r="B1482">
            <v>315</v>
          </cell>
        </row>
        <row r="1483">
          <cell r="B1483">
            <v>315</v>
          </cell>
        </row>
        <row r="1484">
          <cell r="B1484">
            <v>315</v>
          </cell>
        </row>
        <row r="1485">
          <cell r="B1485">
            <v>315</v>
          </cell>
        </row>
        <row r="1486">
          <cell r="B1486">
            <v>315</v>
          </cell>
        </row>
        <row r="1487">
          <cell r="B1487">
            <v>315</v>
          </cell>
        </row>
        <row r="1488">
          <cell r="B1488">
            <v>315</v>
          </cell>
        </row>
        <row r="1489">
          <cell r="B1489">
            <v>315</v>
          </cell>
        </row>
        <row r="1490">
          <cell r="B1490">
            <v>315</v>
          </cell>
        </row>
        <row r="1491">
          <cell r="B1491">
            <v>333</v>
          </cell>
        </row>
        <row r="1492">
          <cell r="B1492">
            <v>333</v>
          </cell>
        </row>
        <row r="1493">
          <cell r="B1493">
            <v>333</v>
          </cell>
        </row>
        <row r="1494">
          <cell r="B1494">
            <v>333</v>
          </cell>
        </row>
        <row r="1495">
          <cell r="B1495">
            <v>333</v>
          </cell>
        </row>
        <row r="1496">
          <cell r="B1496">
            <v>333</v>
          </cell>
        </row>
        <row r="1497">
          <cell r="B1497">
            <v>333</v>
          </cell>
        </row>
        <row r="1498">
          <cell r="B1498">
            <v>318</v>
          </cell>
        </row>
        <row r="1499">
          <cell r="B1499">
            <v>318</v>
          </cell>
        </row>
        <row r="1500">
          <cell r="B1500">
            <v>318</v>
          </cell>
        </row>
        <row r="1501">
          <cell r="B1501">
            <v>318</v>
          </cell>
        </row>
        <row r="1502">
          <cell r="B1502">
            <v>318</v>
          </cell>
        </row>
        <row r="1503">
          <cell r="B1503">
            <v>318</v>
          </cell>
        </row>
        <row r="1504">
          <cell r="B1504">
            <v>318</v>
          </cell>
        </row>
        <row r="1505">
          <cell r="B1505">
            <v>318</v>
          </cell>
        </row>
        <row r="1506">
          <cell r="B1506">
            <v>336</v>
          </cell>
        </row>
        <row r="1507">
          <cell r="B1507">
            <v>336</v>
          </cell>
        </row>
        <row r="1508">
          <cell r="B1508">
            <v>336</v>
          </cell>
        </row>
        <row r="1509">
          <cell r="B1509">
            <v>336</v>
          </cell>
        </row>
        <row r="1510">
          <cell r="B1510">
            <v>336</v>
          </cell>
        </row>
        <row r="1511">
          <cell r="B1511">
            <v>336</v>
          </cell>
        </row>
        <row r="1512">
          <cell r="B1512">
            <v>336</v>
          </cell>
        </row>
        <row r="1513">
          <cell r="B1513">
            <v>336</v>
          </cell>
        </row>
        <row r="1514">
          <cell r="B1514">
            <v>336</v>
          </cell>
        </row>
        <row r="1515">
          <cell r="B1515">
            <v>319</v>
          </cell>
        </row>
        <row r="1516">
          <cell r="B1516">
            <v>319</v>
          </cell>
        </row>
        <row r="1517">
          <cell r="B1517">
            <v>319</v>
          </cell>
        </row>
        <row r="1518">
          <cell r="B1518">
            <v>319</v>
          </cell>
        </row>
        <row r="1519">
          <cell r="B1519">
            <v>319</v>
          </cell>
        </row>
        <row r="1520">
          <cell r="B1520">
            <v>319</v>
          </cell>
        </row>
        <row r="1521">
          <cell r="B1521">
            <v>319</v>
          </cell>
        </row>
        <row r="1522">
          <cell r="B1522">
            <v>319</v>
          </cell>
        </row>
        <row r="1523">
          <cell r="B1523">
            <v>319</v>
          </cell>
        </row>
        <row r="1524">
          <cell r="B1524">
            <v>319</v>
          </cell>
        </row>
        <row r="1525">
          <cell r="B1525">
            <v>319</v>
          </cell>
        </row>
        <row r="1526">
          <cell r="B1526">
            <v>319</v>
          </cell>
        </row>
        <row r="1527">
          <cell r="B1527">
            <v>319</v>
          </cell>
        </row>
        <row r="1528">
          <cell r="B1528">
            <v>319</v>
          </cell>
        </row>
        <row r="1529">
          <cell r="B1529">
            <v>319</v>
          </cell>
        </row>
        <row r="1530">
          <cell r="B1530">
            <v>319</v>
          </cell>
        </row>
        <row r="1531">
          <cell r="B1531">
            <v>337</v>
          </cell>
        </row>
        <row r="1532">
          <cell r="B1532">
            <v>337</v>
          </cell>
        </row>
        <row r="1533">
          <cell r="B1533">
            <v>337</v>
          </cell>
        </row>
        <row r="1534">
          <cell r="B1534">
            <v>337</v>
          </cell>
        </row>
        <row r="1535">
          <cell r="B1535">
            <v>337</v>
          </cell>
        </row>
        <row r="1536">
          <cell r="B1536">
            <v>337</v>
          </cell>
        </row>
        <row r="1537">
          <cell r="B1537">
            <v>319</v>
          </cell>
        </row>
        <row r="1538">
          <cell r="B1538">
            <v>319</v>
          </cell>
        </row>
        <row r="1539">
          <cell r="B1539">
            <v>319</v>
          </cell>
        </row>
        <row r="1540">
          <cell r="B1540">
            <v>319</v>
          </cell>
        </row>
        <row r="1541">
          <cell r="B1541">
            <v>319</v>
          </cell>
        </row>
        <row r="1542">
          <cell r="B1542">
            <v>319</v>
          </cell>
        </row>
        <row r="1543">
          <cell r="B1543">
            <v>319</v>
          </cell>
        </row>
        <row r="1544">
          <cell r="B1544">
            <v>319</v>
          </cell>
        </row>
        <row r="1545">
          <cell r="B1545">
            <v>320</v>
          </cell>
        </row>
        <row r="1546">
          <cell r="B1546">
            <v>320</v>
          </cell>
        </row>
        <row r="1547">
          <cell r="B1547">
            <v>320</v>
          </cell>
        </row>
        <row r="1548">
          <cell r="B1548">
            <v>320</v>
          </cell>
        </row>
        <row r="1549">
          <cell r="B1549">
            <v>320</v>
          </cell>
        </row>
        <row r="1550">
          <cell r="B1550">
            <v>320</v>
          </cell>
        </row>
        <row r="1551">
          <cell r="B1551">
            <v>320</v>
          </cell>
        </row>
        <row r="1552">
          <cell r="B1552">
            <v>320</v>
          </cell>
        </row>
        <row r="1553">
          <cell r="B1553">
            <v>320</v>
          </cell>
        </row>
        <row r="1554">
          <cell r="B1554">
            <v>320</v>
          </cell>
        </row>
        <row r="1555">
          <cell r="B1555">
            <v>320</v>
          </cell>
        </row>
        <row r="1556">
          <cell r="B1556">
            <v>320</v>
          </cell>
        </row>
        <row r="1557">
          <cell r="B1557">
            <v>320</v>
          </cell>
        </row>
        <row r="1558">
          <cell r="B1558">
            <v>320</v>
          </cell>
        </row>
        <row r="1559">
          <cell r="B1559">
            <v>320</v>
          </cell>
        </row>
        <row r="1560">
          <cell r="B1560">
            <v>320</v>
          </cell>
        </row>
        <row r="1561">
          <cell r="B1561">
            <v>320</v>
          </cell>
        </row>
        <row r="1562">
          <cell r="B1562">
            <v>320</v>
          </cell>
        </row>
        <row r="1563">
          <cell r="B1563">
            <v>320</v>
          </cell>
        </row>
        <row r="1564">
          <cell r="B1564">
            <v>320</v>
          </cell>
        </row>
        <row r="1565">
          <cell r="B1565">
            <v>320</v>
          </cell>
        </row>
        <row r="1566">
          <cell r="B1566">
            <v>320</v>
          </cell>
        </row>
        <row r="1567">
          <cell r="B1567">
            <v>320</v>
          </cell>
        </row>
        <row r="1568">
          <cell r="B1568">
            <v>320</v>
          </cell>
        </row>
        <row r="1569">
          <cell r="B1569">
            <v>320</v>
          </cell>
        </row>
        <row r="1570">
          <cell r="B1570">
            <v>320</v>
          </cell>
        </row>
        <row r="1571">
          <cell r="B1571">
            <v>320</v>
          </cell>
        </row>
        <row r="1572">
          <cell r="B1572">
            <v>320</v>
          </cell>
        </row>
        <row r="1573">
          <cell r="B1573">
            <v>320</v>
          </cell>
        </row>
        <row r="1574">
          <cell r="B1574">
            <v>320</v>
          </cell>
        </row>
        <row r="1575">
          <cell r="B1575">
            <v>320</v>
          </cell>
        </row>
        <row r="1576">
          <cell r="B1576">
            <v>338</v>
          </cell>
        </row>
        <row r="1577">
          <cell r="B1577">
            <v>338</v>
          </cell>
        </row>
        <row r="1578">
          <cell r="B1578">
            <v>338</v>
          </cell>
        </row>
        <row r="1579">
          <cell r="B1579">
            <v>338</v>
          </cell>
        </row>
        <row r="1580">
          <cell r="B1580">
            <v>338</v>
          </cell>
        </row>
        <row r="1581">
          <cell r="B1581">
            <v>338</v>
          </cell>
        </row>
        <row r="1582">
          <cell r="B1582">
            <v>338</v>
          </cell>
        </row>
        <row r="1583">
          <cell r="B1583">
            <v>338</v>
          </cell>
        </row>
        <row r="1584">
          <cell r="B1584">
            <v>338</v>
          </cell>
        </row>
        <row r="1585">
          <cell r="B1585">
            <v>338</v>
          </cell>
        </row>
        <row r="1586">
          <cell r="B1586">
            <v>338</v>
          </cell>
        </row>
        <row r="1587">
          <cell r="B1587">
            <v>338</v>
          </cell>
        </row>
        <row r="1588">
          <cell r="B1588">
            <v>338</v>
          </cell>
        </row>
        <row r="1589">
          <cell r="B1589">
            <v>338</v>
          </cell>
        </row>
        <row r="1590">
          <cell r="B1590">
            <v>338</v>
          </cell>
        </row>
        <row r="1591">
          <cell r="B1591">
            <v>338</v>
          </cell>
        </row>
        <row r="1592">
          <cell r="B1592">
            <v>338</v>
          </cell>
        </row>
        <row r="1593">
          <cell r="B1593">
            <v>338</v>
          </cell>
        </row>
        <row r="1594">
          <cell r="B1594">
            <v>338</v>
          </cell>
        </row>
        <row r="1595">
          <cell r="B1595">
            <v>338</v>
          </cell>
        </row>
        <row r="1596">
          <cell r="B1596">
            <v>338</v>
          </cell>
        </row>
        <row r="1597">
          <cell r="B1597">
            <v>338</v>
          </cell>
        </row>
        <row r="1598">
          <cell r="B1598">
            <v>338</v>
          </cell>
        </row>
        <row r="1599">
          <cell r="B1599">
            <v>338</v>
          </cell>
        </row>
        <row r="1600">
          <cell r="B1600">
            <v>338</v>
          </cell>
        </row>
        <row r="1601">
          <cell r="B1601">
            <v>338</v>
          </cell>
        </row>
        <row r="1602">
          <cell r="B1602">
            <v>338</v>
          </cell>
        </row>
        <row r="1603">
          <cell r="B1603">
            <v>338</v>
          </cell>
        </row>
        <row r="1604">
          <cell r="B1604">
            <v>338</v>
          </cell>
        </row>
        <row r="1605">
          <cell r="B1605">
            <v>338</v>
          </cell>
        </row>
        <row r="1606">
          <cell r="B1606">
            <v>338</v>
          </cell>
        </row>
        <row r="1607">
          <cell r="B1607">
            <v>338</v>
          </cell>
        </row>
        <row r="1608">
          <cell r="B1608">
            <v>338</v>
          </cell>
        </row>
        <row r="1609">
          <cell r="B1609">
            <v>320</v>
          </cell>
        </row>
        <row r="1610">
          <cell r="B1610">
            <v>320</v>
          </cell>
        </row>
        <row r="1611">
          <cell r="B1611">
            <v>320</v>
          </cell>
        </row>
        <row r="1612">
          <cell r="B1612">
            <v>320</v>
          </cell>
        </row>
        <row r="1613">
          <cell r="B1613">
            <v>320</v>
          </cell>
        </row>
        <row r="1614">
          <cell r="B1614">
            <v>320</v>
          </cell>
        </row>
        <row r="1615">
          <cell r="B1615">
            <v>320</v>
          </cell>
        </row>
        <row r="1616">
          <cell r="B1616">
            <v>320</v>
          </cell>
        </row>
        <row r="1617">
          <cell r="B1617">
            <v>320</v>
          </cell>
        </row>
        <row r="1618">
          <cell r="B1618">
            <v>320</v>
          </cell>
        </row>
        <row r="1619">
          <cell r="B1619">
            <v>320</v>
          </cell>
        </row>
        <row r="1620">
          <cell r="B1620">
            <v>320</v>
          </cell>
        </row>
        <row r="1621">
          <cell r="B1621">
            <v>320</v>
          </cell>
        </row>
        <row r="1622">
          <cell r="B1622">
            <v>320</v>
          </cell>
        </row>
        <row r="1623">
          <cell r="B1623">
            <v>320</v>
          </cell>
        </row>
        <row r="1624">
          <cell r="B1624">
            <v>320</v>
          </cell>
        </row>
        <row r="1625">
          <cell r="B1625">
            <v>320</v>
          </cell>
        </row>
        <row r="1626">
          <cell r="B1626">
            <v>320</v>
          </cell>
        </row>
        <row r="1627">
          <cell r="B1627">
            <v>320</v>
          </cell>
        </row>
        <row r="1628">
          <cell r="B1628">
            <v>320</v>
          </cell>
        </row>
        <row r="1629">
          <cell r="B1629">
            <v>320</v>
          </cell>
        </row>
        <row r="1630">
          <cell r="B1630">
            <v>320</v>
          </cell>
        </row>
        <row r="1631">
          <cell r="B1631">
            <v>320</v>
          </cell>
        </row>
        <row r="1632">
          <cell r="B1632">
            <v>320</v>
          </cell>
        </row>
        <row r="1633">
          <cell r="B1633">
            <v>320</v>
          </cell>
        </row>
        <row r="1634">
          <cell r="B1634">
            <v>320</v>
          </cell>
        </row>
        <row r="1635">
          <cell r="B1635">
            <v>320</v>
          </cell>
        </row>
        <row r="1636">
          <cell r="B1636">
            <v>320</v>
          </cell>
        </row>
        <row r="1637">
          <cell r="B1637">
            <v>320</v>
          </cell>
        </row>
        <row r="1638">
          <cell r="B1638">
            <v>320</v>
          </cell>
        </row>
        <row r="1639">
          <cell r="B1639">
            <v>320</v>
          </cell>
        </row>
        <row r="1640">
          <cell r="B1640">
            <v>320</v>
          </cell>
        </row>
        <row r="1641">
          <cell r="B1641">
            <v>320</v>
          </cell>
        </row>
        <row r="1642">
          <cell r="B1642">
            <v>320</v>
          </cell>
        </row>
        <row r="1643">
          <cell r="B1643">
            <v>320</v>
          </cell>
        </row>
        <row r="1644">
          <cell r="B1644">
            <v>320</v>
          </cell>
        </row>
        <row r="1645">
          <cell r="B1645">
            <v>320</v>
          </cell>
        </row>
        <row r="1646">
          <cell r="B1646">
            <v>320</v>
          </cell>
        </row>
        <row r="1647">
          <cell r="B1647">
            <v>320</v>
          </cell>
        </row>
        <row r="1648">
          <cell r="B1648">
            <v>320</v>
          </cell>
        </row>
        <row r="1649">
          <cell r="B1649">
            <v>320</v>
          </cell>
        </row>
        <row r="1650">
          <cell r="B1650">
            <v>320</v>
          </cell>
        </row>
        <row r="1651">
          <cell r="B1651">
            <v>320</v>
          </cell>
        </row>
        <row r="1652">
          <cell r="B1652">
            <v>320</v>
          </cell>
        </row>
        <row r="1653">
          <cell r="B1653">
            <v>320</v>
          </cell>
        </row>
        <row r="1654">
          <cell r="B1654">
            <v>320</v>
          </cell>
        </row>
        <row r="1655">
          <cell r="B1655">
            <v>320</v>
          </cell>
        </row>
        <row r="1656">
          <cell r="B1656">
            <v>320</v>
          </cell>
        </row>
        <row r="1657">
          <cell r="B1657">
            <v>320</v>
          </cell>
        </row>
        <row r="1658">
          <cell r="B1658">
            <v>320</v>
          </cell>
        </row>
        <row r="1659">
          <cell r="B1659">
            <v>320</v>
          </cell>
        </row>
        <row r="1660">
          <cell r="B1660">
            <v>320</v>
          </cell>
        </row>
        <row r="1661">
          <cell r="B1661">
            <v>320</v>
          </cell>
        </row>
        <row r="1662">
          <cell r="B1662">
            <v>320</v>
          </cell>
        </row>
        <row r="1663">
          <cell r="B1663">
            <v>320</v>
          </cell>
        </row>
        <row r="1664">
          <cell r="B1664">
            <v>320</v>
          </cell>
        </row>
        <row r="1665">
          <cell r="B1665">
            <v>320</v>
          </cell>
        </row>
        <row r="1666">
          <cell r="B1666">
            <v>320</v>
          </cell>
        </row>
        <row r="1667">
          <cell r="B1667">
            <v>320</v>
          </cell>
        </row>
        <row r="1668">
          <cell r="B1668">
            <v>320</v>
          </cell>
        </row>
        <row r="1669">
          <cell r="B1669">
            <v>320</v>
          </cell>
        </row>
        <row r="1670">
          <cell r="B1670">
            <v>320</v>
          </cell>
        </row>
        <row r="1671">
          <cell r="B1671">
            <v>320</v>
          </cell>
        </row>
        <row r="1672">
          <cell r="B1672">
            <v>320</v>
          </cell>
        </row>
        <row r="1673">
          <cell r="B1673">
            <v>320</v>
          </cell>
        </row>
        <row r="1674">
          <cell r="B1674">
            <v>320</v>
          </cell>
        </row>
        <row r="1675">
          <cell r="B1675">
            <v>320</v>
          </cell>
        </row>
        <row r="1676">
          <cell r="B1676">
            <v>320</v>
          </cell>
        </row>
        <row r="1677">
          <cell r="B1677">
            <v>320</v>
          </cell>
        </row>
        <row r="1678">
          <cell r="B1678">
            <v>340</v>
          </cell>
        </row>
        <row r="1679">
          <cell r="B1679">
            <v>340</v>
          </cell>
        </row>
        <row r="1680">
          <cell r="B1680">
            <v>340</v>
          </cell>
        </row>
        <row r="1681">
          <cell r="B1681">
            <v>340</v>
          </cell>
        </row>
        <row r="1682">
          <cell r="B1682">
            <v>340</v>
          </cell>
        </row>
        <row r="1683">
          <cell r="B1683">
            <v>340</v>
          </cell>
        </row>
        <row r="1684">
          <cell r="B1684">
            <v>340</v>
          </cell>
        </row>
        <row r="1685">
          <cell r="B1685">
            <v>321</v>
          </cell>
        </row>
        <row r="1686">
          <cell r="B1686">
            <v>321</v>
          </cell>
        </row>
        <row r="1687">
          <cell r="B1687">
            <v>321</v>
          </cell>
        </row>
        <row r="1688">
          <cell r="B1688">
            <v>321</v>
          </cell>
        </row>
        <row r="1689">
          <cell r="B1689">
            <v>321</v>
          </cell>
        </row>
        <row r="1690">
          <cell r="B1690">
            <v>321</v>
          </cell>
        </row>
        <row r="1691">
          <cell r="B1691">
            <v>321</v>
          </cell>
        </row>
        <row r="1692">
          <cell r="B1692">
            <v>321</v>
          </cell>
        </row>
        <row r="1693">
          <cell r="B1693">
            <v>321</v>
          </cell>
        </row>
        <row r="1694">
          <cell r="B1694">
            <v>321</v>
          </cell>
        </row>
        <row r="1695">
          <cell r="B1695">
            <v>321</v>
          </cell>
        </row>
        <row r="1696">
          <cell r="B1696">
            <v>342</v>
          </cell>
        </row>
        <row r="1697">
          <cell r="B1697">
            <v>342</v>
          </cell>
        </row>
        <row r="1698">
          <cell r="B1698">
            <v>342</v>
          </cell>
        </row>
        <row r="1699">
          <cell r="B1699">
            <v>342</v>
          </cell>
        </row>
        <row r="1700">
          <cell r="B1700">
            <v>342</v>
          </cell>
        </row>
        <row r="1701">
          <cell r="B1701">
            <v>342</v>
          </cell>
        </row>
        <row r="1702">
          <cell r="B1702">
            <v>342</v>
          </cell>
        </row>
        <row r="1703">
          <cell r="B1703">
            <v>342</v>
          </cell>
        </row>
        <row r="1704">
          <cell r="B1704">
            <v>342</v>
          </cell>
        </row>
        <row r="1705">
          <cell r="B1705">
            <v>342</v>
          </cell>
        </row>
        <row r="1706">
          <cell r="B1706">
            <v>262</v>
          </cell>
        </row>
        <row r="1707">
          <cell r="B1707">
            <v>262</v>
          </cell>
        </row>
        <row r="1708">
          <cell r="B1708">
            <v>262</v>
          </cell>
        </row>
        <row r="1709">
          <cell r="B1709">
            <v>262</v>
          </cell>
        </row>
        <row r="1710">
          <cell r="B1710">
            <v>262</v>
          </cell>
        </row>
        <row r="1711">
          <cell r="B1711">
            <v>262</v>
          </cell>
        </row>
        <row r="1712">
          <cell r="B1712">
            <v>262</v>
          </cell>
        </row>
        <row r="1713">
          <cell r="B1713">
            <v>262</v>
          </cell>
        </row>
        <row r="1714">
          <cell r="B1714">
            <v>262</v>
          </cell>
        </row>
        <row r="1715">
          <cell r="B1715">
            <v>262</v>
          </cell>
        </row>
        <row r="1716">
          <cell r="B1716">
            <v>262</v>
          </cell>
        </row>
        <row r="1717">
          <cell r="B1717">
            <v>341</v>
          </cell>
        </row>
        <row r="1718">
          <cell r="B1718">
            <v>341</v>
          </cell>
        </row>
        <row r="1719">
          <cell r="B1719">
            <v>341</v>
          </cell>
        </row>
        <row r="1720">
          <cell r="B1720">
            <v>341</v>
          </cell>
        </row>
        <row r="1721">
          <cell r="B1721">
            <v>341</v>
          </cell>
        </row>
        <row r="1722">
          <cell r="B1722">
            <v>341</v>
          </cell>
        </row>
        <row r="1723">
          <cell r="B1723">
            <v>341</v>
          </cell>
        </row>
        <row r="1724">
          <cell r="B1724">
            <v>341</v>
          </cell>
        </row>
        <row r="1725">
          <cell r="B1725">
            <v>343</v>
          </cell>
        </row>
        <row r="1726">
          <cell r="B1726">
            <v>343</v>
          </cell>
        </row>
        <row r="1727">
          <cell r="B1727">
            <v>343</v>
          </cell>
        </row>
        <row r="1728">
          <cell r="B1728">
            <v>343</v>
          </cell>
        </row>
        <row r="1729">
          <cell r="B1729">
            <v>343</v>
          </cell>
        </row>
        <row r="1730">
          <cell r="B1730">
            <v>410</v>
          </cell>
        </row>
        <row r="1731">
          <cell r="B1731">
            <v>410</v>
          </cell>
        </row>
        <row r="1732">
          <cell r="B1732">
            <v>410</v>
          </cell>
        </row>
        <row r="1733">
          <cell r="B1733">
            <v>410</v>
          </cell>
        </row>
        <row r="1734">
          <cell r="B1734">
            <v>410</v>
          </cell>
        </row>
        <row r="1735">
          <cell r="B1735">
            <v>410</v>
          </cell>
        </row>
        <row r="1736">
          <cell r="B1736">
            <v>410</v>
          </cell>
        </row>
        <row r="1737">
          <cell r="B1737">
            <v>410</v>
          </cell>
        </row>
        <row r="1738">
          <cell r="B1738">
            <v>410</v>
          </cell>
        </row>
        <row r="1739">
          <cell r="B1739">
            <v>410</v>
          </cell>
        </row>
        <row r="1740">
          <cell r="B1740">
            <v>410</v>
          </cell>
        </row>
        <row r="1741">
          <cell r="B1741">
            <v>410</v>
          </cell>
        </row>
        <row r="1742">
          <cell r="B1742">
            <v>410</v>
          </cell>
        </row>
        <row r="1743">
          <cell r="B1743">
            <v>410</v>
          </cell>
        </row>
        <row r="1744">
          <cell r="B1744">
            <v>410</v>
          </cell>
        </row>
        <row r="1745">
          <cell r="B1745">
            <v>410</v>
          </cell>
        </row>
        <row r="1746">
          <cell r="B1746">
            <v>410</v>
          </cell>
        </row>
        <row r="1747">
          <cell r="B1747">
            <v>410</v>
          </cell>
        </row>
        <row r="1748">
          <cell r="B1748">
            <v>410</v>
          </cell>
        </row>
        <row r="1749">
          <cell r="B1749">
            <v>410</v>
          </cell>
        </row>
        <row r="1750">
          <cell r="B1750">
            <v>410</v>
          </cell>
        </row>
        <row r="1751">
          <cell r="B1751">
            <v>410</v>
          </cell>
        </row>
        <row r="1752">
          <cell r="B1752">
            <v>410</v>
          </cell>
        </row>
        <row r="1753">
          <cell r="B1753">
            <v>410</v>
          </cell>
        </row>
        <row r="1754">
          <cell r="B1754">
            <v>410</v>
          </cell>
        </row>
        <row r="1755">
          <cell r="B1755">
            <v>410</v>
          </cell>
        </row>
        <row r="1756">
          <cell r="B1756">
            <v>410</v>
          </cell>
        </row>
        <row r="1757">
          <cell r="B1757">
            <v>410</v>
          </cell>
        </row>
        <row r="1758">
          <cell r="B1758">
            <v>410</v>
          </cell>
        </row>
        <row r="1759">
          <cell r="B1759">
            <v>410</v>
          </cell>
        </row>
        <row r="1760">
          <cell r="B1760">
            <v>410</v>
          </cell>
        </row>
        <row r="1761">
          <cell r="B1761">
            <v>410</v>
          </cell>
        </row>
        <row r="1762">
          <cell r="B1762">
            <v>410</v>
          </cell>
        </row>
        <row r="1763">
          <cell r="B1763">
            <v>410</v>
          </cell>
        </row>
        <row r="1764">
          <cell r="B1764">
            <v>410</v>
          </cell>
        </row>
        <row r="1765">
          <cell r="B1765">
            <v>410</v>
          </cell>
        </row>
        <row r="1766">
          <cell r="B1766">
            <v>410</v>
          </cell>
        </row>
        <row r="1767">
          <cell r="B1767">
            <v>410</v>
          </cell>
        </row>
        <row r="1768">
          <cell r="B1768">
            <v>410</v>
          </cell>
        </row>
        <row r="1769">
          <cell r="B1769">
            <v>410</v>
          </cell>
        </row>
        <row r="1770">
          <cell r="B1770">
            <v>410</v>
          </cell>
        </row>
        <row r="1771">
          <cell r="B1771">
            <v>410</v>
          </cell>
        </row>
        <row r="1772">
          <cell r="B1772">
            <v>410</v>
          </cell>
        </row>
        <row r="1773">
          <cell r="B1773">
            <v>410</v>
          </cell>
        </row>
        <row r="1774">
          <cell r="B1774">
            <v>410</v>
          </cell>
        </row>
        <row r="1775">
          <cell r="B1775">
            <v>410</v>
          </cell>
        </row>
        <row r="1776">
          <cell r="B1776">
            <v>410</v>
          </cell>
        </row>
        <row r="1777">
          <cell r="B1777">
            <v>410</v>
          </cell>
        </row>
        <row r="1778">
          <cell r="B1778">
            <v>410</v>
          </cell>
        </row>
        <row r="1779">
          <cell r="B1779">
            <v>410</v>
          </cell>
        </row>
        <row r="1780">
          <cell r="B1780">
            <v>410</v>
          </cell>
        </row>
        <row r="1781">
          <cell r="B1781">
            <v>410</v>
          </cell>
        </row>
        <row r="1782">
          <cell r="B1782">
            <v>410</v>
          </cell>
        </row>
        <row r="1783">
          <cell r="B1783">
            <v>410</v>
          </cell>
        </row>
        <row r="1784">
          <cell r="B1784">
            <v>410</v>
          </cell>
        </row>
        <row r="1785">
          <cell r="B1785">
            <v>410</v>
          </cell>
        </row>
        <row r="1786">
          <cell r="B1786">
            <v>410</v>
          </cell>
        </row>
        <row r="1787">
          <cell r="B1787">
            <v>410</v>
          </cell>
        </row>
        <row r="1788">
          <cell r="B1788">
            <v>410</v>
          </cell>
        </row>
        <row r="1789">
          <cell r="B1789">
            <v>410</v>
          </cell>
        </row>
        <row r="1790">
          <cell r="B1790">
            <v>410</v>
          </cell>
        </row>
        <row r="1791">
          <cell r="B1791">
            <v>410</v>
          </cell>
        </row>
        <row r="1792">
          <cell r="B1792">
            <v>410</v>
          </cell>
        </row>
        <row r="1793">
          <cell r="B1793">
            <v>410</v>
          </cell>
        </row>
        <row r="1794">
          <cell r="B1794">
            <v>410</v>
          </cell>
        </row>
        <row r="1795">
          <cell r="B1795">
            <v>410</v>
          </cell>
        </row>
        <row r="1796">
          <cell r="B1796">
            <v>410</v>
          </cell>
        </row>
        <row r="1797">
          <cell r="B1797">
            <v>410</v>
          </cell>
        </row>
        <row r="1798">
          <cell r="B1798">
            <v>410</v>
          </cell>
        </row>
        <row r="1799">
          <cell r="B1799">
            <v>410</v>
          </cell>
        </row>
        <row r="1800">
          <cell r="B1800">
            <v>410</v>
          </cell>
        </row>
        <row r="1801">
          <cell r="B1801">
            <v>410</v>
          </cell>
        </row>
        <row r="1802">
          <cell r="B1802">
            <v>410</v>
          </cell>
        </row>
        <row r="1803">
          <cell r="B1803">
            <v>410</v>
          </cell>
        </row>
        <row r="1804">
          <cell r="B1804">
            <v>410</v>
          </cell>
        </row>
        <row r="1805">
          <cell r="B1805">
            <v>410</v>
          </cell>
        </row>
        <row r="1806">
          <cell r="B1806">
            <v>410</v>
          </cell>
        </row>
        <row r="1807">
          <cell r="B1807">
            <v>410</v>
          </cell>
        </row>
        <row r="1808">
          <cell r="B1808">
            <v>410</v>
          </cell>
        </row>
        <row r="1809">
          <cell r="B1809">
            <v>410</v>
          </cell>
        </row>
        <row r="1810">
          <cell r="B1810">
            <v>410</v>
          </cell>
        </row>
        <row r="1811">
          <cell r="B1811">
            <v>410</v>
          </cell>
        </row>
        <row r="1812">
          <cell r="B1812">
            <v>410</v>
          </cell>
        </row>
        <row r="1813">
          <cell r="B1813">
            <v>410</v>
          </cell>
        </row>
        <row r="1814">
          <cell r="B1814">
            <v>410</v>
          </cell>
        </row>
        <row r="1815">
          <cell r="B1815">
            <v>410</v>
          </cell>
        </row>
        <row r="1816">
          <cell r="B1816">
            <v>410</v>
          </cell>
        </row>
        <row r="1817">
          <cell r="B1817">
            <v>410</v>
          </cell>
        </row>
        <row r="1818">
          <cell r="B1818">
            <v>410</v>
          </cell>
        </row>
        <row r="1819">
          <cell r="B1819">
            <v>410</v>
          </cell>
        </row>
        <row r="1820">
          <cell r="B1820">
            <v>410</v>
          </cell>
        </row>
        <row r="1821">
          <cell r="B1821">
            <v>410</v>
          </cell>
        </row>
        <row r="1822">
          <cell r="B1822">
            <v>410</v>
          </cell>
        </row>
        <row r="1823">
          <cell r="B1823">
            <v>410</v>
          </cell>
        </row>
        <row r="1824">
          <cell r="B1824">
            <v>410</v>
          </cell>
        </row>
        <row r="1825">
          <cell r="B1825">
            <v>410</v>
          </cell>
        </row>
        <row r="1826">
          <cell r="B1826">
            <v>410</v>
          </cell>
        </row>
        <row r="1827">
          <cell r="B1827">
            <v>410</v>
          </cell>
        </row>
        <row r="1828">
          <cell r="B1828">
            <v>410</v>
          </cell>
        </row>
        <row r="1829">
          <cell r="B1829">
            <v>410</v>
          </cell>
        </row>
        <row r="1830">
          <cell r="B1830">
            <v>410</v>
          </cell>
        </row>
        <row r="1831">
          <cell r="B1831">
            <v>410</v>
          </cell>
        </row>
        <row r="1832">
          <cell r="B1832">
            <v>410</v>
          </cell>
        </row>
        <row r="1833">
          <cell r="B1833">
            <v>410</v>
          </cell>
        </row>
        <row r="1834">
          <cell r="B1834">
            <v>410</v>
          </cell>
        </row>
        <row r="1835">
          <cell r="B1835">
            <v>410</v>
          </cell>
        </row>
        <row r="1836">
          <cell r="B1836">
            <v>410</v>
          </cell>
        </row>
        <row r="1837">
          <cell r="B1837">
            <v>410</v>
          </cell>
        </row>
        <row r="1838">
          <cell r="B1838">
            <v>410</v>
          </cell>
        </row>
        <row r="1839">
          <cell r="B1839">
            <v>410</v>
          </cell>
        </row>
        <row r="1840">
          <cell r="B1840">
            <v>410</v>
          </cell>
        </row>
        <row r="1841">
          <cell r="B1841">
            <v>410</v>
          </cell>
        </row>
        <row r="1842">
          <cell r="B1842">
            <v>410</v>
          </cell>
        </row>
        <row r="1843">
          <cell r="B1843">
            <v>410</v>
          </cell>
        </row>
        <row r="1844">
          <cell r="B1844">
            <v>410</v>
          </cell>
        </row>
        <row r="1845">
          <cell r="B1845">
            <v>410</v>
          </cell>
        </row>
        <row r="1846">
          <cell r="B1846">
            <v>410</v>
          </cell>
        </row>
        <row r="1847">
          <cell r="B1847">
            <v>410</v>
          </cell>
        </row>
        <row r="1848">
          <cell r="B1848">
            <v>410</v>
          </cell>
        </row>
        <row r="1849">
          <cell r="B1849">
            <v>410</v>
          </cell>
        </row>
        <row r="1850">
          <cell r="B1850">
            <v>410</v>
          </cell>
        </row>
        <row r="1851">
          <cell r="B1851">
            <v>410</v>
          </cell>
        </row>
        <row r="1852">
          <cell r="B1852">
            <v>410</v>
          </cell>
        </row>
        <row r="1853">
          <cell r="B1853">
            <v>410</v>
          </cell>
        </row>
        <row r="1854">
          <cell r="B1854">
            <v>410</v>
          </cell>
        </row>
        <row r="1855">
          <cell r="B1855">
            <v>410</v>
          </cell>
        </row>
        <row r="1856">
          <cell r="B1856">
            <v>410</v>
          </cell>
        </row>
        <row r="1857">
          <cell r="B1857">
            <v>410</v>
          </cell>
        </row>
        <row r="1858">
          <cell r="B1858">
            <v>410</v>
          </cell>
        </row>
        <row r="1859">
          <cell r="B1859">
            <v>431</v>
          </cell>
        </row>
        <row r="1860">
          <cell r="B1860">
            <v>431</v>
          </cell>
        </row>
        <row r="1861">
          <cell r="B1861">
            <v>431</v>
          </cell>
        </row>
        <row r="1862">
          <cell r="B1862">
            <v>431</v>
          </cell>
        </row>
        <row r="1863">
          <cell r="B1863">
            <v>431</v>
          </cell>
        </row>
        <row r="1864">
          <cell r="B1864">
            <v>431</v>
          </cell>
        </row>
        <row r="1865">
          <cell r="B1865">
            <v>431</v>
          </cell>
        </row>
        <row r="1866">
          <cell r="B1866" t="str">
            <v>x</v>
          </cell>
        </row>
        <row r="1867">
          <cell r="B1867" t="str">
            <v>x</v>
          </cell>
        </row>
        <row r="1868">
          <cell r="B1868" t="str">
            <v>x</v>
          </cell>
        </row>
        <row r="1869">
          <cell r="B1869" t="str">
            <v>x</v>
          </cell>
        </row>
        <row r="1870">
          <cell r="B1870" t="str">
            <v>x</v>
          </cell>
        </row>
        <row r="1871">
          <cell r="B1871" t="str">
            <v>x</v>
          </cell>
        </row>
        <row r="1872">
          <cell r="B1872" t="str">
            <v>x</v>
          </cell>
        </row>
        <row r="1873">
          <cell r="B1873" t="str">
            <v>x</v>
          </cell>
        </row>
        <row r="1874">
          <cell r="B1874" t="str">
            <v>x</v>
          </cell>
        </row>
        <row r="1875">
          <cell r="B1875" t="str">
            <v>x</v>
          </cell>
        </row>
        <row r="1876">
          <cell r="B1876" t="str">
            <v>x</v>
          </cell>
        </row>
        <row r="1877">
          <cell r="B1877" t="str">
            <v>x</v>
          </cell>
        </row>
        <row r="1878">
          <cell r="B1878" t="str">
            <v>x</v>
          </cell>
        </row>
        <row r="1879">
          <cell r="B1879" t="str">
            <v>x</v>
          </cell>
        </row>
        <row r="1880">
          <cell r="B1880" t="str">
            <v>x</v>
          </cell>
        </row>
        <row r="1881">
          <cell r="B1881" t="str">
            <v>x</v>
          </cell>
        </row>
        <row r="1882">
          <cell r="B1882" t="str">
            <v>x</v>
          </cell>
        </row>
        <row r="1883">
          <cell r="B1883" t="str">
            <v>x</v>
          </cell>
        </row>
        <row r="1884">
          <cell r="B1884" t="str">
            <v>x</v>
          </cell>
        </row>
        <row r="1885">
          <cell r="B1885" t="str">
            <v>x</v>
          </cell>
        </row>
        <row r="1886">
          <cell r="B1886" t="str">
            <v>x</v>
          </cell>
        </row>
        <row r="1887">
          <cell r="B1887" t="str">
            <v>x</v>
          </cell>
        </row>
        <row r="1888">
          <cell r="B1888" t="str">
            <v>x</v>
          </cell>
        </row>
        <row r="1889">
          <cell r="B1889" t="str">
            <v>x</v>
          </cell>
        </row>
        <row r="1890">
          <cell r="B1890" t="str">
            <v>x</v>
          </cell>
        </row>
        <row r="1891">
          <cell r="B1891" t="str">
            <v>x</v>
          </cell>
        </row>
        <row r="1892">
          <cell r="B1892" t="str">
            <v>x</v>
          </cell>
        </row>
        <row r="1893">
          <cell r="B1893" t="str">
            <v>x</v>
          </cell>
        </row>
        <row r="1894">
          <cell r="B1894" t="str">
            <v>x</v>
          </cell>
        </row>
        <row r="1895">
          <cell r="B1895" t="str">
            <v>x</v>
          </cell>
        </row>
        <row r="1896">
          <cell r="B1896" t="str">
            <v>x</v>
          </cell>
        </row>
        <row r="1897">
          <cell r="B1897" t="str">
            <v>x</v>
          </cell>
        </row>
        <row r="1898">
          <cell r="B1898" t="str">
            <v>x</v>
          </cell>
        </row>
        <row r="1899">
          <cell r="B1899" t="str">
            <v>x</v>
          </cell>
        </row>
        <row r="1900">
          <cell r="B1900" t="str">
            <v>x</v>
          </cell>
        </row>
        <row r="1901">
          <cell r="B1901" t="str">
            <v>x</v>
          </cell>
        </row>
        <row r="1902">
          <cell r="B1902" t="str">
            <v>x</v>
          </cell>
        </row>
        <row r="1903">
          <cell r="B1903" t="str">
            <v>x</v>
          </cell>
        </row>
        <row r="1904">
          <cell r="B1904" t="str">
            <v>x</v>
          </cell>
        </row>
        <row r="1905">
          <cell r="B1905" t="str">
            <v>x</v>
          </cell>
        </row>
        <row r="1906">
          <cell r="B1906" t="str">
            <v>x</v>
          </cell>
        </row>
        <row r="1907">
          <cell r="B1907" t="str">
            <v>x</v>
          </cell>
        </row>
        <row r="1908">
          <cell r="B1908" t="str">
            <v>x</v>
          </cell>
        </row>
        <row r="1909">
          <cell r="B1909" t="str">
            <v>x</v>
          </cell>
        </row>
        <row r="1910">
          <cell r="B1910" t="str">
            <v>x</v>
          </cell>
        </row>
        <row r="1911">
          <cell r="B1911" t="str">
            <v>x</v>
          </cell>
        </row>
        <row r="1912">
          <cell r="B1912" t="str">
            <v>x</v>
          </cell>
        </row>
        <row r="1913">
          <cell r="B1913" t="str">
            <v>x</v>
          </cell>
        </row>
        <row r="1914">
          <cell r="B1914" t="str">
            <v>x</v>
          </cell>
        </row>
        <row r="1915">
          <cell r="B1915" t="str">
            <v>x</v>
          </cell>
        </row>
        <row r="1916">
          <cell r="B1916">
            <v>1</v>
          </cell>
        </row>
        <row r="1917">
          <cell r="B1917">
            <v>1</v>
          </cell>
        </row>
        <row r="1918">
          <cell r="B1918">
            <v>1</v>
          </cell>
        </row>
        <row r="1919">
          <cell r="B1919">
            <v>1</v>
          </cell>
        </row>
        <row r="1920">
          <cell r="B1920">
            <v>1</v>
          </cell>
        </row>
        <row r="1921">
          <cell r="B1921">
            <v>1</v>
          </cell>
        </row>
        <row r="1922">
          <cell r="B1922">
            <v>1</v>
          </cell>
        </row>
        <row r="1923">
          <cell r="B1923">
            <v>1</v>
          </cell>
        </row>
        <row r="1924">
          <cell r="B1924">
            <v>1</v>
          </cell>
        </row>
        <row r="1925">
          <cell r="B1925">
            <v>1</v>
          </cell>
        </row>
        <row r="1926">
          <cell r="B1926">
            <v>1</v>
          </cell>
        </row>
        <row r="1927">
          <cell r="B1927">
            <v>1</v>
          </cell>
        </row>
        <row r="1928">
          <cell r="B1928">
            <v>1</v>
          </cell>
        </row>
        <row r="1929">
          <cell r="B1929">
            <v>1</v>
          </cell>
        </row>
        <row r="1930">
          <cell r="B1930">
            <v>1</v>
          </cell>
        </row>
        <row r="1931">
          <cell r="B1931">
            <v>1</v>
          </cell>
        </row>
        <row r="1932">
          <cell r="B1932">
            <v>1</v>
          </cell>
        </row>
        <row r="1933">
          <cell r="B1933">
            <v>1</v>
          </cell>
        </row>
        <row r="1934">
          <cell r="B1934">
            <v>1</v>
          </cell>
        </row>
        <row r="1935">
          <cell r="B1935">
            <v>1</v>
          </cell>
        </row>
        <row r="1936">
          <cell r="B1936">
            <v>1</v>
          </cell>
        </row>
        <row r="1937">
          <cell r="B1937">
            <v>1</v>
          </cell>
        </row>
        <row r="1938">
          <cell r="B1938">
            <v>1</v>
          </cell>
        </row>
        <row r="1939">
          <cell r="B1939">
            <v>1</v>
          </cell>
        </row>
        <row r="1940">
          <cell r="B1940">
            <v>1</v>
          </cell>
        </row>
        <row r="1941">
          <cell r="B1941">
            <v>1</v>
          </cell>
        </row>
        <row r="1942">
          <cell r="B1942">
            <v>1</v>
          </cell>
        </row>
        <row r="1943">
          <cell r="B1943">
            <v>2</v>
          </cell>
        </row>
        <row r="1944">
          <cell r="B1944">
            <v>2</v>
          </cell>
        </row>
        <row r="1945">
          <cell r="B1945">
            <v>2</v>
          </cell>
        </row>
        <row r="1946">
          <cell r="B1946">
            <v>2</v>
          </cell>
        </row>
        <row r="1947">
          <cell r="B1947">
            <v>2</v>
          </cell>
        </row>
        <row r="1948">
          <cell r="B1948">
            <v>2</v>
          </cell>
        </row>
        <row r="1949">
          <cell r="B1949">
            <v>2</v>
          </cell>
        </row>
        <row r="1950">
          <cell r="B1950">
            <v>2</v>
          </cell>
        </row>
        <row r="1951">
          <cell r="B1951">
            <v>11</v>
          </cell>
        </row>
        <row r="1952">
          <cell r="B1952">
            <v>11</v>
          </cell>
        </row>
        <row r="1953">
          <cell r="B1953">
            <v>11</v>
          </cell>
        </row>
        <row r="1954">
          <cell r="B1954">
            <v>11</v>
          </cell>
        </row>
        <row r="1955">
          <cell r="B1955">
            <v>11</v>
          </cell>
        </row>
        <row r="1956">
          <cell r="B1956">
            <v>11</v>
          </cell>
        </row>
        <row r="1957">
          <cell r="B1957">
            <v>11</v>
          </cell>
        </row>
        <row r="1958">
          <cell r="B1958">
            <v>11</v>
          </cell>
        </row>
        <row r="1959">
          <cell r="B1959">
            <v>11</v>
          </cell>
        </row>
        <row r="1960">
          <cell r="B1960">
            <v>11</v>
          </cell>
        </row>
        <row r="1961">
          <cell r="B1961">
            <v>11</v>
          </cell>
        </row>
        <row r="1962">
          <cell r="B1962">
            <v>11</v>
          </cell>
        </row>
        <row r="1963">
          <cell r="B1963">
            <v>11</v>
          </cell>
        </row>
        <row r="1964">
          <cell r="B1964">
            <v>11</v>
          </cell>
        </row>
        <row r="1965">
          <cell r="B1965">
            <v>11</v>
          </cell>
        </row>
        <row r="1966">
          <cell r="B1966">
            <v>11</v>
          </cell>
        </row>
        <row r="1967">
          <cell r="B1967">
            <v>11</v>
          </cell>
        </row>
        <row r="1968">
          <cell r="B1968">
            <v>11</v>
          </cell>
        </row>
        <row r="1969">
          <cell r="B1969">
            <v>11</v>
          </cell>
        </row>
        <row r="1970">
          <cell r="B1970">
            <v>11</v>
          </cell>
        </row>
        <row r="1971">
          <cell r="B1971">
            <v>11</v>
          </cell>
        </row>
        <row r="1972">
          <cell r="B1972">
            <v>11</v>
          </cell>
        </row>
        <row r="1973">
          <cell r="B1973">
            <v>11</v>
          </cell>
        </row>
        <row r="1974">
          <cell r="B1974">
            <v>11</v>
          </cell>
        </row>
        <row r="1975">
          <cell r="B1975">
            <v>11</v>
          </cell>
        </row>
        <row r="1977">
          <cell r="B1977">
            <v>21</v>
          </cell>
        </row>
        <row r="1978">
          <cell r="B1978">
            <v>21</v>
          </cell>
        </row>
        <row r="1979">
          <cell r="B1979">
            <v>21</v>
          </cell>
        </row>
        <row r="1980">
          <cell r="B1980">
            <v>21</v>
          </cell>
        </row>
        <row r="1981">
          <cell r="B1981">
            <v>21</v>
          </cell>
        </row>
        <row r="1982">
          <cell r="B1982">
            <v>21</v>
          </cell>
        </row>
        <row r="1983">
          <cell r="B1983">
            <v>21</v>
          </cell>
        </row>
        <row r="1984">
          <cell r="B1984">
            <v>21</v>
          </cell>
        </row>
        <row r="1985">
          <cell r="B1985">
            <v>21</v>
          </cell>
        </row>
        <row r="1986">
          <cell r="B1986">
            <v>21</v>
          </cell>
        </row>
        <row r="1987">
          <cell r="B1987">
            <v>21</v>
          </cell>
        </row>
        <row r="1988">
          <cell r="B1988">
            <v>21</v>
          </cell>
        </row>
        <row r="1989">
          <cell r="B1989">
            <v>22</v>
          </cell>
        </row>
        <row r="1990">
          <cell r="B1990">
            <v>22</v>
          </cell>
        </row>
        <row r="1991">
          <cell r="B1991">
            <v>22</v>
          </cell>
        </row>
        <row r="1992">
          <cell r="B1992">
            <v>22</v>
          </cell>
        </row>
        <row r="1993">
          <cell r="B1993">
            <v>22</v>
          </cell>
        </row>
        <row r="1994">
          <cell r="B1994">
            <v>22</v>
          </cell>
        </row>
        <row r="1995">
          <cell r="B1995">
            <v>22</v>
          </cell>
        </row>
        <row r="1996">
          <cell r="B1996">
            <v>22</v>
          </cell>
        </row>
        <row r="1997">
          <cell r="B1997">
            <v>22</v>
          </cell>
        </row>
        <row r="1998">
          <cell r="B1998">
            <v>22</v>
          </cell>
        </row>
        <row r="1999">
          <cell r="B1999">
            <v>22</v>
          </cell>
        </row>
        <row r="2000">
          <cell r="B2000">
            <v>22</v>
          </cell>
        </row>
        <row r="2001">
          <cell r="B2001">
            <v>22</v>
          </cell>
        </row>
        <row r="2002">
          <cell r="B2002">
            <v>25</v>
          </cell>
        </row>
        <row r="2003">
          <cell r="B2003">
            <v>25</v>
          </cell>
        </row>
        <row r="2004">
          <cell r="B2004">
            <v>25</v>
          </cell>
        </row>
        <row r="2005">
          <cell r="B2005">
            <v>25</v>
          </cell>
        </row>
        <row r="2006">
          <cell r="B2006">
            <v>25</v>
          </cell>
        </row>
        <row r="2007">
          <cell r="B2007">
            <v>25</v>
          </cell>
        </row>
        <row r="2008">
          <cell r="B2008">
            <v>25</v>
          </cell>
        </row>
        <row r="2009">
          <cell r="B2009">
            <v>25</v>
          </cell>
        </row>
        <row r="2010">
          <cell r="B2010">
            <v>25</v>
          </cell>
        </row>
        <row r="2011">
          <cell r="B2011">
            <v>25</v>
          </cell>
        </row>
        <row r="2012">
          <cell r="B2012">
            <v>25</v>
          </cell>
        </row>
        <row r="2013">
          <cell r="B2013">
            <v>25</v>
          </cell>
        </row>
        <row r="2014">
          <cell r="B2014">
            <v>25</v>
          </cell>
        </row>
        <row r="2015">
          <cell r="B2015">
            <v>26</v>
          </cell>
        </row>
        <row r="2016">
          <cell r="B2016">
            <v>26</v>
          </cell>
        </row>
        <row r="2017">
          <cell r="B2017">
            <v>26</v>
          </cell>
        </row>
        <row r="2018">
          <cell r="B2018">
            <v>26</v>
          </cell>
        </row>
        <row r="2019">
          <cell r="B2019">
            <v>26</v>
          </cell>
        </row>
        <row r="2020">
          <cell r="B2020">
            <v>26</v>
          </cell>
        </row>
        <row r="2021">
          <cell r="B2021">
            <v>26</v>
          </cell>
        </row>
        <row r="2022">
          <cell r="B2022">
            <v>26</v>
          </cell>
        </row>
        <row r="2023">
          <cell r="B2023">
            <v>26</v>
          </cell>
        </row>
        <row r="2024">
          <cell r="B2024">
            <v>26</v>
          </cell>
        </row>
        <row r="2025">
          <cell r="B2025">
            <v>26</v>
          </cell>
        </row>
        <row r="2026">
          <cell r="B2026">
            <v>26</v>
          </cell>
        </row>
        <row r="2027">
          <cell r="B2027">
            <v>26</v>
          </cell>
        </row>
        <row r="2028">
          <cell r="B2028">
            <v>26</v>
          </cell>
        </row>
        <row r="2029">
          <cell r="B2029">
            <v>26</v>
          </cell>
        </row>
        <row r="2030">
          <cell r="B2030">
            <v>26</v>
          </cell>
        </row>
        <row r="2031">
          <cell r="B2031">
            <v>26</v>
          </cell>
        </row>
        <row r="2032">
          <cell r="B2032">
            <v>26</v>
          </cell>
        </row>
        <row r="2033">
          <cell r="B2033">
            <v>26</v>
          </cell>
        </row>
        <row r="2034">
          <cell r="B2034">
            <v>26</v>
          </cell>
        </row>
        <row r="2035">
          <cell r="B2035">
            <v>31</v>
          </cell>
        </row>
        <row r="2036">
          <cell r="B2036">
            <v>31</v>
          </cell>
        </row>
        <row r="2037">
          <cell r="B2037">
            <v>31</v>
          </cell>
        </row>
        <row r="2038">
          <cell r="B2038">
            <v>31</v>
          </cell>
        </row>
        <row r="2039">
          <cell r="B2039">
            <v>31</v>
          </cell>
        </row>
        <row r="2040">
          <cell r="B2040">
            <v>31</v>
          </cell>
        </row>
        <row r="2041">
          <cell r="B2041">
            <v>31</v>
          </cell>
        </row>
        <row r="2042">
          <cell r="B2042">
            <v>31</v>
          </cell>
        </row>
        <row r="2043">
          <cell r="B2043">
            <v>31</v>
          </cell>
        </row>
        <row r="2044">
          <cell r="B2044">
            <v>31</v>
          </cell>
        </row>
        <row r="2045">
          <cell r="B2045">
            <v>31</v>
          </cell>
        </row>
        <row r="2046">
          <cell r="B2046">
            <v>32</v>
          </cell>
        </row>
        <row r="2047">
          <cell r="B2047">
            <v>32</v>
          </cell>
        </row>
        <row r="2048">
          <cell r="B2048">
            <v>32</v>
          </cell>
        </row>
        <row r="2049">
          <cell r="B2049">
            <v>32</v>
          </cell>
        </row>
        <row r="2050">
          <cell r="B2050">
            <v>32</v>
          </cell>
        </row>
        <row r="2051">
          <cell r="B2051">
            <v>32</v>
          </cell>
        </row>
        <row r="2052">
          <cell r="B2052">
            <v>32</v>
          </cell>
        </row>
        <row r="2053">
          <cell r="B2053">
            <v>32</v>
          </cell>
        </row>
        <row r="2054">
          <cell r="B2054">
            <v>32</v>
          </cell>
        </row>
        <row r="2055">
          <cell r="B2055">
            <v>32</v>
          </cell>
        </row>
        <row r="2056">
          <cell r="B2056">
            <v>32</v>
          </cell>
        </row>
        <row r="2057">
          <cell r="B2057" t="str">
            <v>x</v>
          </cell>
        </row>
        <row r="2058">
          <cell r="B2058" t="str">
            <v>x</v>
          </cell>
        </row>
        <row r="2059">
          <cell r="B2059" t="str">
            <v>x</v>
          </cell>
        </row>
        <row r="2060">
          <cell r="B2060" t="str">
            <v>x</v>
          </cell>
        </row>
        <row r="2061">
          <cell r="B2061" t="str">
            <v>x</v>
          </cell>
        </row>
        <row r="2062">
          <cell r="B2062" t="str">
            <v>x</v>
          </cell>
        </row>
        <row r="2063">
          <cell r="B2063" t="str">
            <v>x</v>
          </cell>
        </row>
        <row r="2064">
          <cell r="B2064" t="str">
            <v>x</v>
          </cell>
        </row>
        <row r="2065">
          <cell r="B2065" t="str">
            <v>x</v>
          </cell>
        </row>
        <row r="2066">
          <cell r="B2066" t="str">
            <v>x</v>
          </cell>
        </row>
        <row r="2067">
          <cell r="B2067" t="str">
            <v>x</v>
          </cell>
        </row>
        <row r="2068">
          <cell r="B2068" t="str">
            <v>x</v>
          </cell>
        </row>
        <row r="2069">
          <cell r="B2069" t="str">
            <v>x</v>
          </cell>
        </row>
        <row r="2070">
          <cell r="B2070" t="str">
            <v>x</v>
          </cell>
        </row>
        <row r="2071">
          <cell r="B2071" t="str">
            <v>x</v>
          </cell>
        </row>
        <row r="2072">
          <cell r="B2072" t="str">
            <v>x</v>
          </cell>
        </row>
        <row r="2073">
          <cell r="B2073" t="str">
            <v>x</v>
          </cell>
        </row>
        <row r="2074">
          <cell r="B2074" t="str">
            <v>x</v>
          </cell>
        </row>
        <row r="2075">
          <cell r="B2075" t="str">
            <v>x</v>
          </cell>
        </row>
        <row r="2076">
          <cell r="B2076" t="str">
            <v>x</v>
          </cell>
        </row>
        <row r="2077">
          <cell r="B2077" t="str">
            <v>x</v>
          </cell>
        </row>
        <row r="2078">
          <cell r="B2078" t="str">
            <v>x</v>
          </cell>
        </row>
        <row r="2079">
          <cell r="B2079" t="str">
            <v>x</v>
          </cell>
        </row>
        <row r="2080">
          <cell r="B2080" t="str">
            <v>x</v>
          </cell>
        </row>
        <row r="2081">
          <cell r="B2081" t="str">
            <v>x</v>
          </cell>
        </row>
        <row r="2082">
          <cell r="B2082">
            <v>51</v>
          </cell>
        </row>
        <row r="2083">
          <cell r="B2083">
            <v>51</v>
          </cell>
        </row>
        <row r="2084">
          <cell r="B2084">
            <v>51</v>
          </cell>
        </row>
        <row r="2085">
          <cell r="B2085">
            <v>51</v>
          </cell>
        </row>
        <row r="2086">
          <cell r="B2086">
            <v>51</v>
          </cell>
        </row>
        <row r="2087">
          <cell r="B2087">
            <v>51</v>
          </cell>
        </row>
        <row r="2088">
          <cell r="B2088">
            <v>51</v>
          </cell>
        </row>
        <row r="2089">
          <cell r="B2089">
            <v>51</v>
          </cell>
        </row>
        <row r="2090">
          <cell r="B2090">
            <v>51</v>
          </cell>
        </row>
        <row r="2091">
          <cell r="B2091">
            <v>51</v>
          </cell>
        </row>
        <row r="2092">
          <cell r="B2092">
            <v>51</v>
          </cell>
        </row>
        <row r="2093">
          <cell r="B2093">
            <v>51</v>
          </cell>
        </row>
        <row r="2094">
          <cell r="B2094">
            <v>51</v>
          </cell>
        </row>
        <row r="2095">
          <cell r="B2095">
            <v>51</v>
          </cell>
        </row>
        <row r="2096">
          <cell r="B2096">
            <v>51</v>
          </cell>
        </row>
        <row r="2097">
          <cell r="B2097">
            <v>51</v>
          </cell>
        </row>
        <row r="2098">
          <cell r="B2098">
            <v>51</v>
          </cell>
        </row>
        <row r="2099">
          <cell r="B2099">
            <v>51</v>
          </cell>
        </row>
        <row r="2100">
          <cell r="B2100">
            <v>51</v>
          </cell>
        </row>
        <row r="2101">
          <cell r="B2101">
            <v>51</v>
          </cell>
        </row>
        <row r="2102">
          <cell r="B2102">
            <v>51</v>
          </cell>
        </row>
        <row r="2103">
          <cell r="B2103">
            <v>51</v>
          </cell>
        </row>
        <row r="2104">
          <cell r="B2104">
            <v>51</v>
          </cell>
        </row>
        <row r="2105">
          <cell r="B2105">
            <v>51</v>
          </cell>
        </row>
        <row r="2106">
          <cell r="B2106">
            <v>51</v>
          </cell>
        </row>
        <row r="2107">
          <cell r="B2107">
            <v>51</v>
          </cell>
        </row>
        <row r="2108">
          <cell r="B2108">
            <v>51</v>
          </cell>
        </row>
        <row r="2109">
          <cell r="B2109">
            <v>51</v>
          </cell>
        </row>
        <row r="2110">
          <cell r="B2110">
            <v>52</v>
          </cell>
        </row>
        <row r="2111">
          <cell r="B2111">
            <v>52</v>
          </cell>
        </row>
        <row r="2112">
          <cell r="B2112">
            <v>52</v>
          </cell>
        </row>
        <row r="2113">
          <cell r="B2113">
            <v>52</v>
          </cell>
        </row>
        <row r="2114">
          <cell r="B2114">
            <v>52</v>
          </cell>
        </row>
        <row r="2115">
          <cell r="B2115">
            <v>52</v>
          </cell>
        </row>
        <row r="2116">
          <cell r="B2116">
            <v>52</v>
          </cell>
        </row>
        <row r="2117">
          <cell r="B2117">
            <v>52</v>
          </cell>
        </row>
        <row r="2118">
          <cell r="B2118">
            <v>52</v>
          </cell>
        </row>
        <row r="2119">
          <cell r="B2119">
            <v>52</v>
          </cell>
        </row>
        <row r="2120">
          <cell r="B2120">
            <v>70</v>
          </cell>
        </row>
        <row r="2121">
          <cell r="B2121">
            <v>70</v>
          </cell>
        </row>
        <row r="2122">
          <cell r="B2122">
            <v>70</v>
          </cell>
        </row>
        <row r="2123">
          <cell r="B2123">
            <v>70</v>
          </cell>
        </row>
        <row r="2124">
          <cell r="B2124">
            <v>70</v>
          </cell>
        </row>
        <row r="2125">
          <cell r="B2125">
            <v>70</v>
          </cell>
        </row>
        <row r="2126">
          <cell r="B2126">
            <v>70</v>
          </cell>
        </row>
        <row r="2127">
          <cell r="B2127">
            <v>70</v>
          </cell>
        </row>
        <row r="2128">
          <cell r="B2128">
            <v>70</v>
          </cell>
        </row>
        <row r="2129">
          <cell r="B2129">
            <v>70</v>
          </cell>
        </row>
        <row r="2130">
          <cell r="B2130">
            <v>70</v>
          </cell>
        </row>
        <row r="2131">
          <cell r="B2131">
            <v>70</v>
          </cell>
        </row>
        <row r="2132">
          <cell r="B2132">
            <v>70</v>
          </cell>
        </row>
        <row r="2133">
          <cell r="B2133">
            <v>70</v>
          </cell>
        </row>
        <row r="2134">
          <cell r="B2134">
            <v>70</v>
          </cell>
        </row>
        <row r="2135">
          <cell r="B2135">
            <v>70</v>
          </cell>
        </row>
        <row r="2136">
          <cell r="B2136">
            <v>70</v>
          </cell>
        </row>
        <row r="2137">
          <cell r="B2137">
            <v>70</v>
          </cell>
        </row>
        <row r="2138">
          <cell r="B2138">
            <v>70</v>
          </cell>
        </row>
        <row r="2139">
          <cell r="B2139">
            <v>70</v>
          </cell>
        </row>
        <row r="2140">
          <cell r="B2140">
            <v>70</v>
          </cell>
        </row>
        <row r="2141">
          <cell r="B2141">
            <v>70</v>
          </cell>
        </row>
        <row r="2142">
          <cell r="B2142">
            <v>70</v>
          </cell>
        </row>
        <row r="2143">
          <cell r="B2143">
            <v>70</v>
          </cell>
        </row>
        <row r="2144">
          <cell r="B2144">
            <v>70</v>
          </cell>
        </row>
        <row r="2145">
          <cell r="B2145">
            <v>70</v>
          </cell>
        </row>
        <row r="2146">
          <cell r="B2146">
            <v>70</v>
          </cell>
        </row>
        <row r="2147">
          <cell r="B2147">
            <v>70</v>
          </cell>
        </row>
        <row r="2148">
          <cell r="B2148">
            <v>70</v>
          </cell>
        </row>
        <row r="2149">
          <cell r="B2149">
            <v>70</v>
          </cell>
        </row>
        <row r="2151">
          <cell r="B2151">
            <v>70</v>
          </cell>
        </row>
        <row r="2152">
          <cell r="B2152">
            <v>70</v>
          </cell>
        </row>
        <row r="2153">
          <cell r="B2153">
            <v>70</v>
          </cell>
        </row>
        <row r="2154">
          <cell r="B2154">
            <v>70</v>
          </cell>
        </row>
        <row r="2155">
          <cell r="B2155">
            <v>70</v>
          </cell>
        </row>
        <row r="2156">
          <cell r="B2156">
            <v>70</v>
          </cell>
        </row>
        <row r="2157">
          <cell r="B2157">
            <v>70</v>
          </cell>
        </row>
        <row r="2158">
          <cell r="B2158">
            <v>70</v>
          </cell>
        </row>
        <row r="2159">
          <cell r="B2159">
            <v>70</v>
          </cell>
        </row>
        <row r="2160">
          <cell r="B2160">
            <v>70</v>
          </cell>
        </row>
        <row r="2161">
          <cell r="B2161">
            <v>70</v>
          </cell>
        </row>
        <row r="2162">
          <cell r="B2162">
            <v>70</v>
          </cell>
        </row>
        <row r="2163">
          <cell r="B2163">
            <v>70</v>
          </cell>
        </row>
        <row r="2164">
          <cell r="B2164">
            <v>70</v>
          </cell>
        </row>
        <row r="2165">
          <cell r="B2165">
            <v>70</v>
          </cell>
        </row>
        <row r="2166">
          <cell r="B2166">
            <v>70</v>
          </cell>
        </row>
        <row r="2167">
          <cell r="B2167">
            <v>70</v>
          </cell>
        </row>
        <row r="2168">
          <cell r="B2168">
            <v>70</v>
          </cell>
        </row>
        <row r="2169">
          <cell r="B2169">
            <v>70</v>
          </cell>
        </row>
        <row r="2170">
          <cell r="B2170">
            <v>70</v>
          </cell>
        </row>
        <row r="2171">
          <cell r="B2171">
            <v>70</v>
          </cell>
        </row>
        <row r="2172">
          <cell r="B2172">
            <v>70</v>
          </cell>
        </row>
        <row r="2173">
          <cell r="B2173">
            <v>70</v>
          </cell>
        </row>
        <row r="2174">
          <cell r="B2174">
            <v>70</v>
          </cell>
        </row>
        <row r="2175">
          <cell r="B2175">
            <v>70</v>
          </cell>
        </row>
        <row r="2176">
          <cell r="B2176">
            <v>70</v>
          </cell>
        </row>
        <row r="2177">
          <cell r="B2177">
            <v>70</v>
          </cell>
        </row>
        <row r="2179">
          <cell r="B2179" t="str">
            <v>x</v>
          </cell>
        </row>
        <row r="2180">
          <cell r="B2180" t="str">
            <v>x</v>
          </cell>
        </row>
        <row r="2181">
          <cell r="B2181" t="str">
            <v>x</v>
          </cell>
        </row>
        <row r="2182">
          <cell r="B2182" t="str">
            <v>x</v>
          </cell>
        </row>
        <row r="2183">
          <cell r="B2183" t="str">
            <v>x</v>
          </cell>
        </row>
        <row r="2184">
          <cell r="B2184" t="str">
            <v>x</v>
          </cell>
        </row>
        <row r="2185">
          <cell r="B2185" t="str">
            <v>x</v>
          </cell>
        </row>
        <row r="2186">
          <cell r="B2186" t="str">
            <v>x</v>
          </cell>
        </row>
        <row r="2187">
          <cell r="B2187" t="str">
            <v>x</v>
          </cell>
        </row>
        <row r="2188">
          <cell r="B2188" t="str">
            <v>x</v>
          </cell>
        </row>
        <row r="2190">
          <cell r="B2190" t="str">
            <v>x</v>
          </cell>
        </row>
        <row r="2191">
          <cell r="B2191" t="str">
            <v>x</v>
          </cell>
        </row>
        <row r="2192">
          <cell r="B2192" t="str">
            <v>x</v>
          </cell>
        </row>
        <row r="2193">
          <cell r="B2193" t="str">
            <v>x</v>
          </cell>
        </row>
        <row r="2194">
          <cell r="B2194" t="str">
            <v>x</v>
          </cell>
        </row>
        <row r="2195">
          <cell r="B2195" t="str">
            <v>x</v>
          </cell>
        </row>
        <row r="2196">
          <cell r="B2196" t="str">
            <v>x</v>
          </cell>
        </row>
        <row r="2197">
          <cell r="B2197" t="str">
            <v>x</v>
          </cell>
        </row>
        <row r="2198">
          <cell r="B2198" t="str">
            <v>x</v>
          </cell>
        </row>
        <row r="2199">
          <cell r="B2199" t="str">
            <v>x</v>
          </cell>
        </row>
        <row r="2200">
          <cell r="B2200" t="str">
            <v>x</v>
          </cell>
        </row>
        <row r="2201">
          <cell r="B2201" t="str">
            <v>x</v>
          </cell>
        </row>
        <row r="2202">
          <cell r="B2202" t="str">
            <v>x</v>
          </cell>
        </row>
        <row r="2203">
          <cell r="B2203" t="str">
            <v>x</v>
          </cell>
        </row>
        <row r="2204">
          <cell r="B2204" t="str">
            <v>x</v>
          </cell>
        </row>
        <row r="2205">
          <cell r="B2205" t="str">
            <v>x</v>
          </cell>
        </row>
        <row r="2206">
          <cell r="B2206" t="str">
            <v>x</v>
          </cell>
        </row>
        <row r="2207">
          <cell r="B2207" t="str">
            <v>x</v>
          </cell>
        </row>
        <row r="2208">
          <cell r="B2208" t="str">
            <v>x</v>
          </cell>
        </row>
        <row r="2209">
          <cell r="B2209" t="str">
            <v>x</v>
          </cell>
        </row>
        <row r="2210">
          <cell r="B2210" t="str">
            <v>x</v>
          </cell>
        </row>
        <row r="2211">
          <cell r="B2211" t="str">
            <v>x</v>
          </cell>
        </row>
        <row r="2212">
          <cell r="B2212" t="str">
            <v>x</v>
          </cell>
        </row>
        <row r="2213">
          <cell r="B2213" t="str">
            <v>x</v>
          </cell>
        </row>
        <row r="2214">
          <cell r="B2214" t="str">
            <v>x</v>
          </cell>
        </row>
        <row r="2215">
          <cell r="B2215" t="str">
            <v>x</v>
          </cell>
        </row>
        <row r="2216">
          <cell r="B2216" t="str">
            <v>x</v>
          </cell>
        </row>
        <row r="2217">
          <cell r="B2217" t="str">
            <v>x</v>
          </cell>
        </row>
        <row r="2218">
          <cell r="B2218" t="str">
            <v>x</v>
          </cell>
        </row>
        <row r="2219">
          <cell r="B2219" t="str">
            <v>x</v>
          </cell>
        </row>
        <row r="2220">
          <cell r="B2220" t="str">
            <v>x</v>
          </cell>
        </row>
        <row r="2221">
          <cell r="B2221" t="str">
            <v>x</v>
          </cell>
        </row>
        <row r="2222">
          <cell r="B2222" t="str">
            <v>x</v>
          </cell>
        </row>
        <row r="2223">
          <cell r="B2223" t="str">
            <v>x</v>
          </cell>
        </row>
        <row r="2224">
          <cell r="B2224" t="str">
            <v>x</v>
          </cell>
        </row>
        <row r="2225">
          <cell r="B2225" t="str">
            <v>x</v>
          </cell>
        </row>
        <row r="2226">
          <cell r="B2226" t="str">
            <v>x</v>
          </cell>
        </row>
        <row r="2227">
          <cell r="B2227" t="str">
            <v>x</v>
          </cell>
        </row>
        <row r="2228">
          <cell r="B2228" t="str">
            <v>x</v>
          </cell>
        </row>
        <row r="2229">
          <cell r="B2229" t="str">
            <v>x</v>
          </cell>
        </row>
        <row r="2230">
          <cell r="B2230" t="str">
            <v>x</v>
          </cell>
        </row>
        <row r="2231">
          <cell r="B2231" t="str">
            <v>x</v>
          </cell>
        </row>
        <row r="2232">
          <cell r="B2232" t="str">
            <v>x</v>
          </cell>
        </row>
        <row r="2233">
          <cell r="B2233" t="str">
            <v>x</v>
          </cell>
        </row>
        <row r="2234">
          <cell r="B2234" t="str">
            <v>x</v>
          </cell>
        </row>
        <row r="2235">
          <cell r="B2235" t="str">
            <v>x</v>
          </cell>
        </row>
        <row r="2236">
          <cell r="B2236" t="str">
            <v>x</v>
          </cell>
        </row>
        <row r="2237">
          <cell r="B2237" t="str">
            <v>x</v>
          </cell>
        </row>
        <row r="2238">
          <cell r="B2238" t="str">
            <v>x</v>
          </cell>
        </row>
        <row r="2239">
          <cell r="B2239" t="str">
            <v>x</v>
          </cell>
        </row>
        <row r="2240">
          <cell r="B2240" t="str">
            <v>x</v>
          </cell>
        </row>
        <row r="2241">
          <cell r="B2241" t="str">
            <v>x</v>
          </cell>
        </row>
        <row r="2242">
          <cell r="B2242" t="str">
            <v>x</v>
          </cell>
        </row>
        <row r="2243">
          <cell r="B2243" t="str">
            <v>x</v>
          </cell>
        </row>
        <row r="2244">
          <cell r="B2244" t="str">
            <v>x</v>
          </cell>
        </row>
        <row r="2245">
          <cell r="B2245" t="str">
            <v>x</v>
          </cell>
        </row>
        <row r="2246">
          <cell r="B2246" t="str">
            <v>x</v>
          </cell>
        </row>
        <row r="2247">
          <cell r="B2247" t="str">
            <v>x</v>
          </cell>
        </row>
        <row r="2248">
          <cell r="B2248" t="str">
            <v>x</v>
          </cell>
        </row>
        <row r="2249">
          <cell r="B2249" t="str">
            <v>x</v>
          </cell>
        </row>
        <row r="2250">
          <cell r="B2250" t="str">
            <v>x</v>
          </cell>
        </row>
        <row r="2251">
          <cell r="B2251" t="str">
            <v>x</v>
          </cell>
        </row>
        <row r="2252">
          <cell r="B2252" t="str">
            <v>x</v>
          </cell>
        </row>
        <row r="2253">
          <cell r="B2253" t="str">
            <v>x</v>
          </cell>
        </row>
        <row r="2254">
          <cell r="B2254" t="str">
            <v>x</v>
          </cell>
        </row>
        <row r="2255">
          <cell r="B2255" t="str">
            <v>x</v>
          </cell>
        </row>
        <row r="2256">
          <cell r="B2256" t="str">
            <v>x</v>
          </cell>
        </row>
        <row r="2257">
          <cell r="B2257" t="str">
            <v>x</v>
          </cell>
        </row>
        <row r="2258">
          <cell r="B2258" t="str">
            <v>x</v>
          </cell>
        </row>
        <row r="2259">
          <cell r="B2259" t="str">
            <v>x</v>
          </cell>
        </row>
        <row r="2260">
          <cell r="B2260" t="str">
            <v>x</v>
          </cell>
        </row>
        <row r="2261">
          <cell r="B2261" t="str">
            <v>x</v>
          </cell>
        </row>
        <row r="2262">
          <cell r="B2262" t="str">
            <v>x</v>
          </cell>
        </row>
        <row r="2263">
          <cell r="B2263" t="str">
            <v>x</v>
          </cell>
        </row>
        <row r="2264">
          <cell r="B2264" t="str">
            <v>x</v>
          </cell>
        </row>
        <row r="2265">
          <cell r="B2265" t="str">
            <v>x</v>
          </cell>
        </row>
        <row r="2266">
          <cell r="B2266" t="str">
            <v>x</v>
          </cell>
        </row>
        <row r="2267">
          <cell r="B2267" t="str">
            <v>x</v>
          </cell>
        </row>
        <row r="2268">
          <cell r="B2268" t="str">
            <v>x</v>
          </cell>
        </row>
        <row r="2269">
          <cell r="B2269" t="str">
            <v>x</v>
          </cell>
        </row>
        <row r="2270">
          <cell r="B2270" t="str">
            <v>x</v>
          </cell>
        </row>
        <row r="2271">
          <cell r="B2271" t="str">
            <v>x</v>
          </cell>
        </row>
        <row r="2272">
          <cell r="B2272" t="str">
            <v>x</v>
          </cell>
        </row>
        <row r="2273">
          <cell r="B2273" t="str">
            <v>x</v>
          </cell>
        </row>
        <row r="2274">
          <cell r="B2274" t="str">
            <v>x</v>
          </cell>
        </row>
        <row r="2275">
          <cell r="B2275" t="str">
            <v>x</v>
          </cell>
        </row>
        <row r="2276">
          <cell r="B2276" t="str">
            <v>x</v>
          </cell>
        </row>
        <row r="2277">
          <cell r="B2277" t="str">
            <v>x</v>
          </cell>
        </row>
        <row r="2278">
          <cell r="B2278" t="str">
            <v>x</v>
          </cell>
        </row>
        <row r="2279">
          <cell r="B2279" t="str">
            <v>x</v>
          </cell>
        </row>
        <row r="2280">
          <cell r="B2280" t="str">
            <v>x</v>
          </cell>
        </row>
        <row r="2281">
          <cell r="B2281" t="str">
            <v>x</v>
          </cell>
        </row>
        <row r="2282">
          <cell r="B2282" t="str">
            <v>x</v>
          </cell>
        </row>
        <row r="2283">
          <cell r="B2283" t="str">
            <v>x</v>
          </cell>
        </row>
        <row r="2284">
          <cell r="B2284" t="str">
            <v>x</v>
          </cell>
        </row>
        <row r="2285">
          <cell r="B2285" t="str">
            <v>x</v>
          </cell>
        </row>
        <row r="2286">
          <cell r="B2286" t="str">
            <v>x</v>
          </cell>
        </row>
        <row r="2287">
          <cell r="B2287" t="str">
            <v>x</v>
          </cell>
        </row>
        <row r="2288">
          <cell r="B2288" t="str">
            <v>x</v>
          </cell>
        </row>
        <row r="2289">
          <cell r="B2289" t="str">
            <v>x</v>
          </cell>
        </row>
        <row r="2290">
          <cell r="B2290" t="str">
            <v>x</v>
          </cell>
        </row>
        <row r="2291">
          <cell r="B2291" t="str">
            <v>x</v>
          </cell>
        </row>
        <row r="2292">
          <cell r="B2292" t="str">
            <v>x</v>
          </cell>
        </row>
        <row r="2293">
          <cell r="B2293" t="str">
            <v>x</v>
          </cell>
        </row>
        <row r="2294">
          <cell r="B2294" t="str">
            <v>x</v>
          </cell>
        </row>
        <row r="2295">
          <cell r="B2295" t="str">
            <v>x</v>
          </cell>
        </row>
        <row r="2296">
          <cell r="B2296" t="str">
            <v>x</v>
          </cell>
        </row>
        <row r="2297">
          <cell r="B2297" t="str">
            <v>x</v>
          </cell>
        </row>
        <row r="2298">
          <cell r="B2298" t="str">
            <v>x</v>
          </cell>
        </row>
        <row r="2299">
          <cell r="B2299" t="str">
            <v>x</v>
          </cell>
        </row>
        <row r="2300">
          <cell r="B2300" t="str">
            <v>x</v>
          </cell>
        </row>
        <row r="2301">
          <cell r="B2301" t="str">
            <v>x</v>
          </cell>
        </row>
        <row r="2302">
          <cell r="B2302" t="str">
            <v>x</v>
          </cell>
        </row>
        <row r="2303">
          <cell r="B2303" t="str">
            <v>x</v>
          </cell>
        </row>
        <row r="2304">
          <cell r="B2304" t="str">
            <v>x</v>
          </cell>
        </row>
        <row r="2305">
          <cell r="B2305" t="str">
            <v>x</v>
          </cell>
        </row>
        <row r="2306">
          <cell r="B2306" t="str">
            <v>x</v>
          </cell>
        </row>
        <row r="2307">
          <cell r="B2307" t="str">
            <v>x</v>
          </cell>
        </row>
        <row r="2308">
          <cell r="B2308" t="str">
            <v>x</v>
          </cell>
        </row>
        <row r="2309">
          <cell r="B2309" t="str">
            <v>x</v>
          </cell>
        </row>
        <row r="2310">
          <cell r="B2310" t="str">
            <v>x</v>
          </cell>
        </row>
        <row r="2311">
          <cell r="B2311" t="str">
            <v>x</v>
          </cell>
        </row>
        <row r="2312">
          <cell r="B2312" t="str">
            <v>x</v>
          </cell>
        </row>
        <row r="2313">
          <cell r="B2313" t="str">
            <v>x</v>
          </cell>
        </row>
        <row r="2314">
          <cell r="B2314" t="str">
            <v>x</v>
          </cell>
        </row>
        <row r="2315">
          <cell r="B2315" t="str">
            <v>x</v>
          </cell>
        </row>
        <row r="2316">
          <cell r="B2316" t="str">
            <v>x</v>
          </cell>
        </row>
        <row r="2317">
          <cell r="B2317" t="str">
            <v>x</v>
          </cell>
        </row>
        <row r="2318">
          <cell r="B2318" t="str">
            <v>x</v>
          </cell>
        </row>
        <row r="2319">
          <cell r="B2319" t="str">
            <v>x</v>
          </cell>
        </row>
        <row r="2320">
          <cell r="B2320" t="str">
            <v>x</v>
          </cell>
        </row>
        <row r="2321">
          <cell r="B2321" t="str">
            <v>x</v>
          </cell>
        </row>
        <row r="2322">
          <cell r="B2322" t="str">
            <v>x</v>
          </cell>
        </row>
        <row r="2323">
          <cell r="B2323" t="str">
            <v>x</v>
          </cell>
        </row>
        <row r="2324">
          <cell r="B2324" t="str">
            <v>x</v>
          </cell>
        </row>
        <row r="2325">
          <cell r="B2325" t="str">
            <v>x</v>
          </cell>
        </row>
        <row r="2326">
          <cell r="B2326" t="str">
            <v>x</v>
          </cell>
        </row>
        <row r="2327">
          <cell r="B2327" t="str">
            <v>x</v>
          </cell>
        </row>
        <row r="2328">
          <cell r="B2328" t="str">
            <v>x</v>
          </cell>
        </row>
        <row r="2329">
          <cell r="B2329" t="str">
            <v>x</v>
          </cell>
        </row>
        <row r="2330">
          <cell r="B2330" t="str">
            <v>x</v>
          </cell>
        </row>
        <row r="2331">
          <cell r="B2331" t="str">
            <v>x</v>
          </cell>
        </row>
        <row r="2332">
          <cell r="B2332" t="str">
            <v>x</v>
          </cell>
        </row>
        <row r="2333">
          <cell r="B2333" t="str">
            <v>x</v>
          </cell>
        </row>
        <row r="2334">
          <cell r="B2334" t="str">
            <v>x</v>
          </cell>
        </row>
        <row r="2335">
          <cell r="B2335" t="str">
            <v>x</v>
          </cell>
        </row>
        <row r="2336">
          <cell r="B2336" t="str">
            <v>x</v>
          </cell>
        </row>
        <row r="2337">
          <cell r="B2337" t="str">
            <v>x</v>
          </cell>
        </row>
        <row r="2338">
          <cell r="B2338" t="str">
            <v>x</v>
          </cell>
        </row>
        <row r="2339">
          <cell r="B2339" t="str">
            <v>x</v>
          </cell>
        </row>
        <row r="2340">
          <cell r="B2340" t="str">
            <v>x</v>
          </cell>
        </row>
        <row r="2341">
          <cell r="B2341" t="str">
            <v>x</v>
          </cell>
        </row>
        <row r="2342">
          <cell r="B2342" t="str">
            <v>x</v>
          </cell>
        </row>
        <row r="2343">
          <cell r="B2343" t="str">
            <v>x</v>
          </cell>
        </row>
        <row r="2344">
          <cell r="B2344" t="str">
            <v>x</v>
          </cell>
        </row>
        <row r="2345">
          <cell r="B2345" t="str">
            <v>x</v>
          </cell>
        </row>
        <row r="2346">
          <cell r="B2346" t="str">
            <v>x</v>
          </cell>
        </row>
        <row r="2347">
          <cell r="B2347" t="str">
            <v>x</v>
          </cell>
        </row>
        <row r="2348">
          <cell r="B2348" t="str">
            <v>x</v>
          </cell>
        </row>
        <row r="2349">
          <cell r="B2349" t="str">
            <v>x</v>
          </cell>
        </row>
        <row r="2350">
          <cell r="B2350" t="str">
            <v>x</v>
          </cell>
        </row>
        <row r="2351">
          <cell r="B2351" t="str">
            <v>x</v>
          </cell>
        </row>
        <row r="2352">
          <cell r="B2352" t="str">
            <v>x</v>
          </cell>
        </row>
        <row r="2353">
          <cell r="B2353" t="str">
            <v>x</v>
          </cell>
        </row>
        <row r="2354">
          <cell r="B2354" t="str">
            <v>x</v>
          </cell>
        </row>
        <row r="2355">
          <cell r="B2355" t="str">
            <v>x</v>
          </cell>
        </row>
        <row r="2356">
          <cell r="B2356" t="str">
            <v>x</v>
          </cell>
        </row>
        <row r="2357">
          <cell r="B2357" t="str">
            <v>x</v>
          </cell>
        </row>
        <row r="2358">
          <cell r="B2358" t="str">
            <v>x</v>
          </cell>
        </row>
        <row r="2359">
          <cell r="B2359" t="str">
            <v>x</v>
          </cell>
        </row>
        <row r="2360">
          <cell r="B2360" t="str">
            <v>x</v>
          </cell>
        </row>
        <row r="2361">
          <cell r="B2361" t="str">
            <v>x</v>
          </cell>
        </row>
        <row r="2362">
          <cell r="B2362" t="str">
            <v>x</v>
          </cell>
        </row>
        <row r="2363">
          <cell r="B2363" t="str">
            <v>x</v>
          </cell>
        </row>
        <row r="2364">
          <cell r="B2364" t="str">
            <v>x</v>
          </cell>
        </row>
        <row r="2365">
          <cell r="B2365" t="str">
            <v>x</v>
          </cell>
        </row>
        <row r="2366">
          <cell r="B2366" t="str">
            <v>x</v>
          </cell>
        </row>
        <row r="2367">
          <cell r="B2367" t="str">
            <v>x</v>
          </cell>
        </row>
        <row r="2368">
          <cell r="B2368" t="str">
            <v>x</v>
          </cell>
        </row>
        <row r="2369">
          <cell r="B2369" t="str">
            <v>x</v>
          </cell>
        </row>
        <row r="2370">
          <cell r="B2370" t="str">
            <v>x</v>
          </cell>
        </row>
        <row r="2371">
          <cell r="B2371" t="str">
            <v>x</v>
          </cell>
        </row>
        <row r="2372">
          <cell r="B2372" t="str">
            <v>x</v>
          </cell>
        </row>
        <row r="2373">
          <cell r="B2373" t="str">
            <v>x</v>
          </cell>
        </row>
        <row r="2374">
          <cell r="B2374" t="str">
            <v>x</v>
          </cell>
        </row>
        <row r="2375">
          <cell r="B2375" t="str">
            <v>x</v>
          </cell>
        </row>
        <row r="2376">
          <cell r="B2376" t="str">
            <v>x</v>
          </cell>
        </row>
        <row r="2377">
          <cell r="B2377" t="str">
            <v>x</v>
          </cell>
        </row>
        <row r="2378">
          <cell r="B2378" t="str">
            <v>x</v>
          </cell>
        </row>
        <row r="2379">
          <cell r="B2379" t="str">
            <v>x</v>
          </cell>
        </row>
        <row r="2380">
          <cell r="B2380" t="str">
            <v>x</v>
          </cell>
        </row>
        <row r="2381">
          <cell r="B2381" t="str">
            <v>x</v>
          </cell>
        </row>
        <row r="2382">
          <cell r="B2382" t="str">
            <v>x</v>
          </cell>
        </row>
        <row r="2383">
          <cell r="B2383" t="str">
            <v>x</v>
          </cell>
        </row>
        <row r="2384">
          <cell r="B2384" t="str">
            <v>x</v>
          </cell>
        </row>
        <row r="2385">
          <cell r="B2385" t="str">
            <v>x</v>
          </cell>
        </row>
        <row r="2386">
          <cell r="B2386" t="str">
            <v>x</v>
          </cell>
        </row>
        <row r="2387">
          <cell r="B2387" t="str">
            <v>x</v>
          </cell>
        </row>
        <row r="2388">
          <cell r="B2388" t="str">
            <v>x</v>
          </cell>
        </row>
        <row r="2389">
          <cell r="B2389" t="str">
            <v>x</v>
          </cell>
        </row>
        <row r="2390">
          <cell r="B2390" t="str">
            <v>x</v>
          </cell>
        </row>
        <row r="2391">
          <cell r="B2391" t="str">
            <v>x</v>
          </cell>
        </row>
        <row r="2392">
          <cell r="B2392" t="str">
            <v>x</v>
          </cell>
        </row>
        <row r="2393">
          <cell r="B2393" t="str">
            <v>x</v>
          </cell>
        </row>
        <row r="2394">
          <cell r="B2394" t="str">
            <v>x</v>
          </cell>
        </row>
        <row r="2395">
          <cell r="B2395" t="str">
            <v>x</v>
          </cell>
        </row>
        <row r="2396">
          <cell r="B2396" t="str">
            <v>x</v>
          </cell>
        </row>
        <row r="2397">
          <cell r="B2397" t="str">
            <v>x</v>
          </cell>
        </row>
        <row r="2398">
          <cell r="B2398" t="str">
            <v>x</v>
          </cell>
        </row>
        <row r="2399">
          <cell r="B2399" t="str">
            <v>x</v>
          </cell>
        </row>
        <row r="2400">
          <cell r="B2400" t="str">
            <v>x</v>
          </cell>
        </row>
        <row r="2401">
          <cell r="B2401" t="str">
            <v>x</v>
          </cell>
        </row>
        <row r="2402">
          <cell r="B2402" t="str">
            <v>x</v>
          </cell>
        </row>
        <row r="2403">
          <cell r="B2403" t="str">
            <v>x</v>
          </cell>
        </row>
        <row r="2404">
          <cell r="B2404" t="str">
            <v>x</v>
          </cell>
        </row>
        <row r="2405">
          <cell r="B2405" t="str">
            <v>x</v>
          </cell>
        </row>
        <row r="2406">
          <cell r="B2406" t="str">
            <v>x</v>
          </cell>
        </row>
        <row r="2407">
          <cell r="B2407" t="str">
            <v>x</v>
          </cell>
        </row>
        <row r="2408">
          <cell r="B2408" t="str">
            <v>x</v>
          </cell>
        </row>
        <row r="2409">
          <cell r="B2409" t="str">
            <v>x</v>
          </cell>
        </row>
        <row r="2410">
          <cell r="B2410" t="str">
            <v>x</v>
          </cell>
        </row>
        <row r="2411">
          <cell r="B2411" t="str">
            <v>x</v>
          </cell>
        </row>
        <row r="2412">
          <cell r="B2412" t="str">
            <v>x</v>
          </cell>
        </row>
        <row r="2413">
          <cell r="B2413" t="str">
            <v>x</v>
          </cell>
        </row>
        <row r="2414">
          <cell r="B2414" t="str">
            <v>x</v>
          </cell>
        </row>
        <row r="2415">
          <cell r="B2415" t="str">
            <v>x</v>
          </cell>
        </row>
        <row r="2416">
          <cell r="B2416" t="str">
            <v>x</v>
          </cell>
        </row>
        <row r="2417">
          <cell r="B2417" t="str">
            <v>x</v>
          </cell>
        </row>
        <row r="2418">
          <cell r="B2418" t="str">
            <v>x</v>
          </cell>
        </row>
        <row r="2419">
          <cell r="B2419" t="str">
            <v>x</v>
          </cell>
        </row>
        <row r="2420">
          <cell r="B2420" t="str">
            <v>x</v>
          </cell>
        </row>
        <row r="2421">
          <cell r="B2421" t="str">
            <v>x</v>
          </cell>
        </row>
        <row r="2422">
          <cell r="B2422" t="str">
            <v>x</v>
          </cell>
        </row>
        <row r="2423">
          <cell r="B2423" t="str">
            <v>x</v>
          </cell>
        </row>
        <row r="2424">
          <cell r="B2424" t="str">
            <v>x</v>
          </cell>
        </row>
        <row r="2425">
          <cell r="B2425" t="str">
            <v>x</v>
          </cell>
        </row>
        <row r="2426">
          <cell r="B2426" t="str">
            <v>x</v>
          </cell>
        </row>
        <row r="2427">
          <cell r="B2427" t="str">
            <v>x</v>
          </cell>
        </row>
        <row r="2428">
          <cell r="B2428" t="str">
            <v>x</v>
          </cell>
        </row>
        <row r="2429">
          <cell r="B2429" t="str">
            <v>x</v>
          </cell>
        </row>
        <row r="2430">
          <cell r="B2430" t="str">
            <v>x</v>
          </cell>
        </row>
        <row r="2431">
          <cell r="B2431" t="str">
            <v>x</v>
          </cell>
        </row>
        <row r="2432">
          <cell r="B2432" t="str">
            <v>x</v>
          </cell>
        </row>
        <row r="2433">
          <cell r="B2433" t="str">
            <v>x</v>
          </cell>
        </row>
        <row r="2434">
          <cell r="B2434" t="str">
            <v>x</v>
          </cell>
        </row>
        <row r="2435">
          <cell r="B2435" t="str">
            <v>x</v>
          </cell>
        </row>
        <row r="2436">
          <cell r="B2436" t="str">
            <v>x</v>
          </cell>
        </row>
        <row r="2437">
          <cell r="B2437" t="str">
            <v>x</v>
          </cell>
        </row>
        <row r="2438">
          <cell r="B2438" t="str">
            <v>x</v>
          </cell>
        </row>
        <row r="2439">
          <cell r="B2439" t="str">
            <v>x</v>
          </cell>
        </row>
        <row r="2440">
          <cell r="B2440" t="str">
            <v>x</v>
          </cell>
        </row>
        <row r="2441">
          <cell r="B2441" t="str">
            <v>x</v>
          </cell>
        </row>
        <row r="2442">
          <cell r="B2442" t="str">
            <v>x</v>
          </cell>
        </row>
        <row r="2443">
          <cell r="B2443" t="str">
            <v>x</v>
          </cell>
        </row>
        <row r="2444">
          <cell r="B2444" t="str">
            <v>x</v>
          </cell>
        </row>
        <row r="2445">
          <cell r="B2445" t="str">
            <v>x</v>
          </cell>
        </row>
        <row r="2446">
          <cell r="B2446" t="str">
            <v>x</v>
          </cell>
        </row>
        <row r="2447">
          <cell r="B2447" t="str">
            <v>x</v>
          </cell>
        </row>
        <row r="2448">
          <cell r="B2448" t="str">
            <v>x</v>
          </cell>
        </row>
        <row r="2449">
          <cell r="B2449" t="str">
            <v>x</v>
          </cell>
        </row>
        <row r="2450">
          <cell r="B2450" t="str">
            <v>x</v>
          </cell>
        </row>
        <row r="2451">
          <cell r="B2451" t="str">
            <v>x</v>
          </cell>
        </row>
        <row r="2452">
          <cell r="B2452" t="str">
            <v>x</v>
          </cell>
        </row>
        <row r="2453">
          <cell r="B2453" t="str">
            <v>x</v>
          </cell>
        </row>
        <row r="2454">
          <cell r="B2454" t="str">
            <v>x</v>
          </cell>
        </row>
        <row r="2455">
          <cell r="B2455" t="str">
            <v>x</v>
          </cell>
        </row>
        <row r="2456">
          <cell r="B2456" t="str">
            <v>x</v>
          </cell>
        </row>
        <row r="2457">
          <cell r="B2457" t="str">
            <v>x</v>
          </cell>
        </row>
        <row r="2458">
          <cell r="B2458" t="str">
            <v>x</v>
          </cell>
        </row>
        <row r="2459">
          <cell r="B2459" t="str">
            <v>x</v>
          </cell>
        </row>
        <row r="2460">
          <cell r="B2460" t="str">
            <v>x</v>
          </cell>
        </row>
        <row r="2461">
          <cell r="B2461" t="str">
            <v>x</v>
          </cell>
        </row>
        <row r="2462">
          <cell r="B2462" t="str">
            <v>x</v>
          </cell>
        </row>
        <row r="2463">
          <cell r="B2463" t="str">
            <v>x</v>
          </cell>
        </row>
        <row r="2464">
          <cell r="B2464" t="str">
            <v>x</v>
          </cell>
        </row>
        <row r="2465">
          <cell r="B2465" t="str">
            <v>x</v>
          </cell>
        </row>
        <row r="2466">
          <cell r="B2466" t="str">
            <v>x</v>
          </cell>
        </row>
        <row r="2467">
          <cell r="B2467" t="str">
            <v>x</v>
          </cell>
        </row>
        <row r="2468">
          <cell r="B2468" t="str">
            <v>x</v>
          </cell>
        </row>
        <row r="2469">
          <cell r="B2469" t="str">
            <v>x</v>
          </cell>
        </row>
        <row r="2470">
          <cell r="B2470" t="str">
            <v>x</v>
          </cell>
        </row>
        <row r="2471">
          <cell r="B2471" t="str">
            <v>x</v>
          </cell>
        </row>
        <row r="2472">
          <cell r="B2472" t="str">
            <v>x</v>
          </cell>
        </row>
        <row r="2473">
          <cell r="B2473" t="str">
            <v>x</v>
          </cell>
        </row>
        <row r="2474">
          <cell r="B2474" t="str">
            <v>x</v>
          </cell>
        </row>
        <row r="2475">
          <cell r="B2475" t="str">
            <v>x</v>
          </cell>
        </row>
        <row r="2476">
          <cell r="B2476" t="str">
            <v>x</v>
          </cell>
        </row>
        <row r="2477">
          <cell r="B2477" t="str">
            <v>x</v>
          </cell>
        </row>
        <row r="2478">
          <cell r="B2478" t="str">
            <v>x</v>
          </cell>
        </row>
        <row r="2479">
          <cell r="B2479" t="str">
            <v>x</v>
          </cell>
        </row>
        <row r="2480">
          <cell r="B2480" t="str">
            <v>x</v>
          </cell>
        </row>
        <row r="2481">
          <cell r="B2481" t="str">
            <v>x</v>
          </cell>
        </row>
        <row r="2482">
          <cell r="B2482" t="str">
            <v>x</v>
          </cell>
        </row>
        <row r="2483">
          <cell r="B2483" t="str">
            <v>x</v>
          </cell>
        </row>
        <row r="2484">
          <cell r="B2484" t="str">
            <v>x</v>
          </cell>
        </row>
        <row r="2485">
          <cell r="B2485" t="str">
            <v>x</v>
          </cell>
        </row>
        <row r="2486">
          <cell r="B2486" t="str">
            <v>x</v>
          </cell>
        </row>
        <row r="2487">
          <cell r="B2487" t="str">
            <v>x</v>
          </cell>
        </row>
        <row r="2488">
          <cell r="B2488" t="str">
            <v>x</v>
          </cell>
        </row>
        <row r="2489">
          <cell r="B2489" t="str">
            <v>x</v>
          </cell>
        </row>
        <row r="2490">
          <cell r="B2490" t="str">
            <v>x</v>
          </cell>
        </row>
        <row r="2491">
          <cell r="B2491" t="str">
            <v>x</v>
          </cell>
        </row>
        <row r="2492">
          <cell r="B2492" t="str">
            <v>x</v>
          </cell>
        </row>
        <row r="2493">
          <cell r="B2493" t="str">
            <v>x</v>
          </cell>
        </row>
        <row r="2494">
          <cell r="B2494" t="str">
            <v>x</v>
          </cell>
        </row>
        <row r="2495">
          <cell r="B2495" t="str">
            <v>x</v>
          </cell>
        </row>
        <row r="2496">
          <cell r="B2496" t="str">
            <v>x</v>
          </cell>
        </row>
        <row r="2497">
          <cell r="B2497" t="str">
            <v>x</v>
          </cell>
        </row>
        <row r="2498">
          <cell r="B2498" t="str">
            <v>x</v>
          </cell>
        </row>
        <row r="2499">
          <cell r="B2499" t="str">
            <v>x</v>
          </cell>
        </row>
        <row r="2500">
          <cell r="B2500" t="str">
            <v>x</v>
          </cell>
        </row>
        <row r="2501">
          <cell r="B2501" t="str">
            <v>x</v>
          </cell>
        </row>
        <row r="2502">
          <cell r="B2502" t="str">
            <v>x</v>
          </cell>
        </row>
        <row r="2503">
          <cell r="B2503" t="str">
            <v>x</v>
          </cell>
        </row>
        <row r="2504">
          <cell r="B2504" t="str">
            <v>x</v>
          </cell>
        </row>
        <row r="2505">
          <cell r="B2505" t="str">
            <v>x</v>
          </cell>
        </row>
        <row r="2506">
          <cell r="B2506" t="str">
            <v>x</v>
          </cell>
        </row>
        <row r="2507">
          <cell r="B2507" t="str">
            <v>x</v>
          </cell>
        </row>
        <row r="2508">
          <cell r="B2508" t="str">
            <v>x</v>
          </cell>
        </row>
        <row r="2509">
          <cell r="B2509" t="str">
            <v>x</v>
          </cell>
        </row>
        <row r="2510">
          <cell r="B2510" t="str">
            <v>x</v>
          </cell>
        </row>
        <row r="2511">
          <cell r="B2511" t="str">
            <v>x</v>
          </cell>
        </row>
        <row r="2512">
          <cell r="B2512" t="str">
            <v>x</v>
          </cell>
        </row>
        <row r="2513">
          <cell r="B2513" t="str">
            <v>x</v>
          </cell>
        </row>
        <row r="2514">
          <cell r="B2514" t="str">
            <v>x</v>
          </cell>
        </row>
        <row r="2515">
          <cell r="B2515" t="str">
            <v>x</v>
          </cell>
        </row>
        <row r="2516">
          <cell r="B2516" t="str">
            <v>x</v>
          </cell>
        </row>
        <row r="2517">
          <cell r="B2517" t="str">
            <v>x</v>
          </cell>
        </row>
        <row r="2518">
          <cell r="B2518" t="str">
            <v>x</v>
          </cell>
        </row>
        <row r="2519">
          <cell r="B2519" t="str">
            <v>x</v>
          </cell>
        </row>
        <row r="2520">
          <cell r="B2520" t="str">
            <v>x</v>
          </cell>
        </row>
        <row r="2521">
          <cell r="B2521" t="str">
            <v>x</v>
          </cell>
        </row>
        <row r="2522">
          <cell r="B2522" t="str">
            <v>x</v>
          </cell>
        </row>
        <row r="2523">
          <cell r="B2523" t="str">
            <v>x</v>
          </cell>
        </row>
        <row r="2524">
          <cell r="B2524" t="str">
            <v>x</v>
          </cell>
        </row>
        <row r="2525">
          <cell r="B2525" t="str">
            <v>x</v>
          </cell>
        </row>
        <row r="2526">
          <cell r="B2526" t="str">
            <v>x</v>
          </cell>
        </row>
        <row r="2527">
          <cell r="B2527" t="str">
            <v>x</v>
          </cell>
        </row>
        <row r="2528">
          <cell r="B2528" t="str">
            <v>x</v>
          </cell>
        </row>
        <row r="2529">
          <cell r="B2529" t="str">
            <v>x</v>
          </cell>
        </row>
        <row r="2530">
          <cell r="B2530" t="str">
            <v>x</v>
          </cell>
        </row>
        <row r="2531">
          <cell r="B2531" t="str">
            <v>x</v>
          </cell>
        </row>
        <row r="2532">
          <cell r="B2532" t="str">
            <v>x</v>
          </cell>
        </row>
        <row r="2533">
          <cell r="B2533" t="str">
            <v>x</v>
          </cell>
        </row>
        <row r="2534">
          <cell r="B2534" t="str">
            <v>x</v>
          </cell>
        </row>
        <row r="2535">
          <cell r="B2535" t="str">
            <v>x</v>
          </cell>
        </row>
        <row r="2536">
          <cell r="B2536" t="str">
            <v>x</v>
          </cell>
        </row>
        <row r="2537">
          <cell r="B2537" t="str">
            <v>x</v>
          </cell>
        </row>
        <row r="2538">
          <cell r="B2538" t="str">
            <v>x</v>
          </cell>
        </row>
        <row r="2539">
          <cell r="B2539" t="str">
            <v>x</v>
          </cell>
        </row>
        <row r="2540">
          <cell r="B2540" t="str">
            <v>x</v>
          </cell>
        </row>
        <row r="2541">
          <cell r="B2541" t="str">
            <v>x</v>
          </cell>
        </row>
        <row r="2542">
          <cell r="B2542" t="str">
            <v>x</v>
          </cell>
        </row>
        <row r="2543">
          <cell r="B2543" t="str">
            <v>x</v>
          </cell>
        </row>
        <row r="2544">
          <cell r="B2544" t="str">
            <v>x</v>
          </cell>
        </row>
        <row r="2545">
          <cell r="B2545" t="str">
            <v>x</v>
          </cell>
        </row>
        <row r="2546">
          <cell r="B2546" t="str">
            <v>x</v>
          </cell>
        </row>
        <row r="2547">
          <cell r="B2547" t="str">
            <v>x</v>
          </cell>
        </row>
        <row r="2548">
          <cell r="B2548" t="str">
            <v>x</v>
          </cell>
        </row>
        <row r="2549">
          <cell r="B2549" t="str">
            <v>x</v>
          </cell>
        </row>
        <row r="2550">
          <cell r="B2550" t="str">
            <v>x</v>
          </cell>
        </row>
        <row r="2551">
          <cell r="B2551" t="str">
            <v>x</v>
          </cell>
        </row>
        <row r="2552">
          <cell r="B2552" t="str">
            <v>x</v>
          </cell>
        </row>
        <row r="2553">
          <cell r="B2553" t="str">
            <v>x</v>
          </cell>
        </row>
        <row r="2554">
          <cell r="B2554" t="str">
            <v>x</v>
          </cell>
        </row>
        <row r="2555">
          <cell r="B2555" t="str">
            <v>x</v>
          </cell>
        </row>
        <row r="2556">
          <cell r="B2556" t="str">
            <v>x</v>
          </cell>
        </row>
        <row r="2557">
          <cell r="B2557" t="str">
            <v>x</v>
          </cell>
        </row>
        <row r="2558">
          <cell r="B2558" t="str">
            <v>x</v>
          </cell>
        </row>
        <row r="2559">
          <cell r="B2559" t="str">
            <v>x</v>
          </cell>
        </row>
        <row r="2560">
          <cell r="B2560" t="str">
            <v>x</v>
          </cell>
        </row>
        <row r="2561">
          <cell r="B2561" t="str">
            <v>x</v>
          </cell>
        </row>
        <row r="2562">
          <cell r="B2562" t="str">
            <v>x</v>
          </cell>
        </row>
        <row r="2563">
          <cell r="B2563" t="str">
            <v>x</v>
          </cell>
        </row>
        <row r="2564">
          <cell r="B2564" t="str">
            <v>x</v>
          </cell>
        </row>
        <row r="2565">
          <cell r="B2565" t="str">
            <v>x</v>
          </cell>
        </row>
        <row r="2566">
          <cell r="B2566" t="str">
            <v>x</v>
          </cell>
        </row>
        <row r="2567">
          <cell r="B2567" t="str">
            <v>x</v>
          </cell>
        </row>
        <row r="2568">
          <cell r="B2568" t="str">
            <v>x</v>
          </cell>
        </row>
        <row r="2569">
          <cell r="B2569" t="str">
            <v>x</v>
          </cell>
        </row>
        <row r="2570">
          <cell r="B2570" t="str">
            <v>x</v>
          </cell>
        </row>
        <row r="2571">
          <cell r="B2571" t="str">
            <v>x</v>
          </cell>
        </row>
        <row r="2572">
          <cell r="B2572" t="str">
            <v>x</v>
          </cell>
        </row>
        <row r="2573">
          <cell r="B2573" t="str">
            <v>x</v>
          </cell>
        </row>
        <row r="2574">
          <cell r="B2574" t="str">
            <v>x</v>
          </cell>
        </row>
        <row r="2575">
          <cell r="B2575" t="str">
            <v>x</v>
          </cell>
        </row>
        <row r="2576">
          <cell r="B2576" t="str">
            <v>x</v>
          </cell>
        </row>
        <row r="2577">
          <cell r="B2577" t="str">
            <v>x</v>
          </cell>
        </row>
        <row r="2578">
          <cell r="B2578" t="str">
            <v>x</v>
          </cell>
        </row>
        <row r="2579">
          <cell r="B2579" t="str">
            <v>x</v>
          </cell>
        </row>
        <row r="2580">
          <cell r="B2580" t="str">
            <v>x</v>
          </cell>
        </row>
        <row r="2581">
          <cell r="B2581" t="str">
            <v>x</v>
          </cell>
        </row>
        <row r="2582">
          <cell r="B2582" t="str">
            <v>x</v>
          </cell>
        </row>
        <row r="2583">
          <cell r="B2583" t="str">
            <v>x</v>
          </cell>
        </row>
        <row r="2584">
          <cell r="B2584" t="str">
            <v>x</v>
          </cell>
        </row>
        <row r="2585">
          <cell r="B2585" t="str">
            <v>x</v>
          </cell>
        </row>
        <row r="2586">
          <cell r="B2586" t="str">
            <v>x</v>
          </cell>
        </row>
        <row r="2587">
          <cell r="B2587" t="str">
            <v>x</v>
          </cell>
        </row>
        <row r="2588">
          <cell r="B2588" t="str">
            <v>x</v>
          </cell>
        </row>
        <row r="2589">
          <cell r="B2589" t="str">
            <v>x</v>
          </cell>
        </row>
        <row r="2590">
          <cell r="B2590" t="str">
            <v>x</v>
          </cell>
        </row>
        <row r="2591">
          <cell r="B2591" t="str">
            <v>x</v>
          </cell>
        </row>
        <row r="2592">
          <cell r="B2592" t="str">
            <v>x</v>
          </cell>
        </row>
        <row r="2593">
          <cell r="B2593" t="str">
            <v>x</v>
          </cell>
        </row>
        <row r="2594">
          <cell r="B2594" t="str">
            <v>x</v>
          </cell>
        </row>
        <row r="2595">
          <cell r="B2595" t="str">
            <v>x</v>
          </cell>
        </row>
        <row r="2596">
          <cell r="B2596" t="str">
            <v>x</v>
          </cell>
        </row>
        <row r="2597">
          <cell r="B2597" t="str">
            <v>x</v>
          </cell>
        </row>
        <row r="2598">
          <cell r="B2598" t="str">
            <v>x</v>
          </cell>
        </row>
        <row r="2599">
          <cell r="B2599" t="str">
            <v>x</v>
          </cell>
        </row>
        <row r="2600">
          <cell r="B2600" t="str">
            <v>x</v>
          </cell>
        </row>
        <row r="2601">
          <cell r="B2601" t="str">
            <v>x</v>
          </cell>
        </row>
        <row r="2602">
          <cell r="B2602" t="str">
            <v>x</v>
          </cell>
        </row>
        <row r="2603">
          <cell r="B2603" t="str">
            <v>x</v>
          </cell>
        </row>
        <row r="2604">
          <cell r="B2604" t="str">
            <v>x</v>
          </cell>
        </row>
        <row r="2605">
          <cell r="B2605" t="str">
            <v>x</v>
          </cell>
        </row>
        <row r="2606">
          <cell r="B2606" t="str">
            <v>x</v>
          </cell>
        </row>
        <row r="2607">
          <cell r="B2607" t="str">
            <v>x</v>
          </cell>
        </row>
        <row r="2608">
          <cell r="B2608" t="str">
            <v>x</v>
          </cell>
        </row>
        <row r="2609">
          <cell r="B2609" t="str">
            <v>x</v>
          </cell>
        </row>
        <row r="2610">
          <cell r="B2610" t="str">
            <v>x</v>
          </cell>
        </row>
        <row r="2611">
          <cell r="B2611" t="str">
            <v>x</v>
          </cell>
        </row>
        <row r="2612">
          <cell r="B2612" t="str">
            <v>x</v>
          </cell>
        </row>
        <row r="2613">
          <cell r="B2613" t="str">
            <v>x</v>
          </cell>
        </row>
        <row r="2614">
          <cell r="B2614" t="str">
            <v>x</v>
          </cell>
        </row>
        <row r="2615">
          <cell r="B2615" t="str">
            <v>x</v>
          </cell>
        </row>
        <row r="2616">
          <cell r="B2616" t="str">
            <v>x</v>
          </cell>
        </row>
        <row r="2617">
          <cell r="B2617" t="str">
            <v>x</v>
          </cell>
        </row>
        <row r="2618">
          <cell r="B2618" t="str">
            <v>x</v>
          </cell>
        </row>
        <row r="2619">
          <cell r="B2619" t="str">
            <v>x</v>
          </cell>
        </row>
        <row r="2620">
          <cell r="B2620" t="str">
            <v>x</v>
          </cell>
        </row>
        <row r="2621">
          <cell r="B2621" t="str">
            <v>x</v>
          </cell>
        </row>
        <row r="2622">
          <cell r="B2622" t="str">
            <v>x</v>
          </cell>
        </row>
        <row r="2623">
          <cell r="B2623" t="str">
            <v>x</v>
          </cell>
        </row>
        <row r="2624">
          <cell r="B2624" t="str">
            <v>x</v>
          </cell>
        </row>
        <row r="2625">
          <cell r="B2625" t="str">
            <v>x</v>
          </cell>
        </row>
        <row r="2626">
          <cell r="B2626" t="str">
            <v>x</v>
          </cell>
        </row>
        <row r="2627">
          <cell r="B2627" t="str">
            <v>x</v>
          </cell>
        </row>
      </sheetData>
      <sheetData sheetId="17"/>
      <sheetData sheetId="18"/>
      <sheetData sheetId="19" refreshError="1"/>
      <sheetData sheetId="20" refreshError="1"/>
      <sheetData sheetId="21" refreshError="1"/>
      <sheetData sheetId="22" refreshError="1"/>
      <sheetData sheetId="23" refreshError="1"/>
      <sheetData sheetId="24">
        <row r="5">
          <cell r="A5">
            <v>111</v>
          </cell>
        </row>
      </sheetData>
      <sheetData sheetId="25">
        <row r="6">
          <cell r="B6" t="e">
            <v>#NAME?</v>
          </cell>
        </row>
        <row r="7">
          <cell r="B7" t="e">
            <v>#NAME?</v>
          </cell>
        </row>
      </sheetData>
      <sheetData sheetId="26" refreshError="1"/>
      <sheetData sheetId="2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AJE"/>
      <sheetName val="INFOR"/>
      <sheetName val="WK"/>
      <sheetName val="BS"/>
      <sheetName val="PL"/>
      <sheetName val="CF1"/>
      <sheetName val="TM"/>
      <sheetName val="TM(NV)"/>
      <sheetName val="TM(TSCD)"/>
      <sheetName val="DT"/>
      <sheetName val="DC"/>
      <sheetName val="GDTS"/>
      <sheetName val="cong no"/>
      <sheetName val="Khac"/>
      <sheetName val="TM(Lienquan)"/>
      <sheetName val="TM CF1"/>
      <sheetName val="BSPL"/>
      <sheetName val="BSPL2"/>
      <sheetName val="BSPL3"/>
      <sheetName val="BSPL4"/>
      <sheetName val="CF2"/>
      <sheetName val="CTPT"/>
      <sheetName val="TinhToan"/>
      <sheetName val="dongia (2)"/>
    </sheetNames>
    <sheetDataSet>
      <sheetData sheetId="0"/>
      <sheetData sheetId="1"/>
      <sheetData sheetId="2" refreshError="1">
        <row r="8">
          <cell r="C8" t="str">
            <v>DK</v>
          </cell>
        </row>
        <row r="9">
          <cell r="C9" t="str">
            <v>6.04 &amp; 3.14</v>
          </cell>
        </row>
        <row r="10">
          <cell r="C10" t="str">
            <v>6.04</v>
          </cell>
        </row>
        <row r="11">
          <cell r="C11" t="str">
            <v>3.14</v>
          </cell>
        </row>
      </sheetData>
      <sheetData sheetId="3" refreshError="1">
        <row r="12">
          <cell r="N12" t="str">
            <v>Sort
TK</v>
          </cell>
        </row>
        <row r="14">
          <cell r="N14">
            <v>1</v>
          </cell>
        </row>
        <row r="15">
          <cell r="N15">
            <v>2</v>
          </cell>
        </row>
        <row r="16">
          <cell r="N16">
            <v>3</v>
          </cell>
        </row>
        <row r="17">
          <cell r="N17">
            <v>4</v>
          </cell>
        </row>
        <row r="18">
          <cell r="N18">
            <v>5</v>
          </cell>
        </row>
        <row r="19">
          <cell r="N19">
            <v>6</v>
          </cell>
        </row>
        <row r="20">
          <cell r="N20">
            <v>7</v>
          </cell>
        </row>
        <row r="21">
          <cell r="N21">
            <v>8</v>
          </cell>
        </row>
        <row r="22">
          <cell r="N22">
            <v>9</v>
          </cell>
        </row>
        <row r="23">
          <cell r="N23">
            <v>10</v>
          </cell>
        </row>
        <row r="24">
          <cell r="N24">
            <v>11</v>
          </cell>
        </row>
        <row r="25">
          <cell r="N25">
            <v>12</v>
          </cell>
        </row>
        <row r="26">
          <cell r="N26">
            <v>13</v>
          </cell>
        </row>
        <row r="27">
          <cell r="N27">
            <v>14</v>
          </cell>
        </row>
        <row r="28">
          <cell r="N28">
            <v>15</v>
          </cell>
        </row>
        <row r="29">
          <cell r="N29">
            <v>16</v>
          </cell>
        </row>
        <row r="30">
          <cell r="N30">
            <v>17</v>
          </cell>
        </row>
        <row r="31">
          <cell r="N31">
            <v>18</v>
          </cell>
        </row>
        <row r="32">
          <cell r="N32">
            <v>19</v>
          </cell>
        </row>
        <row r="33">
          <cell r="N33">
            <v>20</v>
          </cell>
        </row>
        <row r="34">
          <cell r="N34">
            <v>21</v>
          </cell>
        </row>
        <row r="35">
          <cell r="N35">
            <v>22</v>
          </cell>
        </row>
        <row r="36">
          <cell r="N36">
            <v>23</v>
          </cell>
        </row>
        <row r="37">
          <cell r="N37">
            <v>24</v>
          </cell>
        </row>
        <row r="38">
          <cell r="N38">
            <v>25</v>
          </cell>
        </row>
        <row r="39">
          <cell r="N39">
            <v>26</v>
          </cell>
        </row>
        <row r="40">
          <cell r="N40">
            <v>27</v>
          </cell>
        </row>
        <row r="41">
          <cell r="N41">
            <v>28</v>
          </cell>
        </row>
        <row r="42">
          <cell r="N42">
            <v>29</v>
          </cell>
        </row>
        <row r="43">
          <cell r="N43">
            <v>30</v>
          </cell>
        </row>
        <row r="44">
          <cell r="N44">
            <v>31</v>
          </cell>
        </row>
        <row r="45">
          <cell r="N45">
            <v>32</v>
          </cell>
        </row>
        <row r="46">
          <cell r="N46">
            <v>33</v>
          </cell>
        </row>
        <row r="47">
          <cell r="N47">
            <v>34</v>
          </cell>
        </row>
        <row r="48">
          <cell r="N48">
            <v>35</v>
          </cell>
        </row>
        <row r="49">
          <cell r="N49">
            <v>36</v>
          </cell>
        </row>
        <row r="50">
          <cell r="N50">
            <v>37</v>
          </cell>
        </row>
        <row r="51">
          <cell r="N51">
            <v>38</v>
          </cell>
        </row>
        <row r="52">
          <cell r="N52">
            <v>39</v>
          </cell>
        </row>
        <row r="53">
          <cell r="N53">
            <v>40</v>
          </cell>
        </row>
        <row r="54">
          <cell r="N54">
            <v>41</v>
          </cell>
        </row>
        <row r="55">
          <cell r="N55">
            <v>42</v>
          </cell>
        </row>
        <row r="56">
          <cell r="N56">
            <v>43</v>
          </cell>
        </row>
        <row r="57">
          <cell r="N57">
            <v>44</v>
          </cell>
        </row>
        <row r="58">
          <cell r="N58">
            <v>45</v>
          </cell>
        </row>
        <row r="59">
          <cell r="N59">
            <v>46</v>
          </cell>
        </row>
        <row r="60">
          <cell r="N60">
            <v>47</v>
          </cell>
        </row>
        <row r="61">
          <cell r="N61">
            <v>48</v>
          </cell>
        </row>
        <row r="62">
          <cell r="N62">
            <v>49</v>
          </cell>
        </row>
        <row r="63">
          <cell r="N63">
            <v>50</v>
          </cell>
        </row>
        <row r="64">
          <cell r="N64">
            <v>51</v>
          </cell>
        </row>
        <row r="65">
          <cell r="N65" t="str">
            <v/>
          </cell>
        </row>
        <row r="66">
          <cell r="N66">
            <v>52</v>
          </cell>
        </row>
        <row r="67">
          <cell r="N67">
            <v>53</v>
          </cell>
        </row>
        <row r="68">
          <cell r="N68">
            <v>54</v>
          </cell>
        </row>
        <row r="69">
          <cell r="N69">
            <v>55</v>
          </cell>
        </row>
        <row r="70">
          <cell r="N70">
            <v>56</v>
          </cell>
        </row>
        <row r="71">
          <cell r="N71">
            <v>57</v>
          </cell>
        </row>
        <row r="72">
          <cell r="N72">
            <v>58</v>
          </cell>
        </row>
        <row r="73">
          <cell r="N73">
            <v>59</v>
          </cell>
        </row>
        <row r="74">
          <cell r="N74">
            <v>60</v>
          </cell>
        </row>
        <row r="75">
          <cell r="N75">
            <v>61</v>
          </cell>
        </row>
        <row r="76">
          <cell r="N76">
            <v>62</v>
          </cell>
        </row>
        <row r="77">
          <cell r="N77">
            <v>63</v>
          </cell>
        </row>
        <row r="78">
          <cell r="N78">
            <v>64</v>
          </cell>
        </row>
        <row r="79">
          <cell r="N79">
            <v>65</v>
          </cell>
        </row>
        <row r="80">
          <cell r="N80">
            <v>66</v>
          </cell>
        </row>
        <row r="81">
          <cell r="N81">
            <v>67</v>
          </cell>
        </row>
        <row r="82">
          <cell r="N82">
            <v>68</v>
          </cell>
        </row>
        <row r="83">
          <cell r="N83">
            <v>69</v>
          </cell>
        </row>
        <row r="84">
          <cell r="N84">
            <v>70</v>
          </cell>
        </row>
        <row r="85">
          <cell r="N85">
            <v>71</v>
          </cell>
        </row>
        <row r="86">
          <cell r="N86">
            <v>72</v>
          </cell>
        </row>
        <row r="87">
          <cell r="N87">
            <v>73</v>
          </cell>
        </row>
        <row r="88">
          <cell r="N88">
            <v>74</v>
          </cell>
        </row>
        <row r="89">
          <cell r="N89">
            <v>75</v>
          </cell>
        </row>
        <row r="90">
          <cell r="N90">
            <v>76</v>
          </cell>
        </row>
        <row r="91">
          <cell r="N91">
            <v>77</v>
          </cell>
        </row>
        <row r="92">
          <cell r="N92">
            <v>78</v>
          </cell>
        </row>
        <row r="93">
          <cell r="N93">
            <v>79</v>
          </cell>
        </row>
        <row r="94">
          <cell r="N94">
            <v>80</v>
          </cell>
        </row>
        <row r="95">
          <cell r="N95">
            <v>81</v>
          </cell>
        </row>
        <row r="96">
          <cell r="N96">
            <v>82</v>
          </cell>
        </row>
        <row r="97">
          <cell r="N97">
            <v>83</v>
          </cell>
        </row>
        <row r="98">
          <cell r="N98">
            <v>84</v>
          </cell>
        </row>
        <row r="99">
          <cell r="N99">
            <v>85</v>
          </cell>
        </row>
        <row r="100">
          <cell r="N100">
            <v>86</v>
          </cell>
        </row>
        <row r="101">
          <cell r="N101">
            <v>87</v>
          </cell>
        </row>
        <row r="102">
          <cell r="N102">
            <v>88</v>
          </cell>
        </row>
        <row r="103">
          <cell r="N103">
            <v>89</v>
          </cell>
        </row>
        <row r="104">
          <cell r="N104">
            <v>90</v>
          </cell>
        </row>
        <row r="105">
          <cell r="N105">
            <v>91</v>
          </cell>
        </row>
        <row r="106">
          <cell r="N106">
            <v>92</v>
          </cell>
        </row>
        <row r="107">
          <cell r="N107">
            <v>93</v>
          </cell>
        </row>
        <row r="108">
          <cell r="N108">
            <v>94</v>
          </cell>
        </row>
        <row r="109">
          <cell r="N109">
            <v>95</v>
          </cell>
        </row>
        <row r="110">
          <cell r="N110">
            <v>96</v>
          </cell>
        </row>
        <row r="111">
          <cell r="N111">
            <v>97</v>
          </cell>
        </row>
        <row r="112">
          <cell r="N112">
            <v>98</v>
          </cell>
        </row>
        <row r="113">
          <cell r="N113">
            <v>99</v>
          </cell>
        </row>
        <row r="114">
          <cell r="N114">
            <v>100</v>
          </cell>
        </row>
        <row r="115">
          <cell r="N115" t="str">
            <v/>
          </cell>
        </row>
        <row r="116">
          <cell r="N116">
            <v>101</v>
          </cell>
        </row>
        <row r="117">
          <cell r="N117" t="str">
            <v/>
          </cell>
        </row>
        <row r="118">
          <cell r="N118" t="str">
            <v/>
          </cell>
        </row>
        <row r="119">
          <cell r="N119">
            <v>102</v>
          </cell>
        </row>
        <row r="120">
          <cell r="N120">
            <v>103</v>
          </cell>
        </row>
        <row r="121">
          <cell r="N121">
            <v>104</v>
          </cell>
        </row>
        <row r="122">
          <cell r="N122">
            <v>105</v>
          </cell>
        </row>
        <row r="123">
          <cell r="N123">
            <v>106</v>
          </cell>
        </row>
        <row r="124">
          <cell r="N124">
            <v>107</v>
          </cell>
        </row>
        <row r="125">
          <cell r="N125">
            <v>108</v>
          </cell>
        </row>
        <row r="126">
          <cell r="N126">
            <v>109</v>
          </cell>
        </row>
        <row r="127">
          <cell r="N127">
            <v>110</v>
          </cell>
        </row>
        <row r="128">
          <cell r="N128">
            <v>111</v>
          </cell>
        </row>
        <row r="129">
          <cell r="N129">
            <v>112</v>
          </cell>
        </row>
        <row r="130">
          <cell r="N130">
            <v>113</v>
          </cell>
        </row>
        <row r="131">
          <cell r="N131">
            <v>114</v>
          </cell>
        </row>
        <row r="132">
          <cell r="N132">
            <v>115</v>
          </cell>
        </row>
        <row r="133">
          <cell r="N133">
            <v>116</v>
          </cell>
        </row>
        <row r="134">
          <cell r="N134">
            <v>117</v>
          </cell>
        </row>
        <row r="135">
          <cell r="N135">
            <v>118</v>
          </cell>
        </row>
        <row r="136">
          <cell r="N136">
            <v>119</v>
          </cell>
        </row>
        <row r="137">
          <cell r="N137">
            <v>120</v>
          </cell>
        </row>
        <row r="138">
          <cell r="N138">
            <v>121</v>
          </cell>
        </row>
        <row r="139">
          <cell r="N139">
            <v>122</v>
          </cell>
        </row>
        <row r="140">
          <cell r="N140">
            <v>123</v>
          </cell>
        </row>
        <row r="141">
          <cell r="N141">
            <v>124</v>
          </cell>
        </row>
        <row r="142">
          <cell r="N142">
            <v>125</v>
          </cell>
        </row>
        <row r="143">
          <cell r="N143">
            <v>126</v>
          </cell>
        </row>
        <row r="144">
          <cell r="N144">
            <v>127</v>
          </cell>
        </row>
        <row r="145">
          <cell r="N145">
            <v>128</v>
          </cell>
        </row>
        <row r="146">
          <cell r="N146">
            <v>129</v>
          </cell>
        </row>
        <row r="147">
          <cell r="N147">
            <v>130</v>
          </cell>
        </row>
        <row r="148">
          <cell r="N148">
            <v>131</v>
          </cell>
        </row>
        <row r="149">
          <cell r="N149">
            <v>132</v>
          </cell>
        </row>
        <row r="150">
          <cell r="N150">
            <v>133</v>
          </cell>
        </row>
        <row r="151">
          <cell r="N151">
            <v>134</v>
          </cell>
        </row>
        <row r="152">
          <cell r="N152">
            <v>135</v>
          </cell>
        </row>
        <row r="153">
          <cell r="N153">
            <v>136</v>
          </cell>
        </row>
        <row r="154">
          <cell r="N154">
            <v>137</v>
          </cell>
        </row>
        <row r="155">
          <cell r="N155">
            <v>138</v>
          </cell>
        </row>
        <row r="156">
          <cell r="N156">
            <v>139</v>
          </cell>
        </row>
        <row r="157">
          <cell r="N157">
            <v>140</v>
          </cell>
        </row>
        <row r="158">
          <cell r="N158">
            <v>141</v>
          </cell>
        </row>
        <row r="159">
          <cell r="N159">
            <v>142</v>
          </cell>
        </row>
        <row r="160">
          <cell r="N160">
            <v>143</v>
          </cell>
        </row>
        <row r="161">
          <cell r="N161">
            <v>144</v>
          </cell>
        </row>
        <row r="162">
          <cell r="N162">
            <v>145</v>
          </cell>
        </row>
        <row r="163">
          <cell r="N163">
            <v>146</v>
          </cell>
        </row>
        <row r="164">
          <cell r="N164">
            <v>147</v>
          </cell>
        </row>
        <row r="165">
          <cell r="N165">
            <v>148</v>
          </cell>
        </row>
        <row r="166">
          <cell r="N166">
            <v>149</v>
          </cell>
        </row>
        <row r="167">
          <cell r="N167">
            <v>150</v>
          </cell>
        </row>
        <row r="168">
          <cell r="N168">
            <v>151</v>
          </cell>
        </row>
        <row r="169">
          <cell r="N169">
            <v>152</v>
          </cell>
        </row>
        <row r="170">
          <cell r="N170">
            <v>153</v>
          </cell>
        </row>
        <row r="171">
          <cell r="N171">
            <v>154</v>
          </cell>
        </row>
        <row r="172">
          <cell r="N172">
            <v>155</v>
          </cell>
        </row>
        <row r="174">
          <cell r="N174">
            <v>156</v>
          </cell>
        </row>
        <row r="175">
          <cell r="N175">
            <v>157</v>
          </cell>
        </row>
        <row r="176">
          <cell r="N176">
            <v>158</v>
          </cell>
        </row>
        <row r="177">
          <cell r="N177">
            <v>159</v>
          </cell>
        </row>
        <row r="178">
          <cell r="N178">
            <v>160</v>
          </cell>
        </row>
        <row r="179">
          <cell r="N179">
            <v>161</v>
          </cell>
        </row>
        <row r="180">
          <cell r="N180">
            <v>162</v>
          </cell>
        </row>
        <row r="181">
          <cell r="N181">
            <v>163</v>
          </cell>
        </row>
        <row r="182">
          <cell r="N182">
            <v>164</v>
          </cell>
        </row>
        <row r="183">
          <cell r="N183">
            <v>165</v>
          </cell>
        </row>
        <row r="184">
          <cell r="N184">
            <v>166</v>
          </cell>
        </row>
        <row r="185">
          <cell r="N185">
            <v>167</v>
          </cell>
        </row>
        <row r="186">
          <cell r="N186">
            <v>168</v>
          </cell>
        </row>
        <row r="187">
          <cell r="N187">
            <v>169</v>
          </cell>
        </row>
        <row r="188">
          <cell r="N188">
            <v>170</v>
          </cell>
        </row>
        <row r="189">
          <cell r="N189">
            <v>171</v>
          </cell>
        </row>
        <row r="190">
          <cell r="N190">
            <v>172</v>
          </cell>
        </row>
        <row r="191">
          <cell r="N191">
            <v>173</v>
          </cell>
        </row>
        <row r="192">
          <cell r="N192">
            <v>174</v>
          </cell>
        </row>
        <row r="193">
          <cell r="N193">
            <v>175</v>
          </cell>
        </row>
        <row r="194">
          <cell r="N194">
            <v>176</v>
          </cell>
        </row>
        <row r="195">
          <cell r="N195">
            <v>177</v>
          </cell>
        </row>
        <row r="196">
          <cell r="N196">
            <v>178</v>
          </cell>
        </row>
        <row r="197">
          <cell r="N197">
            <v>179</v>
          </cell>
        </row>
        <row r="198">
          <cell r="N198">
            <v>180</v>
          </cell>
        </row>
        <row r="199">
          <cell r="N199">
            <v>181</v>
          </cell>
        </row>
        <row r="200">
          <cell r="N200">
            <v>182</v>
          </cell>
        </row>
        <row r="201">
          <cell r="N201">
            <v>183</v>
          </cell>
        </row>
        <row r="202">
          <cell r="N202">
            <v>184</v>
          </cell>
        </row>
        <row r="204">
          <cell r="N204">
            <v>185</v>
          </cell>
        </row>
        <row r="205">
          <cell r="N205" t="str">
            <v/>
          </cell>
        </row>
        <row r="206">
          <cell r="N206" t="str">
            <v/>
          </cell>
        </row>
        <row r="207">
          <cell r="N207" t="str">
            <v/>
          </cell>
        </row>
        <row r="208">
          <cell r="N208">
            <v>186</v>
          </cell>
        </row>
        <row r="209">
          <cell r="N209">
            <v>187</v>
          </cell>
        </row>
        <row r="210">
          <cell r="N210">
            <v>188</v>
          </cell>
        </row>
        <row r="211">
          <cell r="N211">
            <v>189</v>
          </cell>
        </row>
        <row r="212">
          <cell r="N212">
            <v>190</v>
          </cell>
        </row>
        <row r="213">
          <cell r="N213">
            <v>191</v>
          </cell>
        </row>
        <row r="214">
          <cell r="N214">
            <v>192</v>
          </cell>
        </row>
        <row r="215">
          <cell r="N215">
            <v>193</v>
          </cell>
        </row>
        <row r="216">
          <cell r="N216">
            <v>194</v>
          </cell>
        </row>
        <row r="217">
          <cell r="N217">
            <v>195</v>
          </cell>
        </row>
        <row r="218">
          <cell r="N218">
            <v>196</v>
          </cell>
        </row>
        <row r="219">
          <cell r="N219">
            <v>197</v>
          </cell>
        </row>
        <row r="220">
          <cell r="N220">
            <v>198</v>
          </cell>
        </row>
        <row r="221">
          <cell r="N221">
            <v>199</v>
          </cell>
        </row>
        <row r="222">
          <cell r="N222" t="str">
            <v/>
          </cell>
        </row>
        <row r="223">
          <cell r="N223" t="str">
            <v/>
          </cell>
        </row>
        <row r="224">
          <cell r="N224" t="str">
            <v/>
          </cell>
        </row>
        <row r="225">
          <cell r="N225" t="str">
            <v/>
          </cell>
        </row>
        <row r="226">
          <cell r="N226">
            <v>200</v>
          </cell>
        </row>
        <row r="227">
          <cell r="N227">
            <v>201</v>
          </cell>
        </row>
        <row r="228">
          <cell r="N228">
            <v>202</v>
          </cell>
        </row>
        <row r="229">
          <cell r="N229">
            <v>203</v>
          </cell>
        </row>
        <row r="230">
          <cell r="N230">
            <v>204</v>
          </cell>
        </row>
        <row r="231">
          <cell r="N231">
            <v>205</v>
          </cell>
        </row>
        <row r="232">
          <cell r="N232">
            <v>206</v>
          </cell>
        </row>
        <row r="233">
          <cell r="N233">
            <v>207</v>
          </cell>
        </row>
        <row r="234">
          <cell r="N234">
            <v>208</v>
          </cell>
        </row>
        <row r="235">
          <cell r="N235">
            <v>209</v>
          </cell>
        </row>
        <row r="236">
          <cell r="N236">
            <v>210</v>
          </cell>
        </row>
        <row r="237">
          <cell r="N237">
            <v>211</v>
          </cell>
        </row>
        <row r="238">
          <cell r="N238">
            <v>212</v>
          </cell>
        </row>
        <row r="239">
          <cell r="N239">
            <v>213</v>
          </cell>
        </row>
        <row r="240">
          <cell r="N240">
            <v>214</v>
          </cell>
        </row>
        <row r="241">
          <cell r="N241">
            <v>215</v>
          </cell>
        </row>
        <row r="242">
          <cell r="N242">
            <v>216</v>
          </cell>
        </row>
        <row r="243">
          <cell r="N243">
            <v>217</v>
          </cell>
        </row>
        <row r="244">
          <cell r="N244">
            <v>218</v>
          </cell>
        </row>
        <row r="245">
          <cell r="N245">
            <v>219</v>
          </cell>
        </row>
        <row r="246">
          <cell r="N246">
            <v>220</v>
          </cell>
        </row>
        <row r="247">
          <cell r="N247">
            <v>221</v>
          </cell>
        </row>
        <row r="248">
          <cell r="N248">
            <v>222</v>
          </cell>
        </row>
        <row r="249">
          <cell r="N249">
            <v>223</v>
          </cell>
        </row>
        <row r="250">
          <cell r="N250">
            <v>224</v>
          </cell>
        </row>
        <row r="251">
          <cell r="N251">
            <v>225</v>
          </cell>
        </row>
        <row r="252">
          <cell r="N252">
            <v>226</v>
          </cell>
        </row>
        <row r="253">
          <cell r="N253">
            <v>227</v>
          </cell>
        </row>
        <row r="254">
          <cell r="N254">
            <v>228</v>
          </cell>
        </row>
        <row r="255">
          <cell r="N255">
            <v>229</v>
          </cell>
        </row>
        <row r="256">
          <cell r="N256">
            <v>230</v>
          </cell>
        </row>
        <row r="257">
          <cell r="N257">
            <v>231</v>
          </cell>
        </row>
        <row r="258">
          <cell r="N258">
            <v>232</v>
          </cell>
        </row>
        <row r="259">
          <cell r="N259">
            <v>233</v>
          </cell>
        </row>
        <row r="260">
          <cell r="N260">
            <v>234</v>
          </cell>
        </row>
        <row r="261">
          <cell r="N261">
            <v>235</v>
          </cell>
        </row>
        <row r="262">
          <cell r="N262">
            <v>236</v>
          </cell>
        </row>
        <row r="263">
          <cell r="N263">
            <v>237</v>
          </cell>
        </row>
        <row r="264">
          <cell r="N264">
            <v>238</v>
          </cell>
        </row>
        <row r="265">
          <cell r="N265">
            <v>239</v>
          </cell>
        </row>
        <row r="266">
          <cell r="N266">
            <v>240</v>
          </cell>
        </row>
        <row r="267">
          <cell r="N267">
            <v>241</v>
          </cell>
        </row>
        <row r="268">
          <cell r="N268">
            <v>242</v>
          </cell>
        </row>
        <row r="269">
          <cell r="N269">
            <v>243</v>
          </cell>
        </row>
        <row r="270">
          <cell r="N270">
            <v>244</v>
          </cell>
        </row>
        <row r="271">
          <cell r="N271">
            <v>245</v>
          </cell>
        </row>
        <row r="272">
          <cell r="N272">
            <v>246</v>
          </cell>
        </row>
        <row r="273">
          <cell r="N273">
            <v>247</v>
          </cell>
        </row>
        <row r="274">
          <cell r="N274">
            <v>248</v>
          </cell>
        </row>
        <row r="275">
          <cell r="N275">
            <v>249</v>
          </cell>
        </row>
        <row r="276">
          <cell r="N276">
            <v>250</v>
          </cell>
        </row>
        <row r="277">
          <cell r="N277">
            <v>251</v>
          </cell>
        </row>
        <row r="278">
          <cell r="N278">
            <v>252</v>
          </cell>
        </row>
        <row r="279">
          <cell r="N279">
            <v>253</v>
          </cell>
        </row>
        <row r="280">
          <cell r="N280">
            <v>254</v>
          </cell>
        </row>
        <row r="281">
          <cell r="N281">
            <v>255</v>
          </cell>
        </row>
        <row r="282">
          <cell r="N282">
            <v>256</v>
          </cell>
        </row>
        <row r="283">
          <cell r="N283">
            <v>257</v>
          </cell>
        </row>
        <row r="284">
          <cell r="N284">
            <v>258</v>
          </cell>
        </row>
        <row r="285">
          <cell r="N285">
            <v>259</v>
          </cell>
        </row>
        <row r="286">
          <cell r="N286">
            <v>260</v>
          </cell>
        </row>
        <row r="287">
          <cell r="N287">
            <v>261</v>
          </cell>
        </row>
        <row r="288">
          <cell r="N288">
            <v>262</v>
          </cell>
        </row>
        <row r="289">
          <cell r="N289">
            <v>263</v>
          </cell>
        </row>
        <row r="290">
          <cell r="N290">
            <v>264</v>
          </cell>
        </row>
        <row r="291">
          <cell r="N291">
            <v>265</v>
          </cell>
        </row>
        <row r="292">
          <cell r="N292">
            <v>266</v>
          </cell>
        </row>
        <row r="293">
          <cell r="N293">
            <v>267</v>
          </cell>
        </row>
        <row r="294">
          <cell r="N294">
            <v>268</v>
          </cell>
        </row>
        <row r="295">
          <cell r="N295">
            <v>269</v>
          </cell>
        </row>
        <row r="296">
          <cell r="N296">
            <v>270</v>
          </cell>
        </row>
        <row r="297">
          <cell r="N297">
            <v>271</v>
          </cell>
        </row>
        <row r="298">
          <cell r="N298">
            <v>272</v>
          </cell>
        </row>
        <row r="299">
          <cell r="N299">
            <v>273</v>
          </cell>
        </row>
        <row r="300">
          <cell r="N300">
            <v>274</v>
          </cell>
        </row>
        <row r="301">
          <cell r="N30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Vinh"/>
      <sheetName val="Hanh"/>
      <sheetName val="Chinh"/>
      <sheetName val="Triet"/>
      <sheetName val="Khac"/>
      <sheetName val="Hien"/>
      <sheetName val="Tong"/>
      <sheetName val="Thuchi "/>
      <sheetName val="Sheet1"/>
      <sheetName val="Sheet2"/>
      <sheetName val="Sheet3"/>
      <sheetName val="PNT_QUOT__3"/>
      <sheetName val="COAT_WRAP_QIOT__3"/>
      <sheetName val="Summary"/>
      <sheetName val="Prelims"/>
      <sheetName val="Tavern"/>
      <sheetName val="laivayvon"/>
      <sheetName val="BTLAI-2007"/>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MTL$-INTER"/>
      <sheetName val="MTL$-TRUNCK-AG"/>
      <sheetName val="MTL$-PRODTANK-UG"/>
      <sheetName val="MTL$-PRODTANK-AG"/>
      <sheetName val="MTL$-JETTY"/>
      <sheetName val="MTL$-TRUNCK-UG"/>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INFOR"/>
      <sheetName val="Menu"/>
      <sheetName val="WK"/>
      <sheetName val="BS"/>
      <sheetName val="PL"/>
      <sheetName val="CF2"/>
      <sheetName val="PAJE"/>
      <sheetName val="TM"/>
      <sheetName val="TM(TSCD)"/>
      <sheetName val="TM(NV)"/>
      <sheetName val="TM(Lienquan)"/>
      <sheetName val="TM CF1"/>
      <sheetName val="BSPL"/>
      <sheetName val="CF1"/>
      <sheetName val="CTPT"/>
      <sheetName val="切割 MTL"/>
      <sheetName val="切割 DI"/>
      <sheetName val="ESTI."/>
      <sheetName val="DI-ESTI"/>
      <sheetName val="thang 1"/>
      <sheetName val="thang2"/>
      <sheetName val="Thang 3"/>
      <sheetName val="thang5"/>
      <sheetName val="thang4"/>
      <sheetName val="00000001"/>
      <sheetName val="REPORT"/>
      <sheetName val="GSP"/>
      <sheetName val="gVL"/>
      <sheetName val="TH"/>
      <sheetName val="TH (2)"/>
      <sheetName val="TH (3)"/>
      <sheetName val="TH (4)"/>
      <sheetName val="CONST EQ"/>
      <sheetName val="DIREC-&quot;X&quot;"/>
      <sheetName val="INDIRECT-&quot;Y&quot; "/>
      <sheetName val="att-v"/>
      <sheetName val="att-w"/>
      <sheetName val="HD 05-2002-VSP8"/>
      <sheetName val="gtgt"/>
      <sheetName val="nsnn"/>
      <sheetName val="cdkt"/>
      <sheetName val="cdtk"/>
      <sheetName val="nkc"/>
      <sheetName val="mau"/>
      <sheetName val="mau (2)"/>
      <sheetName val="TH..04 (2)"/>
      <sheetName val="VTC.HC"/>
      <sheetName val="BIA.03"/>
      <sheetName val="TH..03"/>
      <sheetName val="DCN.03"/>
      <sheetName val="AS.03"/>
      <sheetName val="VTC.03"/>
      <sheetName val="VTP.03"/>
      <sheetName val="MTC.03"/>
      <sheetName val="GKXCK"/>
      <sheetName val="XCK"/>
      <sheetName val="THKXCK"/>
      <sheetName val="Bang.TT"/>
      <sheetName val="XXXXXXXX"/>
      <sheetName val="XXXXXXX0"/>
      <sheetName val="XXXXXXX1"/>
      <sheetName val="Sheet6"/>
      <sheetName val="Sheet5"/>
      <sheetName val="Sheet4"/>
      <sheetName val="Giao"/>
      <sheetName val="CHIET TINH"/>
      <sheetName val="Bang gia Ca May"/>
      <sheetName val="Bang Gia VL"/>
      <sheetName val="Tong Hop KP"/>
      <sheetName val=" DON GIA"/>
      <sheetName val="CHIET TINH THEO KH.SAT"/>
      <sheetName val="q2"/>
      <sheetName val="q3"/>
      <sheetName val="Sheet11"/>
      <sheetName val="Sheet12"/>
      <sheetName val="Sheet13"/>
      <sheetName val="Sheet14"/>
      <sheetName val="Sheet15"/>
      <sheetName val="Sheet16"/>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CT DA HOAN THANH"/>
      <sheetName val="DOI CHIEU UNG"/>
      <sheetName val="QTOAN"/>
      <sheetName val="Nhap"/>
      <sheetName val="DUOC UNG"/>
      <sheetName val="UNG"/>
      <sheetName val="#REF"/>
      <sheetName val="bangcong"/>
      <sheetName val="dsach"/>
      <sheetName val="tetdonvi"/>
      <sheetName val="tracham03"/>
      <sheetName val="tracham02"/>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 N¨m 2000"/>
      <sheetName val="TXT"/>
      <sheetName val="gi¶i thÝch QTTX"/>
      <sheetName val=" N¨m 2003"/>
      <sheetName val="bang QT tien tet 2002 QC cho"/>
      <sheetName val="Sheet7"/>
      <sheetName val="Sheet8"/>
      <sheetName val="Sheet9"/>
      <sheetName val="Sheet10"/>
      <sheetName val="IBASE"/>
      <sheetName val="T1-2002"/>
      <sheetName val="T2-2002"/>
      <sheetName val="T3-2002"/>
      <sheetName val="T4-2002"/>
      <sheetName val="T5-2002"/>
      <sheetName val="T6-2002"/>
      <sheetName val="T7-2002"/>
      <sheetName val="T8-2002"/>
      <sheetName val="T9-2002"/>
      <sheetName val="T10-2002"/>
      <sheetName val="T11-2002"/>
      <sheetName val="T12-2002"/>
      <sheetName val=" Tong Nam 2002"/>
      <sheetName val="T1-2003"/>
      <sheetName val="T2-2003"/>
      <sheetName val="T3-2003"/>
      <sheetName val="T4-2003"/>
      <sheetName val="T5-2003"/>
      <sheetName val="T6-2003"/>
      <sheetName val="T10-2001"/>
      <sheetName val="T11-2001"/>
      <sheetName val="T12-2001"/>
      <sheetName val="Cover"/>
      <sheetName val="explain"/>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Chart1"/>
      <sheetName val="Phantich"/>
      <sheetName val="Toan_DA"/>
      <sheetName val="2004"/>
      <sheetName val="2005"/>
      <sheetName val="ket cau"/>
      <sheetName val="Du thau"/>
      <sheetName val="tien luong"/>
      <sheetName val="Bang tinh du thau"/>
      <sheetName val="Phan tich don gia (ngang)"/>
      <sheetName val="phan tich vat tu (ngang K1)"/>
      <sheetName val="KLXLHOANTHANHGA RACB HIEN"/>
      <sheetName val="Thuyet minh"/>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IEU 1-1 D.chinh"/>
      <sheetName val="BIEU 1-2 D.ga"/>
      <sheetName val="BIEU 1-3 ghi"/>
      <sheetName val="BIEU 1-4 cauthep"/>
      <sheetName val="BIEU 1-5 caub.ton"/>
      <sheetName val="BIEU 1-6 cong"/>
      <sheetName val="BIEU 1-7 ham"/>
      <sheetName val="TB401-LTB-LS"/>
      <sheetName val="Chi tieu 1md &amp; dau cong"/>
      <sheetName val="GTXL-Goi C1 (Km68-Km69)"/>
      <sheetName val="DT-Goi C1 (Km68-Km69)"/>
      <sheetName val="DG-Goi C1(Km68-Km69)"/>
      <sheetName val="tuyen"/>
      <sheetName val="PL Vua"/>
      <sheetName val="dgdam"/>
      <sheetName val="dgmo-tru"/>
      <sheetName val="dgcoc"/>
      <sheetName val="DgDuong"/>
      <sheetName val="CP3-3nhip(L=130,251m)(OK)"/>
      <sheetName val="CP4-7nhip(L=289,384m)(OK)"/>
      <sheetName val="CP5-3nhip(L=130,27m)(OK)"/>
      <sheetName val="CP6-4nhip(L=170,5m)(OK)"/>
      <sheetName val="GTXLc-Doan2"/>
      <sheetName val="do xe"/>
      <sheetName val="GT do xe"/>
      <sheetName val="Bieu TH"/>
      <sheetName val="TH lop khoan"/>
      <sheetName val="cdkhoan"/>
      <sheetName val="Vatlieu"/>
      <sheetName val="He so"/>
      <sheetName val="DGdg"/>
      <sheetName val="DG cau"/>
      <sheetName val="PA1-Cau banDUL(1x12m)"/>
      <sheetName val="DG cong"/>
      <sheetName val="PA2-Cong ds 2(3x3,5)"/>
      <sheetName val="XL(chinh+khac)"/>
      <sheetName val="S-VK (I)"/>
      <sheetName val="Bang KL"/>
      <sheetName val="VL"/>
      <sheetName val="KLuong(Cau)"/>
      <sheetName val="DT(KVinh)"/>
      <sheetName val="DT(DHai)"/>
      <sheetName val="KL"/>
      <sheetName val="KLuong(cong)"/>
      <sheetName val="dg(cau)"/>
      <sheetName val="DT(cong)"/>
      <sheetName val="Dpd"/>
      <sheetName val="GTXLk"/>
      <sheetName val="GTXLc"/>
      <sheetName val="CTXD"/>
      <sheetName val="KPTH"/>
      <sheetName val="30000000"/>
      <sheetName val="THKP-TT03+04(sauduyet)"/>
      <sheetName val="KM0"/>
      <sheetName val="Gia VL"/>
      <sheetName val="Luong"/>
      <sheetName val="He so(TT03+04)"/>
      <sheetName val="PL Vua(DTTK)"/>
      <sheetName val="dgchitiet(TT03+04)"/>
      <sheetName val="Dieu phoi(DTTK)"/>
      <sheetName val="DTduong(TT03+04)"/>
      <sheetName val="KLduong(duyet)"/>
      <sheetName val="Cau chinh (dam)-TT03+04"/>
      <sheetName val="Cau chinh (motru)-TT03+04"/>
      <sheetName val="KC dam ban(TT03+04)"/>
      <sheetName val="KL-cau"/>
      <sheetName val="KL-nhip dam"/>
      <sheetName val="KL-coc"/>
      <sheetName val="Thi cong"/>
      <sheetName val="Pl 1 PT"/>
      <sheetName val=" Tien M. G"/>
      <sheetName val="Hang Hoa"/>
      <sheetName val="Tai S CD"/>
      <sheetName val="ct p TRA"/>
      <sheetName val="t. h pTRA"/>
      <sheetName val="BCDKT"/>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Csdl"/>
      <sheetName val="DG"/>
      <sheetName val="BTL"/>
      <sheetName val="VL-NC-M"/>
      <sheetName val="PTVL"/>
      <sheetName val="Tinh VC"/>
      <sheetName val="BU gia"/>
      <sheetName val="KP"/>
      <sheetName val="THKP"/>
      <sheetName val="KDAOTAO"/>
      <sheetName val="CLTHEP"/>
      <sheetName val="thopcuoi"/>
      <sheetName val="Nginha"/>
      <sheetName val="MONG +2HAM"/>
      <sheetName val="KTHUVIEN"/>
      <sheetName val="KHANHCHINH"/>
      <sheetName val="BIEU4"/>
      <sheetName val="BIEU3"/>
      <sheetName val="thuyetminh"/>
      <sheetName val="000000000000"/>
      <sheetName val="100000000000"/>
      <sheetName val="K.HV"/>
      <sheetName val="L.HV"/>
      <sheetName val="T.HV"/>
      <sheetName val="Z.HV"/>
      <sheetName val="K.NH"/>
      <sheetName val="L.NH"/>
      <sheetName val="T.NH"/>
      <sheetName val="Z.NH"/>
      <sheetName val="K.LH"/>
      <sheetName val="Z.LH"/>
      <sheetName val="L.LH"/>
      <sheetName val="KLAA2"/>
      <sheetName val="L.A1A2"/>
      <sheetName val="Z.LCA"/>
      <sheetName val="SOIthang802"/>
      <sheetName val="SOITuan1"/>
      <sheetName val="SOITuan2"/>
      <sheetName val="SOITuan3"/>
      <sheetName val="SOI Tuan4"/>
      <sheetName val="SOI Taun 5"/>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Q1-02"/>
      <sheetName val="Q2-02"/>
      <sheetName val="Q3-02"/>
      <sheetName val="THKPXL"/>
      <sheetName val="CLVTXL"/>
      <sheetName val="KLXL"/>
      <sheetName val="PTVT"/>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row r="7">
          <cell r="C7" t="str">
            <v>Có</v>
          </cell>
        </row>
      </sheetData>
      <sheetData sheetId="79"/>
      <sheetData sheetId="80" refreshError="1"/>
      <sheetData sheetId="81"/>
      <sheetData sheetId="82"/>
      <sheetData sheetId="83"/>
      <sheetData sheetId="84" refreshError="1"/>
      <sheetData sheetId="85"/>
      <sheetData sheetId="86"/>
      <sheetData sheetId="87"/>
      <sheetData sheetId="88"/>
      <sheetData sheetId="89" refreshError="1"/>
      <sheetData sheetId="90"/>
      <sheetData sheetId="91"/>
      <sheetData sheetId="92"/>
      <sheetData sheetId="93" refreshError="1"/>
      <sheetData sheetId="94" refreshError="1"/>
      <sheetData sheetId="95"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96"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97"/>
      <sheetData sheetId="98"/>
      <sheetData sheetId="99"/>
      <sheetData sheetId="100"/>
      <sheetData sheetId="101"/>
      <sheetData sheetId="102"/>
      <sheetData sheetId="103"/>
      <sheetData sheetId="104">
        <row r="4">
          <cell r="V4" t="str">
            <v>X</v>
          </cell>
          <cell r="W4" t="str">
            <v>X</v>
          </cell>
          <cell r="X4" t="str">
            <v>X</v>
          </cell>
          <cell r="Y4" t="str">
            <v>X</v>
          </cell>
          <cell r="Z4" t="str">
            <v>X</v>
          </cell>
          <cell r="AA4" t="str">
            <v>X</v>
          </cell>
          <cell r="AB4" t="str">
            <v>X</v>
          </cell>
          <cell r="AC4" t="str">
            <v>X</v>
          </cell>
        </row>
        <row r="5">
          <cell r="V5" t="str">
            <v>X</v>
          </cell>
          <cell r="W5" t="str">
            <v>X</v>
          </cell>
          <cell r="X5" t="str">
            <v>X</v>
          </cell>
          <cell r="Y5" t="str">
            <v>X</v>
          </cell>
          <cell r="Z5" t="str">
            <v>X</v>
          </cell>
          <cell r="AA5" t="str">
            <v>X</v>
          </cell>
          <cell r="AB5" t="str">
            <v>X</v>
          </cell>
          <cell r="AC5" t="str">
            <v>X</v>
          </cell>
          <cell r="AL5" t="str">
            <v>X</v>
          </cell>
          <cell r="AO5" t="str">
            <v>X</v>
          </cell>
          <cell r="AP5" t="str">
            <v>X</v>
          </cell>
          <cell r="AQ5" t="str">
            <v>X</v>
          </cell>
          <cell r="AR5" t="str">
            <v>X</v>
          </cell>
          <cell r="AS5" t="str">
            <v>X</v>
          </cell>
          <cell r="AT5" t="str">
            <v>X</v>
          </cell>
        </row>
        <row r="6">
          <cell r="V6" t="str">
            <v>X</v>
          </cell>
          <cell r="W6" t="str">
            <v>X</v>
          </cell>
          <cell r="X6" t="str">
            <v>X</v>
          </cell>
          <cell r="Y6" t="str">
            <v>X</v>
          </cell>
          <cell r="Z6" t="str">
            <v>X</v>
          </cell>
          <cell r="AA6" t="str">
            <v>X</v>
          </cell>
          <cell r="AB6" t="str">
            <v>X</v>
          </cell>
          <cell r="AC6" t="str">
            <v>X</v>
          </cell>
          <cell r="AL6" t="str">
            <v>X</v>
          </cell>
          <cell r="AO6" t="str">
            <v>X</v>
          </cell>
          <cell r="AP6" t="str">
            <v>X</v>
          </cell>
          <cell r="AQ6" t="str">
            <v>X</v>
          </cell>
          <cell r="AR6" t="str">
            <v>X</v>
          </cell>
          <cell r="AS6" t="str">
            <v>X</v>
          </cell>
          <cell r="AT6" t="str">
            <v>X</v>
          </cell>
        </row>
        <row r="7">
          <cell r="V7" t="str">
            <v>X</v>
          </cell>
          <cell r="W7" t="str">
            <v>X</v>
          </cell>
          <cell r="X7" t="str">
            <v>X</v>
          </cell>
          <cell r="Y7" t="str">
            <v>X</v>
          </cell>
          <cell r="Z7" t="str">
            <v>X</v>
          </cell>
          <cell r="AA7" t="str">
            <v>X</v>
          </cell>
          <cell r="AB7" t="str">
            <v>X</v>
          </cell>
          <cell r="AC7" t="str">
            <v>X</v>
          </cell>
          <cell r="AE7" t="str">
            <v>X</v>
          </cell>
          <cell r="AL7" t="str">
            <v>X</v>
          </cell>
          <cell r="AO7" t="str">
            <v>X</v>
          </cell>
          <cell r="AP7" t="str">
            <v>X</v>
          </cell>
          <cell r="AQ7" t="str">
            <v>X</v>
          </cell>
          <cell r="AR7" t="str">
            <v>X</v>
          </cell>
          <cell r="AS7" t="str">
            <v>X</v>
          </cell>
          <cell r="AT7" t="str">
            <v>X</v>
          </cell>
        </row>
        <row r="9">
          <cell r="W9" t="str">
            <v>X</v>
          </cell>
          <cell r="X9" t="str">
            <v>X</v>
          </cell>
          <cell r="Y9" t="str">
            <v>X</v>
          </cell>
          <cell r="Z9" t="str">
            <v>X</v>
          </cell>
          <cell r="AA9" t="str">
            <v>X</v>
          </cell>
          <cell r="AB9" t="str">
            <v>X</v>
          </cell>
          <cell r="AO9" t="str">
            <v>X</v>
          </cell>
          <cell r="AP9" t="str">
            <v>X</v>
          </cell>
          <cell r="AQ9" t="str">
            <v>X</v>
          </cell>
          <cell r="AR9" t="str">
            <v>X</v>
          </cell>
          <cell r="AS9" t="str">
            <v>X</v>
          </cell>
        </row>
        <row r="10">
          <cell r="W10" t="str">
            <v>X</v>
          </cell>
          <cell r="X10" t="str">
            <v>X</v>
          </cell>
          <cell r="Y10" t="str">
            <v>X</v>
          </cell>
          <cell r="Z10" t="str">
            <v>X</v>
          </cell>
          <cell r="AA10" t="str">
            <v>X</v>
          </cell>
          <cell r="AB10" t="str">
            <v>X</v>
          </cell>
          <cell r="AP10" t="str">
            <v>S8</v>
          </cell>
          <cell r="AQ10" t="str">
            <v>S28</v>
          </cell>
          <cell r="AR10" t="str">
            <v>X</v>
          </cell>
          <cell r="AS10" t="str">
            <v>X</v>
          </cell>
        </row>
        <row r="11">
          <cell r="W11" t="str">
            <v>X</v>
          </cell>
          <cell r="X11" t="str">
            <v>X</v>
          </cell>
          <cell r="Y11" t="str">
            <v>X</v>
          </cell>
          <cell r="Z11" t="str">
            <v>X</v>
          </cell>
          <cell r="AA11" t="str">
            <v>X</v>
          </cell>
          <cell r="AB11" t="str">
            <v>X</v>
          </cell>
          <cell r="AP11" t="str">
            <v>S28</v>
          </cell>
          <cell r="AQ11" t="str">
            <v>S10</v>
          </cell>
          <cell r="AR11" t="str">
            <v>S8</v>
          </cell>
          <cell r="AS11" t="str">
            <v>S10</v>
          </cell>
        </row>
        <row r="12">
          <cell r="W12" t="str">
            <v>X</v>
          </cell>
          <cell r="X12" t="str">
            <v>X</v>
          </cell>
          <cell r="Y12" t="str">
            <v>S10</v>
          </cell>
          <cell r="Z12" t="str">
            <v>S28</v>
          </cell>
          <cell r="AA12" t="str">
            <v>X</v>
          </cell>
          <cell r="AB12" t="str">
            <v>X</v>
          </cell>
          <cell r="AQ12" t="str">
            <v>S10</v>
          </cell>
          <cell r="AR12" t="str">
            <v>S28</v>
          </cell>
        </row>
        <row r="15">
          <cell r="V15" t="str">
            <v>Q4</v>
          </cell>
          <cell r="W15" t="str">
            <v>Q4</v>
          </cell>
          <cell r="X15" t="str">
            <v>Q4</v>
          </cell>
          <cell r="Y15" t="str">
            <v>Q4</v>
          </cell>
          <cell r="Z15" t="str">
            <v>Q4</v>
          </cell>
          <cell r="AA15" t="str">
            <v>Q4</v>
          </cell>
          <cell r="AB15" t="str">
            <v>Q4</v>
          </cell>
          <cell r="AC15" t="str">
            <v>Q4</v>
          </cell>
        </row>
        <row r="16">
          <cell r="V16" t="str">
            <v>Q4</v>
          </cell>
          <cell r="W16" t="str">
            <v>Q4</v>
          </cell>
          <cell r="X16" t="str">
            <v>Q4</v>
          </cell>
          <cell r="Y16" t="str">
            <v>Q4</v>
          </cell>
          <cell r="Z16" t="str">
            <v>Q4</v>
          </cell>
          <cell r="AA16" t="str">
            <v>Q4</v>
          </cell>
          <cell r="AB16" t="str">
            <v>Q4</v>
          </cell>
          <cell r="AC16" t="str">
            <v>Q4</v>
          </cell>
          <cell r="AL16" t="str">
            <v>S4</v>
          </cell>
        </row>
        <row r="17">
          <cell r="V17" t="str">
            <v>Q4</v>
          </cell>
          <cell r="W17" t="str">
            <v>Q4</v>
          </cell>
          <cell r="X17" t="str">
            <v>Q4</v>
          </cell>
          <cell r="Y17" t="str">
            <v>Q4</v>
          </cell>
          <cell r="Z17" t="str">
            <v>Q4</v>
          </cell>
          <cell r="AA17" t="str">
            <v>Q4</v>
          </cell>
          <cell r="AB17" t="str">
            <v>Q4</v>
          </cell>
          <cell r="AC17" t="str">
            <v>Q4</v>
          </cell>
          <cell r="AL17" t="str">
            <v>S4</v>
          </cell>
        </row>
        <row r="18">
          <cell r="V18" t="str">
            <v>Q4</v>
          </cell>
          <cell r="W18" t="str">
            <v>Q29</v>
          </cell>
          <cell r="X18" t="str">
            <v>Q29</v>
          </cell>
          <cell r="Y18" t="str">
            <v>Q20</v>
          </cell>
          <cell r="Z18" t="str">
            <v>Q20</v>
          </cell>
          <cell r="AA18" t="str">
            <v>Q29</v>
          </cell>
          <cell r="AB18" t="str">
            <v>Q29</v>
          </cell>
          <cell r="AC18" t="str">
            <v>Q4</v>
          </cell>
          <cell r="AE18" t="str">
            <v>S4</v>
          </cell>
          <cell r="AF18" t="str">
            <v>Q25</v>
          </cell>
          <cell r="AG18" t="str">
            <v>S10</v>
          </cell>
          <cell r="AH18" t="str">
            <v>S2</v>
          </cell>
          <cell r="AI18">
            <v>0</v>
          </cell>
          <cell r="AJ18">
            <v>0</v>
          </cell>
          <cell r="AK18">
            <v>0</v>
          </cell>
          <cell r="AL18" t="str">
            <v>S16</v>
          </cell>
        </row>
        <row r="23">
          <cell r="AH23" t="str">
            <v>S10</v>
          </cell>
        </row>
      </sheetData>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sheetData sheetId="257"/>
      <sheetData sheetId="258"/>
      <sheetData sheetId="259"/>
      <sheetData sheetId="260"/>
      <sheetData sheetId="26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Sheet1"/>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00000000"/>
      <sheetName val="INFOR"/>
      <sheetName val="TinhToan"/>
      <sheetName val="DATA"/>
      <sheetName val="CH"/>
      <sheetName val="LN"/>
      <sheetName val="TONGHOP"/>
      <sheetName val="GHI CHU"/>
      <sheetName val="T.hop -T1"/>
      <sheetName val="T.Hop-T2"/>
      <sheetName val="T.Hop-T3"/>
      <sheetName val="SD1"/>
      <sheetName val="SD2"/>
      <sheetName val="SD7"/>
      <sheetName val="SD8"/>
      <sheetName val="SD9"/>
      <sheetName val="SD11"/>
      <sheetName val="SD12"/>
      <sheetName val="TVSD"/>
      <sheetName val="NC10"/>
      <sheetName val="VL10"/>
      <sheetName val="CFmay10"/>
      <sheetName val="627(10)"/>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Sheet2"/>
      <sheetName val="Sheet3"/>
      <sheetName val="Sheet4"/>
      <sheetName val="Cong cu dung cu"/>
      <sheetName val="Kiem ke Quy"/>
      <sheetName val="Kiem ke TSCD"/>
      <sheetName val="vat tu"/>
      <sheetName val="Cong trinh do dang 2002"/>
      <sheetName val="Sheet6"/>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Gia VL"/>
      <sheetName val="Bang gia ca may"/>
      <sheetName val="Bang luong CB"/>
      <sheetName val="Bang P.tich CT"/>
      <sheetName val="D.toan chi tiet"/>
      <sheetName val="Bang TH Dtoan"/>
      <sheetName val="XXXXXXXX"/>
      <sheetName val="Sheet5"/>
      <sheetName val="KL DUONG DC L = 90m"/>
      <sheetName val="T1"/>
      <sheetName val="BThaut"/>
      <sheetName val="TH"/>
      <sheetName val="KLT"/>
      <sheetName val="QT"/>
      <sheetName val="KL tt"/>
      <sheetName val="Giam"/>
      <sheetName val="XL4Test5"/>
      <sheetName val="CN"/>
      <sheetName val="Capphoivua"/>
      <sheetName val="cau"/>
      <sheetName val="cong"/>
      <sheetName val="nhua"/>
      <sheetName val="chitiet"/>
      <sheetName val="DuThauSuaLoi"/>
      <sheetName val="TongHopSuaLoi"/>
      <sheetName val="GT"/>
      <sheetName val="tienluong"/>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PC"/>
      <sheetName val="Ph-Thu"/>
      <sheetName val="Ph-Thu (2)"/>
      <sheetName val="PC (2)"/>
      <sheetName val="Chart2"/>
      <sheetName val="Chart1"/>
      <sheetName val="PC (3)"/>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M"/>
      <sheetName val="KHOANMUC"/>
      <sheetName val="QTNC"/>
      <sheetName val="CPQL"/>
      <sheetName val="SANLUONG"/>
      <sheetName val="SSCP-SL"/>
      <sheetName val="CPSX"/>
      <sheetName val="KQKD"/>
      <sheetName val="CDSL (2)"/>
      <sheetName val="tong hop"/>
      <sheetName val="phan tich DG"/>
      <sheetName val="gia vat lieu"/>
      <sheetName val="gia xe may"/>
      <sheetName val="gia nhan cong"/>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Sua (2)"/>
      <sheetName val="Sua"/>
      <sheetName val="DGKSDA"/>
      <sheetName val="TH_BVTC"/>
      <sheetName val="BVTC"/>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TH du toan "/>
      <sheetName val="Du toan "/>
      <sheetName val="C.Tinh"/>
      <sheetName val="TK_cap"/>
      <sheetName val="TH theo tinh"/>
      <sheetName val="TH theo hang muc"/>
      <sheetName val="Quang Tri"/>
      <sheetName val="TTHue"/>
      <sheetName val="Da Nang"/>
      <sheetName val="Quang Nam"/>
      <sheetName val="Quang Ngai"/>
      <sheetName val="TH DH-QN"/>
      <sheetName val="KP HD"/>
      <sheetName val="DB HD"/>
      <sheetName val="MTO REV.2(ARMOR)"/>
      <sheetName val="TongHopSuaLoé"/>
      <sheetName val="MTL__INTER"/>
      <sheetName val="T9-2004"/>
      <sheetName val="T9-MD1"/>
      <sheetName val="T10-2004"/>
      <sheetName val="T10-MD1"/>
      <sheetName val="T11-2004"/>
      <sheetName val="T11-MD1"/>
      <sheetName val="T12-2004"/>
      <sheetName val="T12-MD1"/>
      <sheetName val="20% BHXH"/>
      <sheetName val="TrÝch 2%KPC§"/>
      <sheetName val="TrÝch 3% BHYT"/>
      <sheetName val="SD cac TK"/>
      <sheetName val="TK336"/>
      <sheetName val="chi tiet 131"/>
      <sheetName val="Ke chi"/>
      <sheetName val=""/>
      <sheetName val="DTCT"/>
      <sheetName val="PTVT"/>
      <sheetName val="THDT"/>
      <sheetName val="THVT"/>
      <sheetName val="THGT"/>
      <sheetName val="KTQT-AFC"/>
      <sheetName val="KTQT-KH"/>
      <sheetName val="CLDG"/>
      <sheetName val="CLKL"/>
      <sheetName val="Bang du toan"/>
      <sheetName val="Bu gia"/>
      <sheetName val="PT vat tu"/>
      <sheetName val="Duong con' vu hcm (6)"/>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mau c47"/>
      <sheetName val="Thang 1"/>
      <sheetName val="Thang 10"/>
      <sheetName val="Bang ke chi tiet "/>
      <sheetName val="DT"/>
      <sheetName val="CP"/>
      <sheetName val="BCT6"/>
      <sheetName val="bk1"/>
      <sheetName val="nk1"/>
      <sheetName val="TK133"/>
      <sheetName val="TK 136"/>
      <sheetName val="TK 138"/>
      <sheetName val="TK141"/>
      <sheetName val="TK142"/>
      <sheetName val="BK3"/>
      <sheetName val="BPBNVL"/>
      <sheetName val="TK 154"/>
      <sheetName val="TK 155"/>
      <sheetName val="TK211"/>
      <sheetName val="TK214"/>
      <sheetName val="BPBKH"/>
      <sheetName val="TK 331"/>
      <sheetName val="TK334"/>
      <sheetName val="BPBTL"/>
      <sheetName val="TK335"/>
      <sheetName val="TK 336"/>
      <sheetName val="TK 338"/>
      <sheetName val="BK4"/>
      <sheetName val="BK5"/>
      <sheetName val="NK7 P1"/>
      <sheetName val="NK7 P2"/>
      <sheetName val="NK7 P3"/>
      <sheetName val="NKCT 8"/>
      <sheetName val="BCDPS"/>
      <sheetName val="ptvl0-1"/>
      <sheetName val="0-1"/>
      <sheetName val="ptvl4-5"/>
      <sheetName val="4-5"/>
      <sheetName val="ptvl3-4"/>
      <sheetName val="3-4"/>
      <sheetName val="ptvl2-3"/>
      <sheetName val="2-3"/>
      <sheetName val="vlcong"/>
      <sheetName val="ptvl1-2"/>
      <sheetName val="1-2"/>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331"/>
      <sheetName val="TK 341vay dai han "/>
      <sheetName val="TK311"/>
      <sheetName val="TK 214"/>
      <sheetName val="TK 212"/>
      <sheetName val="Chi tiet TK 211"/>
      <sheetName val="TK 211"/>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m345+400-km345+500 (6'-"/>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Phieu cao do K95"/>
      <sheetName val="Lop 1 K98"/>
      <sheetName val="tuၡn"/>
      <sheetName val="T9"/>
      <sheetName val="T6"/>
      <sheetName val="T3"/>
      <sheetName val="T10"/>
      <sheetName val="T2"/>
      <sheetName val="km342+500-km342+690 (2)"/>
      <sheetName val="km345+661-kms45+000 (2)"/>
      <sheetName val="km338+1w6-km338+230"/>
      <sheetName val="km338+439-km388+571.x9"/>
      <sheetName val="km337+u33.60-km338 (2)"/>
      <sheetName val="km345+400-km345+5 0 (3) (2)"/>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KLQII02"/>
      <sheetName val="SD0"/>
      <sheetName val="km337+136-ki337-350"/>
      <sheetName val="Du toan"/>
      <sheetName val="Phan tich vat tu"/>
      <sheetName val="Tong hop vat tu"/>
      <sheetName val="Tong hop gia"/>
      <sheetName val="Tro giup"/>
      <sheetName val="Nhan cong"/>
      <sheetName val="May thi cong"/>
      <sheetName val="Chi phi chung"/>
      <sheetName val="Confi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THChi"/>
      <sheetName val="THthu"/>
      <sheetName val="BCD"/>
      <sheetName val="111"/>
      <sheetName val="112"/>
      <sheetName val="133"/>
      <sheetName val="138"/>
      <sheetName val="141"/>
      <sheetName val="142"/>
      <sheetName val="152"/>
      <sheetName val="153"/>
      <sheetName val="154"/>
      <sheetName val="211"/>
      <sheetName val="214"/>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th«ng tri chuÈn xe"/>
      <sheetName val="vat tu 2001 cuoi nam"/>
      <sheetName val="bang phan bo VL xuat"/>
      <sheetName val="vat tu 2001"/>
      <sheetName val="qt vt­ xe"/>
      <sheetName val="táng QT 245 (14Xe("/>
      <sheetName val="Xe mua ngoµi"/>
      <sheetName val="B¸o c¸o HQ chi tiªu n¨m 2000"/>
      <sheetName val="KL QIII02"/>
      <sheetName val="KL ca nam"/>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Thau"/>
      <sheetName val="Mong"/>
      <sheetName val="CT-BT"/>
      <sheetName val="KHTT"/>
      <sheetName val="KHCBthan"/>
      <sheetName val="KHTTthan"/>
      <sheetName val="KHPC"/>
      <sheetName val="KHPCthan"/>
      <sheetName val="BC tån kho than"/>
      <sheetName val="KHPCthan2002"/>
      <sheetName val="VCTT"/>
      <sheetName val="VCTh"/>
      <sheetName val=" 2"/>
      <sheetName val="8+9"/>
      <sheetName val="15+16"/>
      <sheetName val=" 20"/>
      <sheetName val=" 21"/>
      <sheetName val=" 22+23"/>
      <sheetName val="KH23"/>
      <sheetName val=" 27"/>
      <sheetName val=" 28"/>
      <sheetName val=" "/>
      <sheetName val="bao ve"/>
      <sheetName val="doi xe"/>
      <sheetName val="lap may"/>
      <sheetName val="Co quan"/>
      <sheetName val="Xay dung"/>
      <sheetName val="ket cau"/>
      <sheetName val="luong le"/>
      <sheetName val="co khi"/>
      <sheetName val="Bieu M4"/>
      <sheetName val="KLQ III2003"/>
      <sheetName val="KLQI2004"/>
      <sheetName val="TK 6&amp;ca nam 03"/>
      <sheetName val="Bieu M5"/>
      <sheetName val="TKQ3-04-m3a"/>
      <sheetName val="TK-Q3-04-M2A-dc,td"/>
      <sheetName val="TL"/>
      <sheetName val="CT"/>
      <sheetName val="GK"/>
      <sheetName val="917"/>
      <sheetName val="CB"/>
      <sheetName val="VP"/>
      <sheetName val="LEGEND"/>
      <sheetName val="KL DUONG DC L_x0004__x0000__x0000__x0000_Í_x0000_"/>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a__x0001_Y_x0000__x0004__x0000__x0000__x0000__x000e__x0001_Y_x0000__x0004__x0000__x0000__x0000__x000f__x0001_Y_x0000__x0004__x0000__x0000__x0000_"/>
      <sheetName val="Tong"/>
      <sheetName val="CPC"/>
      <sheetName val="NVL"/>
      <sheetName val="BCH"/>
      <sheetName val="LDPT"/>
      <sheetName val="SAT"/>
      <sheetName val="C.PHA"/>
      <sheetName val="MOC"/>
      <sheetName val="Xay- Thuc"/>
      <sheetName val="Xay-Hanh"/>
      <sheetName val="DIEN"/>
      <sheetName val="An"/>
      <sheetName val="thang6"/>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_x0011_uang Ngai"/>
      <sheetName val="Cong trinh!do dang 2002"/>
      <sheetName val="KHo152"/>
      <sheetName val="Kho153"/>
      <sheetName val="SHES"/>
      <sheetName val="thang.1"/>
      <sheetName val="thang.2"/>
      <sheetName val="thang.3"/>
      <sheetName val="thang.4"/>
      <sheetName val="thang.5"/>
      <sheetName val="thang.6"/>
      <sheetName val="thang.7"/>
      <sheetName val="thang.8"/>
      <sheetName val="thang.9"/>
      <sheetName val="thang.10"/>
      <sheetName val="thang.11"/>
      <sheetName val="thang.12"/>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MTL$-JETT_x0019_"/>
      <sheetName val="thong bao"/>
      <sheetName val="duyet gia"/>
      <sheetName val="so do"/>
      <sheetName val="tu?n"/>
      <sheetName val="NHATKY"/>
      <sheetName val="MTL$-_ETTY"/>
      <sheetName val="Quantity"/>
      <sheetName val="So lieu chung"/>
      <sheetName val="PNT-QUOT-#3"/>
      <sheetName val="COAT&amp;WRAP-QIOT-#3"/>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T3-99"/>
      <sheetName val="T4-99"/>
      <sheetName val="T5-99"/>
      <sheetName val="T6-99"/>
      <sheetName val="T7-99"/>
      <sheetName val="T8-99"/>
      <sheetName val="T9-99"/>
      <sheetName val="T10-99"/>
      <sheetName val="T11-99"/>
      <sheetName val="T12-99"/>
      <sheetName val="BKmua vao"/>
      <sheetName val="BKBan ra"/>
      <sheetName val="BCsudunghd"/>
      <sheetName val="TOkhaithue"/>
      <sheetName val="Giao"/>
      <sheetName val="CHIET TINH"/>
      <sheetName val="Bang Gia VL"/>
      <sheetName val="Tong Hop KP"/>
      <sheetName val=" DON GIA"/>
      <sheetName val="CHIET TINH THEO KH.SAT"/>
      <sheetName val="5 nam (tach)"/>
      <sheetName val="5 nam (tach) (2)"/>
      <sheetName val="KH 2003"/>
      <sheetName val="20000000"/>
      <sheetName val="KL nen"/>
      <sheetName val="Gia TH"/>
      <sheetName val="TH DG giao nen"/>
      <sheetName val="Nhu cau von"/>
      <sheetName val="Gia de nghi cuoi"/>
      <sheetName val="BC QTam"/>
      <sheetName val="So sanh"/>
      <sheetName val="CP Gian tiep"/>
      <sheetName val="PT DG nen"/>
      <sheetName val="Gia may"/>
      <sheetName val="PL KH"/>
      <sheetName val="DM M theo KH, Luong"/>
      <sheetName val="Tinh M theo DM"/>
      <sheetName val="KL Tong"/>
      <sheetName val="Vinhi-Cbi"/>
      <sheetName val="Binh-R6"/>
      <sheetName val="Binh-CBi"/>
      <sheetName val="Thu-R6"/>
      <sheetName val="To4-Thang"/>
      <sheetName val="CB,DCTN"/>
      <sheetName val="CBCNV"/>
      <sheetName val="LamThemCBCNV "/>
      <sheetName val="UL"/>
      <sheetName val="00000001"/>
      <sheetName val="00000002"/>
      <sheetName val="00000003"/>
      <sheetName val="00000004"/>
      <sheetName val="1380"/>
      <sheetName val="1381"/>
      <sheetName val="1382"/>
      <sheetName val="1383"/>
      <sheetName val="1384"/>
      <sheetName val="1385"/>
      <sheetName val="1387"/>
      <sheetName val="311-1"/>
      <sheetName val="3112"/>
      <sheetName val="3113"/>
      <sheetName val="3881-dl"/>
      <sheetName val="3882"/>
      <sheetName val="3881"/>
      <sheetName val="131-2"/>
      <sheetName val="1386"/>
      <sheetName val="131-1"/>
      <sheetName val="3882-l"/>
      <sheetName val="MTL$-JDTTY"/>
      <sheetName val="MV06"/>
      <sheetName val="BR06"/>
      <sheetName val="TH06"/>
      <sheetName val="TL10PH"/>
      <sheetName val="bth "/>
      <sheetName val="Khoan"/>
      <sheetName val="cvc"/>
      <sheetName val="bcl "/>
      <sheetName val="143"/>
      <sheetName val="161"/>
      <sheetName val="162"/>
      <sheetName val="163"/>
      <sheetName val="164"/>
      <sheetName val="171"/>
      <sheetName val="172"/>
      <sheetName val="310"/>
      <sheetName val="320"/>
      <sheetName val="330"/>
      <sheetName val="360"/>
      <sheetName val="410"/>
      <sheetName val="420"/>
      <sheetName val="500"/>
      <sheetName val="GIAO TBI"/>
      <sheetName val="km346+00-k_x000d_346+240 (2)"/>
      <sheetName val="k_x000d_338+60-km338+130"/>
      <sheetName val="km342+376.41- km342+52_x0010_.29"/>
      <sheetName val="km33_x0018_+571.89-km338+652"/>
      <sheetName val="km341+275-km341+35_x0010_"/>
      <sheetName val="km341+612-_x0013_41+682"/>
      <sheetName val="km346+00-k 346+240 (2)"/>
      <sheetName val="k 338+60-km338+1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sheetData sheetId="119" refreshError="1"/>
      <sheetData sheetId="120"/>
      <sheetData sheetId="121"/>
      <sheetData sheetId="122"/>
      <sheetData sheetId="123"/>
      <sheetData sheetId="124"/>
      <sheetData sheetId="125"/>
      <sheetData sheetId="126"/>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sheetData sheetId="1032"/>
      <sheetData sheetId="1033"/>
      <sheetData sheetId="1034"/>
      <sheetData sheetId="1035"/>
      <sheetData sheetId="1036"/>
      <sheetData sheetId="1037" refreshError="1"/>
      <sheetData sheetId="103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WK"/>
      <sheetName val="BS"/>
      <sheetName val="PL"/>
      <sheetName val="CF2"/>
      <sheetName val="TM"/>
      <sheetName val="TM(TSCD)"/>
      <sheetName val="TM(NV)"/>
      <sheetName val="TM(Lienquan)"/>
      <sheetName val="TM CF1"/>
      <sheetName val="BSPL"/>
      <sheetName val="CF1"/>
      <sheetName val="PAJE"/>
      <sheetName val="DT"/>
      <sheetName val="Khu_HN"/>
      <sheetName val="GDTS"/>
      <sheetName val="CTPT"/>
      <sheetName val="MTL$-INTER"/>
      <sheetName val="Thuc thanh"/>
    </sheetNames>
    <sheetDataSet>
      <sheetData sheetId="0" refreshError="1">
        <row r="5">
          <cell r="A5">
            <v>1111</v>
          </cell>
          <cell r="E5" t="str">
            <v>BA</v>
          </cell>
          <cell r="G5" t="str">
            <v>Tân Cảng Sài Gòn</v>
          </cell>
          <cell r="H5" t="str">
            <v>Tân Cảng Sài Gòn</v>
          </cell>
          <cell r="I5">
            <v>1</v>
          </cell>
        </row>
        <row r="6">
          <cell r="A6">
            <v>1112</v>
          </cell>
          <cell r="H6">
            <v>0</v>
          </cell>
          <cell r="I6" t="str">
            <v/>
          </cell>
        </row>
        <row r="7">
          <cell r="A7">
            <v>1113</v>
          </cell>
          <cell r="H7">
            <v>0</v>
          </cell>
          <cell r="I7" t="str">
            <v/>
          </cell>
        </row>
        <row r="8">
          <cell r="A8">
            <v>1121</v>
          </cell>
          <cell r="H8">
            <v>0</v>
          </cell>
          <cell r="I8" t="str">
            <v/>
          </cell>
        </row>
        <row r="9">
          <cell r="A9">
            <v>1122</v>
          </cell>
          <cell r="H9">
            <v>0</v>
          </cell>
          <cell r="I9" t="str">
            <v/>
          </cell>
        </row>
        <row r="10">
          <cell r="A10">
            <v>1123</v>
          </cell>
          <cell r="H10">
            <v>0</v>
          </cell>
          <cell r="I10" t="str">
            <v/>
          </cell>
        </row>
        <row r="11">
          <cell r="A11">
            <v>1131</v>
          </cell>
          <cell r="H11">
            <v>0</v>
          </cell>
          <cell r="I11" t="str">
            <v/>
          </cell>
        </row>
        <row r="12">
          <cell r="A12">
            <v>1132</v>
          </cell>
          <cell r="H12">
            <v>0</v>
          </cell>
          <cell r="I12" t="str">
            <v/>
          </cell>
        </row>
        <row r="13">
          <cell r="A13" t="str">
            <v>121nh</v>
          </cell>
          <cell r="H13">
            <v>0</v>
          </cell>
          <cell r="I13" t="str">
            <v/>
          </cell>
        </row>
        <row r="14">
          <cell r="A14">
            <v>1211</v>
          </cell>
          <cell r="H14">
            <v>0</v>
          </cell>
          <cell r="I14" t="str">
            <v/>
          </cell>
        </row>
        <row r="15">
          <cell r="A15">
            <v>1212</v>
          </cell>
          <cell r="H15">
            <v>0</v>
          </cell>
          <cell r="I15" t="str">
            <v/>
          </cell>
        </row>
        <row r="16">
          <cell r="A16">
            <v>1281</v>
          </cell>
          <cell r="H16" t="str">
            <v/>
          </cell>
          <cell r="I16" t="str">
            <v/>
          </cell>
        </row>
        <row r="17">
          <cell r="A17">
            <v>1288</v>
          </cell>
          <cell r="H17" t="str">
            <v>Địa ốc Tân Cảng</v>
          </cell>
          <cell r="I17">
            <v>2</v>
          </cell>
        </row>
        <row r="18">
          <cell r="A18">
            <v>129</v>
          </cell>
          <cell r="H18">
            <v>0</v>
          </cell>
          <cell r="I18" t="str">
            <v/>
          </cell>
        </row>
        <row r="19">
          <cell r="A19">
            <v>131</v>
          </cell>
          <cell r="H19">
            <v>0</v>
          </cell>
          <cell r="I19" t="str">
            <v/>
          </cell>
        </row>
        <row r="20">
          <cell r="A20" t="str">
            <v>331N</v>
          </cell>
          <cell r="H20">
            <v>0</v>
          </cell>
          <cell r="I20" t="str">
            <v/>
          </cell>
        </row>
        <row r="21">
          <cell r="A21">
            <v>1368</v>
          </cell>
          <cell r="H21">
            <v>0</v>
          </cell>
          <cell r="I21" t="str">
            <v/>
          </cell>
        </row>
        <row r="22">
          <cell r="A22" t="str">
            <v>337N</v>
          </cell>
          <cell r="H22">
            <v>0</v>
          </cell>
          <cell r="I22" t="str">
            <v/>
          </cell>
        </row>
        <row r="23">
          <cell r="A23">
            <v>1385</v>
          </cell>
          <cell r="H23">
            <v>0</v>
          </cell>
          <cell r="I23" t="str">
            <v/>
          </cell>
        </row>
        <row r="24">
          <cell r="A24">
            <v>1388</v>
          </cell>
          <cell r="H24">
            <v>0</v>
          </cell>
          <cell r="I24" t="str">
            <v/>
          </cell>
        </row>
        <row r="25">
          <cell r="A25" t="str">
            <v>334N</v>
          </cell>
          <cell r="H25">
            <v>0</v>
          </cell>
          <cell r="I25" t="str">
            <v/>
          </cell>
        </row>
        <row r="26">
          <cell r="A26" t="str">
            <v>338N</v>
          </cell>
          <cell r="H26">
            <v>0</v>
          </cell>
          <cell r="I26" t="str">
            <v/>
          </cell>
        </row>
        <row r="27">
          <cell r="A27">
            <v>1391</v>
          </cell>
          <cell r="H27">
            <v>0</v>
          </cell>
          <cell r="I27" t="str">
            <v/>
          </cell>
        </row>
        <row r="28">
          <cell r="A28">
            <v>151</v>
          </cell>
          <cell r="H28" t="str">
            <v/>
          </cell>
          <cell r="I28" t="str">
            <v/>
          </cell>
        </row>
        <row r="29">
          <cell r="A29">
            <v>152</v>
          </cell>
          <cell r="H29" t="str">
            <v>Xây dựng số 1</v>
          </cell>
          <cell r="I29">
            <v>3</v>
          </cell>
        </row>
        <row r="30">
          <cell r="A30">
            <v>153</v>
          </cell>
          <cell r="H30">
            <v>0</v>
          </cell>
          <cell r="I30" t="str">
            <v/>
          </cell>
        </row>
        <row r="31">
          <cell r="A31">
            <v>154</v>
          </cell>
          <cell r="H31">
            <v>0</v>
          </cell>
          <cell r="I31" t="str">
            <v/>
          </cell>
        </row>
        <row r="32">
          <cell r="A32">
            <v>155</v>
          </cell>
          <cell r="H32">
            <v>0</v>
          </cell>
          <cell r="I32" t="str">
            <v/>
          </cell>
        </row>
        <row r="33">
          <cell r="A33">
            <v>1561</v>
          </cell>
          <cell r="H33">
            <v>0</v>
          </cell>
          <cell r="I33" t="str">
            <v/>
          </cell>
        </row>
        <row r="34">
          <cell r="A34">
            <v>1562</v>
          </cell>
          <cell r="H34">
            <v>0</v>
          </cell>
          <cell r="I34" t="str">
            <v/>
          </cell>
        </row>
        <row r="35">
          <cell r="A35">
            <v>1567</v>
          </cell>
          <cell r="H35">
            <v>0</v>
          </cell>
          <cell r="I35" t="str">
            <v/>
          </cell>
        </row>
        <row r="36">
          <cell r="A36">
            <v>157</v>
          </cell>
          <cell r="H36">
            <v>0</v>
          </cell>
          <cell r="I36" t="str">
            <v/>
          </cell>
        </row>
        <row r="37">
          <cell r="A37">
            <v>158</v>
          </cell>
          <cell r="H37">
            <v>0</v>
          </cell>
          <cell r="I37" t="str">
            <v/>
          </cell>
        </row>
        <row r="38">
          <cell r="A38">
            <v>159</v>
          </cell>
          <cell r="H38">
            <v>0</v>
          </cell>
          <cell r="I38" t="str">
            <v/>
          </cell>
        </row>
        <row r="39">
          <cell r="A39">
            <v>142</v>
          </cell>
          <cell r="H39">
            <v>0</v>
          </cell>
          <cell r="I39" t="str">
            <v/>
          </cell>
        </row>
        <row r="40">
          <cell r="A40">
            <v>1331</v>
          </cell>
          <cell r="H40" t="str">
            <v/>
          </cell>
          <cell r="I40" t="str">
            <v/>
          </cell>
        </row>
        <row r="41">
          <cell r="A41">
            <v>1332</v>
          </cell>
          <cell r="H41" t="str">
            <v>Tân Cảng - Cái Mép</v>
          </cell>
          <cell r="I41">
            <v>4</v>
          </cell>
        </row>
        <row r="42">
          <cell r="A42" t="str">
            <v>333N</v>
          </cell>
          <cell r="H42">
            <v>0</v>
          </cell>
          <cell r="I42" t="str">
            <v/>
          </cell>
        </row>
        <row r="43">
          <cell r="A43">
            <v>141</v>
          </cell>
          <cell r="H43">
            <v>0</v>
          </cell>
          <cell r="I43" t="str">
            <v/>
          </cell>
        </row>
        <row r="44">
          <cell r="A44">
            <v>144</v>
          </cell>
          <cell r="H44">
            <v>0</v>
          </cell>
          <cell r="I44" t="str">
            <v/>
          </cell>
        </row>
        <row r="45">
          <cell r="A45">
            <v>1381</v>
          </cell>
          <cell r="H45">
            <v>0</v>
          </cell>
          <cell r="I45" t="str">
            <v/>
          </cell>
        </row>
        <row r="46">
          <cell r="A46">
            <v>1312</v>
          </cell>
          <cell r="H46">
            <v>0</v>
          </cell>
          <cell r="I46" t="str">
            <v/>
          </cell>
        </row>
        <row r="47">
          <cell r="A47">
            <v>1361</v>
          </cell>
          <cell r="H47">
            <v>0</v>
          </cell>
          <cell r="I47" t="str">
            <v/>
          </cell>
        </row>
        <row r="48">
          <cell r="A48">
            <v>1362</v>
          </cell>
          <cell r="H48">
            <v>0</v>
          </cell>
          <cell r="I48" t="str">
            <v/>
          </cell>
        </row>
        <row r="49">
          <cell r="A49">
            <v>1442</v>
          </cell>
          <cell r="H49">
            <v>0</v>
          </cell>
          <cell r="I49" t="str">
            <v/>
          </cell>
        </row>
        <row r="50">
          <cell r="A50">
            <v>13882</v>
          </cell>
          <cell r="H50">
            <v>0</v>
          </cell>
          <cell r="I50" t="str">
            <v/>
          </cell>
        </row>
        <row r="51">
          <cell r="A51">
            <v>1392</v>
          </cell>
          <cell r="H51">
            <v>0</v>
          </cell>
          <cell r="I51" t="str">
            <v/>
          </cell>
        </row>
        <row r="52">
          <cell r="A52">
            <v>2111</v>
          </cell>
          <cell r="H52">
            <v>0</v>
          </cell>
          <cell r="I52" t="str">
            <v/>
          </cell>
        </row>
        <row r="53">
          <cell r="A53">
            <v>2112</v>
          </cell>
          <cell r="H53" t="str">
            <v>CÔNG TY CỔ PHẦN DỊCH VỤ KỸ THUẬT TÂN CẢNG</v>
          </cell>
          <cell r="I53">
            <v>5</v>
          </cell>
        </row>
        <row r="54">
          <cell r="A54">
            <v>2113</v>
          </cell>
          <cell r="H54">
            <v>0</v>
          </cell>
          <cell r="I54" t="str">
            <v/>
          </cell>
        </row>
        <row r="55">
          <cell r="A55">
            <v>2114</v>
          </cell>
          <cell r="H55">
            <v>0</v>
          </cell>
          <cell r="I55" t="str">
            <v/>
          </cell>
        </row>
        <row r="56">
          <cell r="A56">
            <v>2115</v>
          </cell>
          <cell r="H56">
            <v>0</v>
          </cell>
          <cell r="I56" t="str">
            <v/>
          </cell>
        </row>
        <row r="57">
          <cell r="A57">
            <v>2118</v>
          </cell>
          <cell r="H57">
            <v>0</v>
          </cell>
          <cell r="I57" t="str">
            <v/>
          </cell>
        </row>
        <row r="58">
          <cell r="A58">
            <v>2141</v>
          </cell>
          <cell r="H58">
            <v>0</v>
          </cell>
          <cell r="I58" t="str">
            <v/>
          </cell>
        </row>
        <row r="59">
          <cell r="A59">
            <v>212</v>
          </cell>
          <cell r="H59">
            <v>0</v>
          </cell>
          <cell r="I59" t="str">
            <v/>
          </cell>
        </row>
        <row r="60">
          <cell r="A60">
            <v>2142</v>
          </cell>
          <cell r="H60">
            <v>0</v>
          </cell>
          <cell r="I60" t="str">
            <v/>
          </cell>
        </row>
        <row r="61">
          <cell r="A61">
            <v>2131</v>
          </cell>
          <cell r="H61">
            <v>0</v>
          </cell>
          <cell r="I61" t="str">
            <v/>
          </cell>
        </row>
        <row r="62">
          <cell r="A62">
            <v>2132</v>
          </cell>
          <cell r="H62">
            <v>0</v>
          </cell>
          <cell r="I62" t="str">
            <v/>
          </cell>
        </row>
        <row r="63">
          <cell r="A63">
            <v>2133</v>
          </cell>
          <cell r="H63">
            <v>0</v>
          </cell>
          <cell r="I63" t="str">
            <v/>
          </cell>
        </row>
        <row r="64">
          <cell r="A64">
            <v>2134</v>
          </cell>
          <cell r="H64">
            <v>0</v>
          </cell>
          <cell r="I64" t="str">
            <v/>
          </cell>
        </row>
        <row r="65">
          <cell r="A65">
            <v>2135</v>
          </cell>
          <cell r="H65" t="str">
            <v>XD Công trình Tân Cảng</v>
          </cell>
          <cell r="I65">
            <v>6</v>
          </cell>
        </row>
        <row r="66">
          <cell r="A66">
            <v>2136</v>
          </cell>
          <cell r="H66">
            <v>0</v>
          </cell>
          <cell r="I66" t="str">
            <v/>
          </cell>
        </row>
        <row r="67">
          <cell r="A67">
            <v>2138</v>
          </cell>
          <cell r="H67">
            <v>0</v>
          </cell>
          <cell r="I67" t="str">
            <v/>
          </cell>
        </row>
        <row r="68">
          <cell r="A68">
            <v>2143</v>
          </cell>
          <cell r="H68">
            <v>0</v>
          </cell>
          <cell r="I68" t="str">
            <v/>
          </cell>
        </row>
        <row r="69">
          <cell r="A69">
            <v>2411</v>
          </cell>
          <cell r="H69">
            <v>0</v>
          </cell>
          <cell r="I69" t="str">
            <v/>
          </cell>
        </row>
        <row r="70">
          <cell r="A70">
            <v>2412</v>
          </cell>
          <cell r="H70">
            <v>0</v>
          </cell>
          <cell r="I70" t="str">
            <v/>
          </cell>
        </row>
        <row r="71">
          <cell r="A71">
            <v>2413</v>
          </cell>
          <cell r="H71">
            <v>0</v>
          </cell>
          <cell r="I71" t="str">
            <v/>
          </cell>
        </row>
        <row r="72">
          <cell r="A72">
            <v>217</v>
          </cell>
          <cell r="H72">
            <v>0</v>
          </cell>
          <cell r="I72" t="str">
            <v/>
          </cell>
        </row>
        <row r="73">
          <cell r="A73">
            <v>2147</v>
          </cell>
          <cell r="H73">
            <v>0</v>
          </cell>
          <cell r="I73" t="str">
            <v/>
          </cell>
        </row>
        <row r="74">
          <cell r="A74">
            <v>221</v>
          </cell>
          <cell r="H74">
            <v>0</v>
          </cell>
          <cell r="I74" t="str">
            <v/>
          </cell>
        </row>
        <row r="75">
          <cell r="A75">
            <v>222</v>
          </cell>
          <cell r="H75">
            <v>0</v>
          </cell>
          <cell r="I75" t="str">
            <v/>
          </cell>
        </row>
        <row r="76">
          <cell r="A76">
            <v>223</v>
          </cell>
          <cell r="H76">
            <v>0</v>
          </cell>
          <cell r="I76" t="str">
            <v/>
          </cell>
        </row>
        <row r="77">
          <cell r="A77">
            <v>2281</v>
          </cell>
          <cell r="H77" t="str">
            <v>ICD Tân Cảng - Sóng Thần</v>
          </cell>
          <cell r="I77">
            <v>7</v>
          </cell>
        </row>
        <row r="78">
          <cell r="A78">
            <v>2282</v>
          </cell>
          <cell r="H78">
            <v>0</v>
          </cell>
          <cell r="I78" t="str">
            <v/>
          </cell>
        </row>
        <row r="79">
          <cell r="A79">
            <v>2288</v>
          </cell>
          <cell r="H79">
            <v>0</v>
          </cell>
          <cell r="I79" t="str">
            <v/>
          </cell>
        </row>
        <row r="80">
          <cell r="A80">
            <v>229</v>
          </cell>
          <cell r="H80">
            <v>0</v>
          </cell>
          <cell r="I80" t="str">
            <v/>
          </cell>
        </row>
        <row r="81">
          <cell r="A81">
            <v>242</v>
          </cell>
          <cell r="H81">
            <v>0</v>
          </cell>
          <cell r="I81" t="str">
            <v/>
          </cell>
        </row>
        <row r="82">
          <cell r="A82">
            <v>243</v>
          </cell>
          <cell r="H82">
            <v>0</v>
          </cell>
          <cell r="I82" t="str">
            <v/>
          </cell>
        </row>
        <row r="83">
          <cell r="A83">
            <v>244</v>
          </cell>
          <cell r="H83">
            <v>0</v>
          </cell>
          <cell r="I83" t="str">
            <v/>
          </cell>
        </row>
        <row r="84">
          <cell r="A84">
            <v>311</v>
          </cell>
          <cell r="H84">
            <v>0</v>
          </cell>
          <cell r="I84" t="str">
            <v/>
          </cell>
        </row>
        <row r="85">
          <cell r="A85">
            <v>315</v>
          </cell>
          <cell r="H85">
            <v>0</v>
          </cell>
          <cell r="I85" t="str">
            <v/>
          </cell>
        </row>
        <row r="86">
          <cell r="A86">
            <v>331</v>
          </cell>
          <cell r="H86">
            <v>0</v>
          </cell>
          <cell r="I86" t="str">
            <v/>
          </cell>
        </row>
        <row r="87">
          <cell r="A87" t="str">
            <v>131C</v>
          </cell>
          <cell r="H87">
            <v>0</v>
          </cell>
          <cell r="I87" t="str">
            <v/>
          </cell>
        </row>
        <row r="88">
          <cell r="A88">
            <v>3387</v>
          </cell>
          <cell r="H88">
            <v>0</v>
          </cell>
          <cell r="I88" t="str">
            <v/>
          </cell>
        </row>
        <row r="89">
          <cell r="A89">
            <v>33311</v>
          </cell>
          <cell r="H89" t="str">
            <v>GNVTXD</v>
          </cell>
          <cell r="I89">
            <v>8</v>
          </cell>
        </row>
        <row r="90">
          <cell r="A90">
            <v>33312</v>
          </cell>
          <cell r="H90">
            <v>0</v>
          </cell>
          <cell r="I90" t="str">
            <v/>
          </cell>
        </row>
        <row r="91">
          <cell r="A91">
            <v>3332</v>
          </cell>
          <cell r="H91">
            <v>0</v>
          </cell>
          <cell r="I91" t="str">
            <v/>
          </cell>
        </row>
        <row r="92">
          <cell r="A92">
            <v>3333</v>
          </cell>
          <cell r="H92">
            <v>0</v>
          </cell>
          <cell r="I92" t="str">
            <v/>
          </cell>
        </row>
        <row r="93">
          <cell r="A93">
            <v>3334</v>
          </cell>
          <cell r="H93">
            <v>0</v>
          </cell>
          <cell r="I93" t="str">
            <v/>
          </cell>
        </row>
        <row r="94">
          <cell r="A94">
            <v>3335</v>
          </cell>
          <cell r="H94">
            <v>0</v>
          </cell>
          <cell r="I94" t="str">
            <v/>
          </cell>
        </row>
        <row r="95">
          <cell r="A95">
            <v>3336</v>
          </cell>
          <cell r="H95">
            <v>0</v>
          </cell>
          <cell r="I95" t="str">
            <v/>
          </cell>
        </row>
        <row r="96">
          <cell r="A96">
            <v>3337</v>
          </cell>
          <cell r="H96">
            <v>0</v>
          </cell>
          <cell r="I96" t="str">
            <v/>
          </cell>
        </row>
        <row r="97">
          <cell r="A97">
            <v>3338</v>
          </cell>
          <cell r="H97">
            <v>0</v>
          </cell>
          <cell r="I97" t="str">
            <v/>
          </cell>
        </row>
        <row r="98">
          <cell r="A98">
            <v>3339</v>
          </cell>
          <cell r="H98">
            <v>0</v>
          </cell>
          <cell r="I98" t="str">
            <v/>
          </cell>
        </row>
        <row r="99">
          <cell r="A99">
            <v>3341</v>
          </cell>
          <cell r="H99">
            <v>0</v>
          </cell>
          <cell r="I99" t="str">
            <v/>
          </cell>
        </row>
        <row r="100">
          <cell r="A100">
            <v>3348</v>
          </cell>
          <cell r="H100" t="str">
            <v/>
          </cell>
          <cell r="I100" t="str">
            <v/>
          </cell>
        </row>
        <row r="101">
          <cell r="A101">
            <v>335</v>
          </cell>
          <cell r="H101" t="str">
            <v>Bút toán Hợp nhất</v>
          </cell>
          <cell r="I101">
            <v>9</v>
          </cell>
        </row>
        <row r="102">
          <cell r="A102">
            <v>3361</v>
          </cell>
          <cell r="H102">
            <v>0</v>
          </cell>
          <cell r="I102" t="str">
            <v/>
          </cell>
        </row>
        <row r="103">
          <cell r="A103">
            <v>337</v>
          </cell>
          <cell r="H103">
            <v>0</v>
          </cell>
          <cell r="I103" t="str">
            <v/>
          </cell>
        </row>
        <row r="104">
          <cell r="A104">
            <v>3381</v>
          </cell>
          <cell r="H104">
            <v>0</v>
          </cell>
          <cell r="I104" t="str">
            <v/>
          </cell>
        </row>
        <row r="105">
          <cell r="A105">
            <v>3382</v>
          </cell>
          <cell r="H105">
            <v>0</v>
          </cell>
          <cell r="I105" t="str">
            <v/>
          </cell>
        </row>
        <row r="106">
          <cell r="A106">
            <v>3383</v>
          </cell>
          <cell r="H106">
            <v>0</v>
          </cell>
          <cell r="I106" t="str">
            <v/>
          </cell>
        </row>
        <row r="107">
          <cell r="A107">
            <v>3384</v>
          </cell>
          <cell r="H107">
            <v>0</v>
          </cell>
          <cell r="I107" t="str">
            <v/>
          </cell>
        </row>
        <row r="108">
          <cell r="A108">
            <v>3385</v>
          </cell>
          <cell r="H108">
            <v>0</v>
          </cell>
          <cell r="I108" t="str">
            <v/>
          </cell>
        </row>
        <row r="109">
          <cell r="A109">
            <v>3386</v>
          </cell>
          <cell r="H109">
            <v>0</v>
          </cell>
          <cell r="I109" t="str">
            <v/>
          </cell>
        </row>
        <row r="110">
          <cell r="A110">
            <v>3388</v>
          </cell>
          <cell r="H110">
            <v>0</v>
          </cell>
          <cell r="I110" t="str">
            <v/>
          </cell>
        </row>
        <row r="111">
          <cell r="A111">
            <v>352</v>
          </cell>
          <cell r="H111">
            <v>0</v>
          </cell>
          <cell r="I111" t="str">
            <v/>
          </cell>
        </row>
        <row r="112">
          <cell r="A112">
            <v>3312</v>
          </cell>
          <cell r="H112">
            <v>0</v>
          </cell>
          <cell r="I112" t="str">
            <v/>
          </cell>
        </row>
        <row r="113">
          <cell r="A113">
            <v>3362</v>
          </cell>
          <cell r="H113" t="e">
            <v>#N/A</v>
          </cell>
          <cell r="I113" t="str">
            <v/>
          </cell>
        </row>
        <row r="114">
          <cell r="A114">
            <v>344</v>
          </cell>
          <cell r="H114" t="e">
            <v>#N/A</v>
          </cell>
          <cell r="I114" t="str">
            <v/>
          </cell>
        </row>
        <row r="115">
          <cell r="A115">
            <v>33872</v>
          </cell>
          <cell r="H115" t="e">
            <v>#N/A</v>
          </cell>
          <cell r="I115" t="str">
            <v/>
          </cell>
        </row>
        <row r="116">
          <cell r="A116">
            <v>341</v>
          </cell>
          <cell r="H116" t="e">
            <v>#N/A</v>
          </cell>
          <cell r="I116" t="str">
            <v/>
          </cell>
        </row>
        <row r="117">
          <cell r="A117">
            <v>342</v>
          </cell>
          <cell r="H117" t="e">
            <v>#N/A</v>
          </cell>
          <cell r="I117" t="str">
            <v/>
          </cell>
        </row>
        <row r="118">
          <cell r="A118">
            <v>3431</v>
          </cell>
          <cell r="H118" t="e">
            <v>#N/A</v>
          </cell>
          <cell r="I118" t="str">
            <v/>
          </cell>
        </row>
        <row r="119">
          <cell r="A119">
            <v>3432</v>
          </cell>
          <cell r="H119" t="e">
            <v>#N/A</v>
          </cell>
          <cell r="I119" t="str">
            <v/>
          </cell>
        </row>
        <row r="120">
          <cell r="A120">
            <v>3433</v>
          </cell>
          <cell r="H120" t="e">
            <v>#N/A</v>
          </cell>
          <cell r="I120" t="str">
            <v/>
          </cell>
        </row>
        <row r="121">
          <cell r="A121">
            <v>347</v>
          </cell>
          <cell r="H121" t="e">
            <v>#N/A</v>
          </cell>
          <cell r="I121" t="str">
            <v/>
          </cell>
        </row>
        <row r="122">
          <cell r="A122">
            <v>351</v>
          </cell>
          <cell r="H122" t="e">
            <v>#N/A</v>
          </cell>
          <cell r="I122" t="str">
            <v/>
          </cell>
        </row>
        <row r="123">
          <cell r="A123">
            <v>3522</v>
          </cell>
          <cell r="H123" t="e">
            <v>#N/A</v>
          </cell>
          <cell r="I123" t="str">
            <v/>
          </cell>
        </row>
        <row r="124">
          <cell r="A124">
            <v>4111</v>
          </cell>
          <cell r="H124" t="e">
            <v>#N/A</v>
          </cell>
          <cell r="I124" t="str">
            <v/>
          </cell>
        </row>
        <row r="125">
          <cell r="A125">
            <v>4112</v>
          </cell>
          <cell r="H125" t="e">
            <v>#N/A</v>
          </cell>
          <cell r="I125" t="str">
            <v/>
          </cell>
        </row>
        <row r="126">
          <cell r="A126">
            <v>4118</v>
          </cell>
          <cell r="H126" t="e">
            <v>#N/A</v>
          </cell>
          <cell r="I126" t="str">
            <v/>
          </cell>
        </row>
        <row r="127">
          <cell r="A127">
            <v>419</v>
          </cell>
          <cell r="H127" t="e">
            <v>#N/A</v>
          </cell>
          <cell r="I127" t="str">
            <v/>
          </cell>
        </row>
        <row r="128">
          <cell r="A128">
            <v>412</v>
          </cell>
          <cell r="H128" t="e">
            <v>#N/A</v>
          </cell>
          <cell r="I128" t="str">
            <v/>
          </cell>
        </row>
        <row r="129">
          <cell r="A129">
            <v>4131</v>
          </cell>
          <cell r="H129" t="e">
            <v>#N/A</v>
          </cell>
          <cell r="I129" t="str">
            <v/>
          </cell>
        </row>
        <row r="130">
          <cell r="A130">
            <v>4132</v>
          </cell>
          <cell r="H130" t="e">
            <v>#N/A</v>
          </cell>
          <cell r="I130" t="str">
            <v/>
          </cell>
        </row>
        <row r="131">
          <cell r="A131">
            <v>414</v>
          </cell>
          <cell r="H131" t="e">
            <v>#N/A</v>
          </cell>
          <cell r="I131" t="str">
            <v/>
          </cell>
        </row>
        <row r="132">
          <cell r="A132">
            <v>415</v>
          </cell>
          <cell r="H132" t="e">
            <v>#N/A</v>
          </cell>
          <cell r="I132" t="str">
            <v/>
          </cell>
        </row>
        <row r="133">
          <cell r="A133">
            <v>418</v>
          </cell>
          <cell r="H133" t="e">
            <v>#N/A</v>
          </cell>
          <cell r="I133" t="str">
            <v/>
          </cell>
        </row>
        <row r="134">
          <cell r="A134">
            <v>4211</v>
          </cell>
          <cell r="H134" t="e">
            <v>#N/A</v>
          </cell>
          <cell r="I134" t="str">
            <v/>
          </cell>
        </row>
        <row r="135">
          <cell r="A135">
            <v>4212</v>
          </cell>
          <cell r="H135" t="e">
            <v>#N/A</v>
          </cell>
          <cell r="I135" t="str">
            <v/>
          </cell>
        </row>
        <row r="136">
          <cell r="A136">
            <v>441</v>
          </cell>
          <cell r="H136" t="e">
            <v>#N/A</v>
          </cell>
          <cell r="I136" t="str">
            <v/>
          </cell>
        </row>
        <row r="137">
          <cell r="A137">
            <v>4311</v>
          </cell>
          <cell r="H137" t="e">
            <v>#N/A</v>
          </cell>
          <cell r="I137" t="str">
            <v/>
          </cell>
        </row>
        <row r="138">
          <cell r="A138">
            <v>4312</v>
          </cell>
          <cell r="H138" t="e">
            <v>#N/A</v>
          </cell>
          <cell r="I138" t="str">
            <v/>
          </cell>
        </row>
        <row r="139">
          <cell r="A139">
            <v>4313</v>
          </cell>
          <cell r="H139" t="e">
            <v>#N/A</v>
          </cell>
          <cell r="I139" t="str">
            <v/>
          </cell>
        </row>
        <row r="140">
          <cell r="A140">
            <v>4611</v>
          </cell>
          <cell r="H140" t="e">
            <v>#N/A</v>
          </cell>
          <cell r="I140" t="str">
            <v/>
          </cell>
        </row>
        <row r="141">
          <cell r="A141">
            <v>4612</v>
          </cell>
          <cell r="H141" t="e">
            <v>#N/A</v>
          </cell>
          <cell r="I141" t="str">
            <v/>
          </cell>
        </row>
        <row r="142">
          <cell r="A142">
            <v>1611</v>
          </cell>
          <cell r="H142" t="e">
            <v>#N/A</v>
          </cell>
          <cell r="I142" t="str">
            <v/>
          </cell>
        </row>
        <row r="143">
          <cell r="A143">
            <v>1612</v>
          </cell>
          <cell r="H143" t="e">
            <v>#N/A</v>
          </cell>
          <cell r="I143" t="str">
            <v/>
          </cell>
        </row>
        <row r="144">
          <cell r="A144">
            <v>466</v>
          </cell>
          <cell r="H144" t="e">
            <v>#N/A</v>
          </cell>
          <cell r="I144" t="str">
            <v/>
          </cell>
        </row>
        <row r="145">
          <cell r="A145">
            <v>439</v>
          </cell>
          <cell r="H145" t="e">
            <v>#N/A</v>
          </cell>
          <cell r="I145" t="str">
            <v/>
          </cell>
        </row>
        <row r="146">
          <cell r="A146">
            <v>269</v>
          </cell>
          <cell r="H146" t="e">
            <v>#N/A</v>
          </cell>
          <cell r="I146" t="str">
            <v/>
          </cell>
        </row>
        <row r="147">
          <cell r="A147">
            <v>511</v>
          </cell>
          <cell r="H147" t="e">
            <v>#N/A</v>
          </cell>
          <cell r="I147" t="str">
            <v/>
          </cell>
        </row>
        <row r="148">
          <cell r="A148">
            <v>512</v>
          </cell>
          <cell r="H148" t="e">
            <v>#N/A</v>
          </cell>
          <cell r="I148" t="str">
            <v/>
          </cell>
        </row>
        <row r="149">
          <cell r="A149">
            <v>521</v>
          </cell>
          <cell r="H149" t="e">
            <v>#N/A</v>
          </cell>
          <cell r="I149" t="str">
            <v/>
          </cell>
        </row>
        <row r="150">
          <cell r="A150">
            <v>531</v>
          </cell>
          <cell r="H150" t="e">
            <v>#N/A</v>
          </cell>
          <cell r="I150" t="str">
            <v/>
          </cell>
        </row>
        <row r="151">
          <cell r="A151">
            <v>532</v>
          </cell>
          <cell r="H151" t="e">
            <v>#N/A</v>
          </cell>
          <cell r="I151" t="str">
            <v/>
          </cell>
        </row>
        <row r="152">
          <cell r="A152" t="str">
            <v>33311pl</v>
          </cell>
          <cell r="H152" t="e">
            <v>#N/A</v>
          </cell>
          <cell r="I152" t="str">
            <v/>
          </cell>
        </row>
        <row r="153">
          <cell r="A153" t="str">
            <v>3332pl</v>
          </cell>
          <cell r="H153" t="e">
            <v>#N/A</v>
          </cell>
          <cell r="I153" t="str">
            <v/>
          </cell>
        </row>
        <row r="154">
          <cell r="A154" t="str">
            <v>3333pl</v>
          </cell>
          <cell r="H154" t="e">
            <v>#N/A</v>
          </cell>
          <cell r="I154" t="str">
            <v/>
          </cell>
        </row>
        <row r="155">
          <cell r="A155">
            <v>632</v>
          </cell>
          <cell r="H155" t="e">
            <v>#N/A</v>
          </cell>
          <cell r="I155" t="str">
            <v/>
          </cell>
        </row>
        <row r="156">
          <cell r="A156">
            <v>515</v>
          </cell>
          <cell r="H156" t="e">
            <v>#N/A</v>
          </cell>
          <cell r="I156" t="str">
            <v/>
          </cell>
        </row>
        <row r="157">
          <cell r="A157">
            <v>635</v>
          </cell>
          <cell r="H157" t="e">
            <v>#N/A</v>
          </cell>
          <cell r="I157" t="str">
            <v/>
          </cell>
        </row>
        <row r="158">
          <cell r="A158">
            <v>6411</v>
          </cell>
          <cell r="H158" t="e">
            <v>#N/A</v>
          </cell>
          <cell r="I158" t="str">
            <v/>
          </cell>
        </row>
        <row r="159">
          <cell r="A159">
            <v>6412</v>
          </cell>
          <cell r="H159" t="e">
            <v>#N/A</v>
          </cell>
          <cell r="I159" t="str">
            <v/>
          </cell>
        </row>
        <row r="160">
          <cell r="A160">
            <v>6413</v>
          </cell>
          <cell r="H160" t="e">
            <v>#N/A</v>
          </cell>
          <cell r="I160" t="str">
            <v/>
          </cell>
        </row>
        <row r="161">
          <cell r="A161">
            <v>6414</v>
          </cell>
          <cell r="H161" t="e">
            <v>#N/A</v>
          </cell>
          <cell r="I161" t="str">
            <v/>
          </cell>
        </row>
        <row r="162">
          <cell r="A162">
            <v>6415</v>
          </cell>
          <cell r="H162" t="e">
            <v>#N/A</v>
          </cell>
          <cell r="I162" t="str">
            <v/>
          </cell>
        </row>
        <row r="163">
          <cell r="A163">
            <v>6417</v>
          </cell>
          <cell r="H163" t="e">
            <v>#N/A</v>
          </cell>
          <cell r="I163" t="str">
            <v/>
          </cell>
        </row>
        <row r="164">
          <cell r="A164">
            <v>6418</v>
          </cell>
          <cell r="H164" t="e">
            <v>#N/A</v>
          </cell>
          <cell r="I164" t="str">
            <v/>
          </cell>
        </row>
        <row r="165">
          <cell r="A165">
            <v>6421</v>
          </cell>
          <cell r="H165" t="e">
            <v>#N/A</v>
          </cell>
          <cell r="I165" t="str">
            <v/>
          </cell>
        </row>
        <row r="166">
          <cell r="A166">
            <v>6422</v>
          </cell>
          <cell r="H166" t="e">
            <v>#N/A</v>
          </cell>
          <cell r="I166" t="str">
            <v/>
          </cell>
        </row>
        <row r="167">
          <cell r="A167">
            <v>6423</v>
          </cell>
          <cell r="H167" t="e">
            <v>#N/A</v>
          </cell>
          <cell r="I167" t="str">
            <v/>
          </cell>
        </row>
        <row r="168">
          <cell r="A168">
            <v>6424</v>
          </cell>
          <cell r="H168" t="e">
            <v>#N/A</v>
          </cell>
          <cell r="I168" t="str">
            <v/>
          </cell>
        </row>
        <row r="169">
          <cell r="A169">
            <v>6425</v>
          </cell>
          <cell r="H169" t="e">
            <v>#N/A</v>
          </cell>
          <cell r="I169" t="str">
            <v/>
          </cell>
        </row>
        <row r="170">
          <cell r="A170">
            <v>6426</v>
          </cell>
          <cell r="H170" t="e">
            <v>#N/A</v>
          </cell>
          <cell r="I170" t="str">
            <v/>
          </cell>
        </row>
        <row r="171">
          <cell r="A171">
            <v>6427</v>
          </cell>
          <cell r="H171" t="e">
            <v>#N/A</v>
          </cell>
          <cell r="I171" t="str">
            <v/>
          </cell>
        </row>
        <row r="172">
          <cell r="A172">
            <v>6428</v>
          </cell>
          <cell r="H172" t="e">
            <v>#N/A</v>
          </cell>
          <cell r="I172" t="str">
            <v/>
          </cell>
        </row>
        <row r="173">
          <cell r="A173">
            <v>711</v>
          </cell>
          <cell r="H173" t="e">
            <v>#N/A</v>
          </cell>
          <cell r="I173" t="str">
            <v/>
          </cell>
        </row>
        <row r="174">
          <cell r="A174">
            <v>811</v>
          </cell>
          <cell r="H174" t="e">
            <v>#N/A</v>
          </cell>
          <cell r="I174" t="str">
            <v/>
          </cell>
        </row>
        <row r="175">
          <cell r="A175">
            <v>700</v>
          </cell>
          <cell r="H175" t="e">
            <v>#N/A</v>
          </cell>
          <cell r="I175" t="str">
            <v/>
          </cell>
        </row>
        <row r="176">
          <cell r="A176">
            <v>8211</v>
          </cell>
          <cell r="H176" t="e">
            <v>#N/A</v>
          </cell>
          <cell r="I176" t="str">
            <v/>
          </cell>
        </row>
        <row r="177">
          <cell r="A177">
            <v>8212</v>
          </cell>
          <cell r="H177" t="e">
            <v>#N/A</v>
          </cell>
          <cell r="I177" t="str">
            <v/>
          </cell>
        </row>
        <row r="178">
          <cell r="A178">
            <v>500</v>
          </cell>
          <cell r="H178" t="e">
            <v>#N/A</v>
          </cell>
          <cell r="I178" t="str">
            <v/>
          </cell>
        </row>
        <row r="179">
          <cell r="A179" t="str">
            <v>3388ct</v>
          </cell>
          <cell r="H179" t="e">
            <v>#N/A</v>
          </cell>
          <cell r="I179" t="str">
            <v/>
          </cell>
        </row>
        <row r="180">
          <cell r="A180" t="str">
            <v>138C</v>
          </cell>
          <cell r="H180" t="e">
            <v>#N/A</v>
          </cell>
          <cell r="I180" t="str">
            <v/>
          </cell>
        </row>
        <row r="181">
          <cell r="A181" t="str">
            <v>141C</v>
          </cell>
          <cell r="H181" t="e">
            <v>#N/A</v>
          </cell>
          <cell r="I181" t="str">
            <v/>
          </cell>
        </row>
        <row r="182">
          <cell r="H182" t="e">
            <v>#N/A</v>
          </cell>
          <cell r="I182" t="str">
            <v/>
          </cell>
        </row>
        <row r="183">
          <cell r="H183" t="e">
            <v>#N/A</v>
          </cell>
          <cell r="I183" t="str">
            <v/>
          </cell>
        </row>
        <row r="184">
          <cell r="H184" t="e">
            <v>#N/A</v>
          </cell>
          <cell r="I184" t="str">
            <v/>
          </cell>
        </row>
        <row r="185">
          <cell r="H185" t="e">
            <v>#N/A</v>
          </cell>
          <cell r="I185" t="str">
            <v/>
          </cell>
        </row>
        <row r="186">
          <cell r="H186" t="e">
            <v>#N/A</v>
          </cell>
          <cell r="I186" t="str">
            <v/>
          </cell>
        </row>
        <row r="187">
          <cell r="H187" t="e">
            <v>#N/A</v>
          </cell>
          <cell r="I187" t="str">
            <v/>
          </cell>
        </row>
        <row r="188">
          <cell r="H188" t="e">
            <v>#N/A</v>
          </cell>
          <cell r="I188" t="str">
            <v/>
          </cell>
        </row>
        <row r="189">
          <cell r="H189" t="e">
            <v>#N/A</v>
          </cell>
          <cell r="I189" t="str">
            <v/>
          </cell>
        </row>
        <row r="190">
          <cell r="H190" t="e">
            <v>#N/A</v>
          </cell>
          <cell r="I190" t="str">
            <v/>
          </cell>
        </row>
        <row r="191">
          <cell r="H191" t="e">
            <v>#N/A</v>
          </cell>
          <cell r="I191" t="str">
            <v/>
          </cell>
        </row>
        <row r="192">
          <cell r="H192" t="e">
            <v>#N/A</v>
          </cell>
          <cell r="I192" t="str">
            <v/>
          </cell>
        </row>
        <row r="193">
          <cell r="H193" t="e">
            <v>#N/A</v>
          </cell>
          <cell r="I193" t="str">
            <v/>
          </cell>
        </row>
        <row r="194">
          <cell r="H194" t="e">
            <v>#N/A</v>
          </cell>
          <cell r="I194" t="str">
            <v/>
          </cell>
        </row>
        <row r="195">
          <cell r="H195" t="e">
            <v>#N/A</v>
          </cell>
          <cell r="I195" t="str">
            <v/>
          </cell>
        </row>
        <row r="196">
          <cell r="H196" t="e">
            <v>#N/A</v>
          </cell>
          <cell r="I196" t="str">
            <v/>
          </cell>
        </row>
        <row r="197">
          <cell r="H197" t="e">
            <v>#N/A</v>
          </cell>
          <cell r="I197" t="str">
            <v/>
          </cell>
        </row>
        <row r="198">
          <cell r="H198" t="e">
            <v>#N/A</v>
          </cell>
          <cell r="I198" t="str">
            <v/>
          </cell>
        </row>
        <row r="199">
          <cell r="H199" t="e">
            <v>#N/A</v>
          </cell>
          <cell r="I199" t="str">
            <v/>
          </cell>
        </row>
        <row r="200">
          <cell r="H200" t="e">
            <v>#N/A</v>
          </cell>
          <cell r="I200" t="str">
            <v/>
          </cell>
        </row>
        <row r="201">
          <cell r="H201" t="e">
            <v>#N/A</v>
          </cell>
          <cell r="I201" t="str">
            <v/>
          </cell>
        </row>
        <row r="202">
          <cell r="H202" t="e">
            <v>#N/A</v>
          </cell>
          <cell r="I202" t="str">
            <v/>
          </cell>
        </row>
        <row r="203">
          <cell r="H203" t="e">
            <v>#N/A</v>
          </cell>
          <cell r="I203" t="str">
            <v/>
          </cell>
        </row>
        <row r="204">
          <cell r="H204" t="e">
            <v>#N/A</v>
          </cell>
          <cell r="I204" t="str">
            <v/>
          </cell>
        </row>
        <row r="205">
          <cell r="H205" t="e">
            <v>#N/A</v>
          </cell>
          <cell r="I205" t="str">
            <v/>
          </cell>
        </row>
        <row r="206">
          <cell r="H206" t="e">
            <v>#N/A</v>
          </cell>
          <cell r="I206" t="str">
            <v/>
          </cell>
        </row>
        <row r="207">
          <cell r="H207" t="e">
            <v>#N/A</v>
          </cell>
          <cell r="I207" t="str">
            <v/>
          </cell>
        </row>
        <row r="208">
          <cell r="H208" t="e">
            <v>#N/A</v>
          </cell>
          <cell r="I208" t="str">
            <v/>
          </cell>
        </row>
        <row r="209">
          <cell r="H209" t="e">
            <v>#N/A</v>
          </cell>
          <cell r="I209" t="str">
            <v/>
          </cell>
        </row>
        <row r="210">
          <cell r="H210" t="e">
            <v>#N/A</v>
          </cell>
          <cell r="I210" t="str">
            <v/>
          </cell>
        </row>
        <row r="211">
          <cell r="H211" t="e">
            <v>#N/A</v>
          </cell>
          <cell r="I211" t="str">
            <v/>
          </cell>
        </row>
        <row r="212">
          <cell r="H212" t="e">
            <v>#N/A</v>
          </cell>
          <cell r="I212" t="str">
            <v/>
          </cell>
        </row>
        <row r="213">
          <cell r="H213" t="e">
            <v>#N/A</v>
          </cell>
          <cell r="I213" t="str">
            <v/>
          </cell>
        </row>
        <row r="214">
          <cell r="H214" t="e">
            <v>#N/A</v>
          </cell>
          <cell r="I214" t="str">
            <v/>
          </cell>
        </row>
        <row r="215">
          <cell r="H215" t="e">
            <v>#N/A</v>
          </cell>
          <cell r="I215" t="str">
            <v/>
          </cell>
        </row>
        <row r="216">
          <cell r="H216" t="e">
            <v>#N/A</v>
          </cell>
          <cell r="I216" t="str">
            <v/>
          </cell>
        </row>
        <row r="217">
          <cell r="H217" t="e">
            <v>#N/A</v>
          </cell>
          <cell r="I217" t="str">
            <v/>
          </cell>
        </row>
        <row r="218">
          <cell r="H218" t="e">
            <v>#N/A</v>
          </cell>
          <cell r="I218" t="str">
            <v/>
          </cell>
        </row>
        <row r="219">
          <cell r="H219" t="e">
            <v>#N/A</v>
          </cell>
          <cell r="I219" t="str">
            <v/>
          </cell>
        </row>
        <row r="220">
          <cell r="H220" t="e">
            <v>#N/A</v>
          </cell>
          <cell r="I220" t="str">
            <v/>
          </cell>
        </row>
        <row r="221">
          <cell r="H221" t="e">
            <v>#N/A</v>
          </cell>
          <cell r="I221" t="str">
            <v/>
          </cell>
        </row>
        <row r="222">
          <cell r="H222" t="e">
            <v>#N/A</v>
          </cell>
          <cell r="I222" t="str">
            <v/>
          </cell>
        </row>
        <row r="223">
          <cell r="H223" t="e">
            <v>#N/A</v>
          </cell>
          <cell r="I223" t="str">
            <v/>
          </cell>
        </row>
        <row r="224">
          <cell r="H224" t="e">
            <v>#N/A</v>
          </cell>
          <cell r="I224" t="str">
            <v/>
          </cell>
        </row>
        <row r="225">
          <cell r="H225" t="e">
            <v>#N/A</v>
          </cell>
          <cell r="I225" t="str">
            <v/>
          </cell>
        </row>
        <row r="226">
          <cell r="H226" t="e">
            <v>#N/A</v>
          </cell>
          <cell r="I226" t="str">
            <v/>
          </cell>
        </row>
        <row r="227">
          <cell r="H227" t="e">
            <v>#N/A</v>
          </cell>
          <cell r="I227" t="str">
            <v/>
          </cell>
        </row>
        <row r="228">
          <cell r="H228" t="e">
            <v>#N/A</v>
          </cell>
          <cell r="I228" t="str">
            <v/>
          </cell>
        </row>
        <row r="229">
          <cell r="H229" t="e">
            <v>#N/A</v>
          </cell>
          <cell r="I229" t="str">
            <v/>
          </cell>
        </row>
        <row r="230">
          <cell r="H230" t="e">
            <v>#N/A</v>
          </cell>
          <cell r="I230" t="str">
            <v/>
          </cell>
        </row>
        <row r="231">
          <cell r="H231" t="e">
            <v>#N/A</v>
          </cell>
          <cell r="I231" t="str">
            <v/>
          </cell>
        </row>
        <row r="232">
          <cell r="H232" t="e">
            <v>#N/A</v>
          </cell>
          <cell r="I232" t="str">
            <v/>
          </cell>
        </row>
        <row r="233">
          <cell r="H233" t="e">
            <v>#N/A</v>
          </cell>
          <cell r="I233" t="str">
            <v/>
          </cell>
        </row>
        <row r="234">
          <cell r="H234" t="e">
            <v>#N/A</v>
          </cell>
          <cell r="I234" t="str">
            <v/>
          </cell>
        </row>
        <row r="235">
          <cell r="H235" t="e">
            <v>#N/A</v>
          </cell>
          <cell r="I235" t="str">
            <v/>
          </cell>
        </row>
        <row r="236">
          <cell r="H236" t="e">
            <v>#N/A</v>
          </cell>
          <cell r="I236" t="str">
            <v/>
          </cell>
        </row>
        <row r="237">
          <cell r="H237" t="e">
            <v>#N/A</v>
          </cell>
          <cell r="I237" t="str">
            <v/>
          </cell>
        </row>
        <row r="238">
          <cell r="H238" t="e">
            <v>#N/A</v>
          </cell>
          <cell r="I238" t="str">
            <v/>
          </cell>
        </row>
        <row r="239">
          <cell r="H239" t="e">
            <v>#N/A</v>
          </cell>
          <cell r="I239" t="str">
            <v/>
          </cell>
        </row>
        <row r="240">
          <cell r="H240" t="e">
            <v>#N/A</v>
          </cell>
          <cell r="I240" t="str">
            <v/>
          </cell>
        </row>
        <row r="241">
          <cell r="H241" t="e">
            <v>#N/A</v>
          </cell>
          <cell r="I241" t="str">
            <v/>
          </cell>
        </row>
        <row r="242">
          <cell r="H242" t="e">
            <v>#N/A</v>
          </cell>
          <cell r="I242" t="str">
            <v/>
          </cell>
        </row>
        <row r="243">
          <cell r="H243" t="e">
            <v>#N/A</v>
          </cell>
          <cell r="I243" t="str">
            <v/>
          </cell>
        </row>
        <row r="244">
          <cell r="H244" t="e">
            <v>#N/A</v>
          </cell>
          <cell r="I244" t="str">
            <v/>
          </cell>
        </row>
        <row r="245">
          <cell r="H245" t="e">
            <v>#N/A</v>
          </cell>
          <cell r="I245" t="str">
            <v/>
          </cell>
        </row>
        <row r="246">
          <cell r="H246" t="e">
            <v>#N/A</v>
          </cell>
          <cell r="I246" t="str">
            <v/>
          </cell>
        </row>
        <row r="247">
          <cell r="H247" t="e">
            <v>#N/A</v>
          </cell>
          <cell r="I247" t="str">
            <v/>
          </cell>
        </row>
        <row r="248">
          <cell r="H248" t="e">
            <v>#N/A</v>
          </cell>
          <cell r="I248" t="str">
            <v/>
          </cell>
        </row>
        <row r="249">
          <cell r="H249" t="e">
            <v>#N/A</v>
          </cell>
          <cell r="I249" t="str">
            <v/>
          </cell>
        </row>
        <row r="250">
          <cell r="H250" t="e">
            <v>#N/A</v>
          </cell>
          <cell r="I250" t="str">
            <v/>
          </cell>
        </row>
        <row r="251">
          <cell r="H251" t="e">
            <v>#N/A</v>
          </cell>
          <cell r="I251" t="str">
            <v/>
          </cell>
        </row>
        <row r="252">
          <cell r="H252" t="e">
            <v>#N/A</v>
          </cell>
          <cell r="I252" t="str">
            <v/>
          </cell>
        </row>
        <row r="253">
          <cell r="H253" t="e">
            <v>#N/A</v>
          </cell>
          <cell r="I253" t="str">
            <v/>
          </cell>
        </row>
        <row r="254">
          <cell r="H254" t="e">
            <v>#N/A</v>
          </cell>
          <cell r="I254" t="str">
            <v/>
          </cell>
        </row>
        <row r="255">
          <cell r="H255" t="e">
            <v>#N/A</v>
          </cell>
          <cell r="I255" t="str">
            <v/>
          </cell>
        </row>
        <row r="256">
          <cell r="H256" t="e">
            <v>#N/A</v>
          </cell>
          <cell r="I256" t="str">
            <v/>
          </cell>
        </row>
        <row r="257">
          <cell r="H257" t="e">
            <v>#N/A</v>
          </cell>
          <cell r="I257" t="str">
            <v/>
          </cell>
        </row>
        <row r="258">
          <cell r="H258" t="e">
            <v>#N/A</v>
          </cell>
          <cell r="I258" t="str">
            <v/>
          </cell>
        </row>
        <row r="259">
          <cell r="H259" t="e">
            <v>#N/A</v>
          </cell>
          <cell r="I259" t="str">
            <v/>
          </cell>
        </row>
        <row r="260">
          <cell r="H260" t="e">
            <v>#N/A</v>
          </cell>
          <cell r="I260" t="str">
            <v/>
          </cell>
        </row>
        <row r="261">
          <cell r="H261" t="e">
            <v>#N/A</v>
          </cell>
          <cell r="I261" t="str">
            <v/>
          </cell>
        </row>
        <row r="262">
          <cell r="H262" t="e">
            <v>#N/A</v>
          </cell>
          <cell r="I262" t="str">
            <v/>
          </cell>
        </row>
        <row r="263">
          <cell r="H263" t="e">
            <v>#N/A</v>
          </cell>
          <cell r="I263" t="str">
            <v/>
          </cell>
        </row>
        <row r="264">
          <cell r="H264" t="e">
            <v>#N/A</v>
          </cell>
          <cell r="I264" t="str">
            <v/>
          </cell>
        </row>
        <row r="265">
          <cell r="H265" t="e">
            <v>#N/A</v>
          </cell>
          <cell r="I265" t="str">
            <v/>
          </cell>
        </row>
        <row r="266">
          <cell r="H266" t="e">
            <v>#N/A</v>
          </cell>
          <cell r="I266" t="str">
            <v/>
          </cell>
        </row>
        <row r="267">
          <cell r="H267" t="e">
            <v>#N/A</v>
          </cell>
          <cell r="I267" t="str">
            <v/>
          </cell>
        </row>
        <row r="268">
          <cell r="H268" t="e">
            <v>#N/A</v>
          </cell>
          <cell r="I268" t="str">
            <v/>
          </cell>
        </row>
        <row r="269">
          <cell r="H269" t="e">
            <v>#N/A</v>
          </cell>
          <cell r="I269" t="str">
            <v/>
          </cell>
        </row>
        <row r="270">
          <cell r="H270" t="e">
            <v>#N/A</v>
          </cell>
          <cell r="I270" t="str">
            <v/>
          </cell>
        </row>
        <row r="271">
          <cell r="H271" t="e">
            <v>#N/A</v>
          </cell>
          <cell r="I271" t="str">
            <v/>
          </cell>
        </row>
        <row r="272">
          <cell r="H272" t="e">
            <v>#N/A</v>
          </cell>
          <cell r="I272" t="str">
            <v/>
          </cell>
        </row>
        <row r="273">
          <cell r="H273" t="e">
            <v>#N/A</v>
          </cell>
          <cell r="I273" t="str">
            <v/>
          </cell>
        </row>
        <row r="274">
          <cell r="H274" t="e">
            <v>#N/A</v>
          </cell>
          <cell r="I274" t="str">
            <v/>
          </cell>
        </row>
        <row r="275">
          <cell r="H275" t="e">
            <v>#N/A</v>
          </cell>
          <cell r="I275" t="str">
            <v/>
          </cell>
        </row>
        <row r="276">
          <cell r="H276" t="e">
            <v>#N/A</v>
          </cell>
          <cell r="I276" t="str">
            <v/>
          </cell>
        </row>
        <row r="277">
          <cell r="H277" t="e">
            <v>#N/A</v>
          </cell>
          <cell r="I277" t="str">
            <v/>
          </cell>
        </row>
        <row r="278">
          <cell r="H278" t="e">
            <v>#N/A</v>
          </cell>
          <cell r="I278" t="str">
            <v/>
          </cell>
        </row>
        <row r="279">
          <cell r="H279" t="e">
            <v>#N/A</v>
          </cell>
          <cell r="I279" t="str">
            <v/>
          </cell>
        </row>
        <row r="280">
          <cell r="H280" t="e">
            <v>#N/A</v>
          </cell>
          <cell r="I280" t="str">
            <v/>
          </cell>
        </row>
        <row r="281">
          <cell r="H281" t="e">
            <v>#N/A</v>
          </cell>
          <cell r="I281" t="str">
            <v/>
          </cell>
        </row>
        <row r="282">
          <cell r="H282" t="e">
            <v>#N/A</v>
          </cell>
          <cell r="I282" t="str">
            <v/>
          </cell>
        </row>
        <row r="283">
          <cell r="H283" t="e">
            <v>#N/A</v>
          </cell>
          <cell r="I283" t="str">
            <v/>
          </cell>
        </row>
        <row r="284">
          <cell r="H284" t="e">
            <v>#N/A</v>
          </cell>
          <cell r="I284" t="str">
            <v/>
          </cell>
        </row>
        <row r="285">
          <cell r="H285" t="e">
            <v>#N/A</v>
          </cell>
          <cell r="I285" t="str">
            <v/>
          </cell>
        </row>
        <row r="286">
          <cell r="H286" t="e">
            <v>#N/A</v>
          </cell>
          <cell r="I286" t="str">
            <v/>
          </cell>
        </row>
        <row r="287">
          <cell r="H287" t="e">
            <v>#N/A</v>
          </cell>
          <cell r="I287" t="str">
            <v/>
          </cell>
        </row>
        <row r="288">
          <cell r="H288" t="e">
            <v>#N/A</v>
          </cell>
          <cell r="I288" t="str">
            <v/>
          </cell>
        </row>
        <row r="289">
          <cell r="H289" t="e">
            <v>#N/A</v>
          </cell>
          <cell r="I289" t="str">
            <v/>
          </cell>
        </row>
        <row r="290">
          <cell r="H290" t="e">
            <v>#N/A</v>
          </cell>
          <cell r="I290" t="str">
            <v/>
          </cell>
        </row>
        <row r="291">
          <cell r="H291" t="e">
            <v>#N/A</v>
          </cell>
          <cell r="I291" t="str">
            <v/>
          </cell>
        </row>
        <row r="292">
          <cell r="H292" t="e">
            <v>#N/A</v>
          </cell>
          <cell r="I292" t="str">
            <v/>
          </cell>
        </row>
        <row r="293">
          <cell r="H293" t="e">
            <v>#N/A</v>
          </cell>
          <cell r="I293" t="str">
            <v/>
          </cell>
        </row>
        <row r="294">
          <cell r="H294" t="e">
            <v>#N/A</v>
          </cell>
          <cell r="I294" t="str">
            <v/>
          </cell>
        </row>
        <row r="295">
          <cell r="H295" t="e">
            <v>#N/A</v>
          </cell>
          <cell r="I295" t="str">
            <v/>
          </cell>
        </row>
        <row r="296">
          <cell r="H296" t="e">
            <v>#N/A</v>
          </cell>
          <cell r="I296" t="str">
            <v/>
          </cell>
        </row>
        <row r="297">
          <cell r="H297" t="e">
            <v>#N/A</v>
          </cell>
          <cell r="I297" t="str">
            <v/>
          </cell>
        </row>
        <row r="298">
          <cell r="H298" t="e">
            <v>#N/A</v>
          </cell>
          <cell r="I298" t="str">
            <v/>
          </cell>
        </row>
        <row r="299">
          <cell r="H299" t="e">
            <v>#N/A</v>
          </cell>
          <cell r="I299" t="str">
            <v/>
          </cell>
        </row>
        <row r="300">
          <cell r="H300" t="e">
            <v>#N/A</v>
          </cell>
          <cell r="I300" t="str">
            <v/>
          </cell>
        </row>
        <row r="301">
          <cell r="H301" t="e">
            <v>#N/A</v>
          </cell>
          <cell r="I301" t="str">
            <v/>
          </cell>
        </row>
        <row r="302">
          <cell r="H302" t="e">
            <v>#N/A</v>
          </cell>
          <cell r="I302" t="str">
            <v/>
          </cell>
        </row>
        <row r="303">
          <cell r="H303" t="e">
            <v>#N/A</v>
          </cell>
          <cell r="I303" t="str">
            <v/>
          </cell>
        </row>
        <row r="304">
          <cell r="H304" t="e">
            <v>#N/A</v>
          </cell>
          <cell r="I304" t="str">
            <v/>
          </cell>
        </row>
        <row r="305">
          <cell r="H305" t="e">
            <v>#N/A</v>
          </cell>
          <cell r="I305" t="str">
            <v/>
          </cell>
        </row>
        <row r="306">
          <cell r="H306" t="e">
            <v>#N/A</v>
          </cell>
          <cell r="I306" t="str">
            <v/>
          </cell>
        </row>
        <row r="307">
          <cell r="H307" t="e">
            <v>#N/A</v>
          </cell>
          <cell r="I307" t="str">
            <v/>
          </cell>
        </row>
        <row r="308">
          <cell r="H308" t="e">
            <v>#N/A</v>
          </cell>
          <cell r="I308" t="str">
            <v/>
          </cell>
        </row>
        <row r="309">
          <cell r="H309" t="e">
            <v>#N/A</v>
          </cell>
          <cell r="I309" t="str">
            <v/>
          </cell>
        </row>
        <row r="310">
          <cell r="H310" t="e">
            <v>#N/A</v>
          </cell>
          <cell r="I310" t="str">
            <v/>
          </cell>
        </row>
        <row r="311">
          <cell r="H311" t="e">
            <v>#N/A</v>
          </cell>
          <cell r="I311" t="str">
            <v/>
          </cell>
        </row>
        <row r="312">
          <cell r="H312" t="e">
            <v>#N/A</v>
          </cell>
          <cell r="I312" t="str">
            <v/>
          </cell>
        </row>
        <row r="313">
          <cell r="H313" t="e">
            <v>#N/A</v>
          </cell>
          <cell r="I313" t="str">
            <v/>
          </cell>
        </row>
        <row r="314">
          <cell r="H314" t="e">
            <v>#N/A</v>
          </cell>
          <cell r="I314" t="str">
            <v/>
          </cell>
        </row>
        <row r="315">
          <cell r="H315" t="e">
            <v>#N/A</v>
          </cell>
          <cell r="I315" t="str">
            <v/>
          </cell>
        </row>
        <row r="316">
          <cell r="H316" t="e">
            <v>#N/A</v>
          </cell>
          <cell r="I316" t="str">
            <v/>
          </cell>
        </row>
        <row r="317">
          <cell r="H317" t="e">
            <v>#N/A</v>
          </cell>
          <cell r="I317" t="str">
            <v/>
          </cell>
        </row>
        <row r="318">
          <cell r="H318" t="e">
            <v>#N/A</v>
          </cell>
          <cell r="I318" t="str">
            <v/>
          </cell>
        </row>
        <row r="319">
          <cell r="H319" t="e">
            <v>#N/A</v>
          </cell>
          <cell r="I319" t="str">
            <v/>
          </cell>
        </row>
        <row r="320">
          <cell r="H320" t="e">
            <v>#N/A</v>
          </cell>
          <cell r="I320" t="str">
            <v/>
          </cell>
        </row>
        <row r="321">
          <cell r="H321" t="e">
            <v>#N/A</v>
          </cell>
          <cell r="I321" t="str">
            <v/>
          </cell>
        </row>
        <row r="322">
          <cell r="H322" t="e">
            <v>#N/A</v>
          </cell>
          <cell r="I322" t="str">
            <v/>
          </cell>
        </row>
        <row r="323">
          <cell r="H323" t="e">
            <v>#N/A</v>
          </cell>
          <cell r="I323" t="str">
            <v/>
          </cell>
        </row>
        <row r="324">
          <cell r="H324" t="e">
            <v>#N/A</v>
          </cell>
          <cell r="I324" t="str">
            <v/>
          </cell>
        </row>
        <row r="325">
          <cell r="H325" t="e">
            <v>#N/A</v>
          </cell>
          <cell r="I325" t="str">
            <v/>
          </cell>
        </row>
        <row r="326">
          <cell r="H326" t="e">
            <v>#N/A</v>
          </cell>
          <cell r="I326" t="str">
            <v/>
          </cell>
        </row>
        <row r="327">
          <cell r="H327" t="e">
            <v>#N/A</v>
          </cell>
          <cell r="I327" t="str">
            <v/>
          </cell>
        </row>
        <row r="328">
          <cell r="H328" t="e">
            <v>#N/A</v>
          </cell>
          <cell r="I328" t="str">
            <v/>
          </cell>
        </row>
        <row r="329">
          <cell r="H329" t="e">
            <v>#N/A</v>
          </cell>
          <cell r="I329" t="str">
            <v/>
          </cell>
        </row>
        <row r="330">
          <cell r="H330" t="e">
            <v>#N/A</v>
          </cell>
          <cell r="I330" t="str">
            <v/>
          </cell>
        </row>
        <row r="331">
          <cell r="H331" t="e">
            <v>#N/A</v>
          </cell>
          <cell r="I331" t="str">
            <v/>
          </cell>
        </row>
        <row r="332">
          <cell r="H332" t="e">
            <v>#N/A</v>
          </cell>
          <cell r="I332" t="str">
            <v/>
          </cell>
        </row>
        <row r="333">
          <cell r="H333" t="e">
            <v>#N/A</v>
          </cell>
          <cell r="I333" t="str">
            <v/>
          </cell>
        </row>
        <row r="334">
          <cell r="H334" t="e">
            <v>#N/A</v>
          </cell>
          <cell r="I334" t="str">
            <v/>
          </cell>
        </row>
        <row r="335">
          <cell r="H335" t="e">
            <v>#N/A</v>
          </cell>
          <cell r="I335" t="str">
            <v/>
          </cell>
        </row>
        <row r="336">
          <cell r="H336" t="e">
            <v>#N/A</v>
          </cell>
          <cell r="I336" t="str">
            <v/>
          </cell>
        </row>
        <row r="337">
          <cell r="H337" t="e">
            <v>#N/A</v>
          </cell>
          <cell r="I337" t="str">
            <v/>
          </cell>
        </row>
        <row r="338">
          <cell r="H338" t="e">
            <v>#N/A</v>
          </cell>
          <cell r="I338" t="str">
            <v/>
          </cell>
        </row>
        <row r="339">
          <cell r="H339" t="e">
            <v>#N/A</v>
          </cell>
          <cell r="I339" t="str">
            <v/>
          </cell>
        </row>
        <row r="340">
          <cell r="H340" t="e">
            <v>#N/A</v>
          </cell>
          <cell r="I340" t="str">
            <v/>
          </cell>
        </row>
        <row r="341">
          <cell r="H341" t="e">
            <v>#N/A</v>
          </cell>
          <cell r="I341" t="str">
            <v/>
          </cell>
        </row>
        <row r="342">
          <cell r="H342" t="e">
            <v>#N/A</v>
          </cell>
          <cell r="I342" t="str">
            <v/>
          </cell>
        </row>
        <row r="343">
          <cell r="H343" t="e">
            <v>#N/A</v>
          </cell>
          <cell r="I343" t="str">
            <v/>
          </cell>
        </row>
        <row r="344">
          <cell r="H344" t="e">
            <v>#N/A</v>
          </cell>
          <cell r="I344" t="str">
            <v/>
          </cell>
        </row>
        <row r="345">
          <cell r="H345" t="e">
            <v>#N/A</v>
          </cell>
          <cell r="I345" t="str">
            <v/>
          </cell>
        </row>
        <row r="346">
          <cell r="H346" t="e">
            <v>#N/A</v>
          </cell>
          <cell r="I346" t="str">
            <v/>
          </cell>
        </row>
        <row r="347">
          <cell r="H347" t="e">
            <v>#N/A</v>
          </cell>
          <cell r="I347" t="str">
            <v/>
          </cell>
        </row>
        <row r="348">
          <cell r="H348" t="e">
            <v>#N/A</v>
          </cell>
          <cell r="I348" t="str">
            <v/>
          </cell>
        </row>
        <row r="349">
          <cell r="H349" t="e">
            <v>#N/A</v>
          </cell>
          <cell r="I349" t="str">
            <v/>
          </cell>
        </row>
        <row r="350">
          <cell r="H350" t="e">
            <v>#N/A</v>
          </cell>
          <cell r="I350" t="str">
            <v/>
          </cell>
        </row>
        <row r="351">
          <cell r="H351" t="e">
            <v>#N/A</v>
          </cell>
          <cell r="I351" t="str">
            <v/>
          </cell>
        </row>
        <row r="352">
          <cell r="H352" t="e">
            <v>#N/A</v>
          </cell>
          <cell r="I352" t="str">
            <v/>
          </cell>
        </row>
        <row r="353">
          <cell r="H353" t="e">
            <v>#N/A</v>
          </cell>
          <cell r="I353" t="str">
            <v/>
          </cell>
        </row>
        <row r="354">
          <cell r="H354" t="e">
            <v>#N/A</v>
          </cell>
          <cell r="I354" t="str">
            <v/>
          </cell>
        </row>
        <row r="355">
          <cell r="H355" t="e">
            <v>#N/A</v>
          </cell>
          <cell r="I355" t="str">
            <v/>
          </cell>
        </row>
        <row r="356">
          <cell r="H356" t="e">
            <v>#N/A</v>
          </cell>
          <cell r="I356" t="str">
            <v/>
          </cell>
        </row>
        <row r="357">
          <cell r="H357" t="e">
            <v>#N/A</v>
          </cell>
          <cell r="I357" t="str">
            <v/>
          </cell>
        </row>
        <row r="358">
          <cell r="H358" t="e">
            <v>#N/A</v>
          </cell>
          <cell r="I358" t="str">
            <v/>
          </cell>
        </row>
        <row r="359">
          <cell r="H359" t="e">
            <v>#N/A</v>
          </cell>
          <cell r="I359" t="str">
            <v/>
          </cell>
        </row>
        <row r="360">
          <cell r="H360" t="e">
            <v>#N/A</v>
          </cell>
          <cell r="I360" t="str">
            <v/>
          </cell>
        </row>
        <row r="361">
          <cell r="H361" t="e">
            <v>#N/A</v>
          </cell>
          <cell r="I361" t="str">
            <v/>
          </cell>
        </row>
        <row r="362">
          <cell r="H362" t="e">
            <v>#N/A</v>
          </cell>
          <cell r="I362" t="str">
            <v/>
          </cell>
        </row>
        <row r="363">
          <cell r="H363" t="e">
            <v>#N/A</v>
          </cell>
          <cell r="I363" t="str">
            <v/>
          </cell>
        </row>
        <row r="364">
          <cell r="H364" t="e">
            <v>#N/A</v>
          </cell>
          <cell r="I364" t="str">
            <v/>
          </cell>
        </row>
        <row r="365">
          <cell r="H365" t="e">
            <v>#N/A</v>
          </cell>
          <cell r="I365" t="str">
            <v/>
          </cell>
        </row>
        <row r="366">
          <cell r="H366" t="e">
            <v>#N/A</v>
          </cell>
          <cell r="I366" t="str">
            <v/>
          </cell>
        </row>
        <row r="367">
          <cell r="H367" t="e">
            <v>#N/A</v>
          </cell>
          <cell r="I367" t="str">
            <v/>
          </cell>
        </row>
        <row r="368">
          <cell r="H368" t="e">
            <v>#N/A</v>
          </cell>
          <cell r="I368" t="str">
            <v/>
          </cell>
        </row>
        <row r="369">
          <cell r="H369" t="e">
            <v>#N/A</v>
          </cell>
          <cell r="I369" t="str">
            <v/>
          </cell>
        </row>
        <row r="370">
          <cell r="H370" t="e">
            <v>#N/A</v>
          </cell>
          <cell r="I370" t="str">
            <v/>
          </cell>
        </row>
        <row r="371">
          <cell r="H371" t="e">
            <v>#N/A</v>
          </cell>
          <cell r="I371" t="str">
            <v/>
          </cell>
        </row>
        <row r="372">
          <cell r="H372" t="e">
            <v>#N/A</v>
          </cell>
          <cell r="I372" t="str">
            <v/>
          </cell>
        </row>
        <row r="373">
          <cell r="H373" t="e">
            <v>#N/A</v>
          </cell>
          <cell r="I373" t="str">
            <v/>
          </cell>
        </row>
        <row r="374">
          <cell r="H374" t="e">
            <v>#N/A</v>
          </cell>
          <cell r="I374" t="str">
            <v/>
          </cell>
        </row>
        <row r="375">
          <cell r="H375" t="e">
            <v>#N/A</v>
          </cell>
          <cell r="I375" t="str">
            <v/>
          </cell>
        </row>
        <row r="376">
          <cell r="H376" t="e">
            <v>#N/A</v>
          </cell>
          <cell r="I376" t="str">
            <v/>
          </cell>
        </row>
        <row r="377">
          <cell r="H377" t="e">
            <v>#N/A</v>
          </cell>
          <cell r="I377" t="str">
            <v/>
          </cell>
        </row>
        <row r="378">
          <cell r="H378" t="e">
            <v>#N/A</v>
          </cell>
          <cell r="I378" t="str">
            <v/>
          </cell>
        </row>
        <row r="379">
          <cell r="H379" t="e">
            <v>#N/A</v>
          </cell>
          <cell r="I379" t="str">
            <v/>
          </cell>
        </row>
        <row r="380">
          <cell r="H380" t="e">
            <v>#N/A</v>
          </cell>
          <cell r="I380" t="str">
            <v/>
          </cell>
        </row>
        <row r="381">
          <cell r="H381" t="e">
            <v>#N/A</v>
          </cell>
          <cell r="I381" t="str">
            <v/>
          </cell>
        </row>
        <row r="382">
          <cell r="H382" t="e">
            <v>#N/A</v>
          </cell>
          <cell r="I382" t="str">
            <v/>
          </cell>
        </row>
        <row r="383">
          <cell r="H383" t="e">
            <v>#N/A</v>
          </cell>
          <cell r="I383" t="str">
            <v/>
          </cell>
        </row>
        <row r="384">
          <cell r="H384" t="e">
            <v>#N/A</v>
          </cell>
          <cell r="I384" t="str">
            <v/>
          </cell>
        </row>
        <row r="385">
          <cell r="H385" t="e">
            <v>#N/A</v>
          </cell>
          <cell r="I385" t="str">
            <v/>
          </cell>
        </row>
        <row r="386">
          <cell r="H386" t="e">
            <v>#N/A</v>
          </cell>
          <cell r="I386" t="str">
            <v/>
          </cell>
        </row>
        <row r="387">
          <cell r="H387" t="e">
            <v>#N/A</v>
          </cell>
          <cell r="I387" t="str">
            <v/>
          </cell>
        </row>
        <row r="388">
          <cell r="H388" t="e">
            <v>#N/A</v>
          </cell>
          <cell r="I388" t="str">
            <v/>
          </cell>
        </row>
        <row r="389">
          <cell r="H389" t="e">
            <v>#N/A</v>
          </cell>
          <cell r="I389" t="str">
            <v/>
          </cell>
        </row>
        <row r="390">
          <cell r="H390" t="e">
            <v>#N/A</v>
          </cell>
          <cell r="I390" t="str">
            <v/>
          </cell>
        </row>
        <row r="391">
          <cell r="H391" t="e">
            <v>#N/A</v>
          </cell>
          <cell r="I391" t="str">
            <v/>
          </cell>
        </row>
        <row r="392">
          <cell r="H392" t="e">
            <v>#N/A</v>
          </cell>
          <cell r="I392" t="str">
            <v/>
          </cell>
        </row>
        <row r="393">
          <cell r="H393" t="e">
            <v>#N/A</v>
          </cell>
          <cell r="I393" t="str">
            <v/>
          </cell>
        </row>
        <row r="394">
          <cell r="H394" t="e">
            <v>#N/A</v>
          </cell>
          <cell r="I394" t="str">
            <v/>
          </cell>
        </row>
        <row r="395">
          <cell r="H395" t="e">
            <v>#N/A</v>
          </cell>
          <cell r="I395" t="str">
            <v/>
          </cell>
        </row>
        <row r="396">
          <cell r="H396" t="e">
            <v>#N/A</v>
          </cell>
          <cell r="I396" t="str">
            <v/>
          </cell>
        </row>
        <row r="397">
          <cell r="H397" t="e">
            <v>#N/A</v>
          </cell>
          <cell r="I397" t="str">
            <v/>
          </cell>
        </row>
        <row r="398">
          <cell r="H398" t="e">
            <v>#N/A</v>
          </cell>
          <cell r="I398" t="str">
            <v/>
          </cell>
        </row>
        <row r="399">
          <cell r="H399" t="e">
            <v>#N/A</v>
          </cell>
          <cell r="I399" t="str">
            <v/>
          </cell>
        </row>
        <row r="400">
          <cell r="H400" t="e">
            <v>#N/A</v>
          </cell>
          <cell r="I400" t="str">
            <v/>
          </cell>
        </row>
        <row r="401">
          <cell r="H401" t="e">
            <v>#N/A</v>
          </cell>
          <cell r="I401" t="str">
            <v/>
          </cell>
        </row>
        <row r="402">
          <cell r="H402" t="e">
            <v>#N/A</v>
          </cell>
          <cell r="I402" t="str">
            <v/>
          </cell>
        </row>
        <row r="403">
          <cell r="H403" t="e">
            <v>#N/A</v>
          </cell>
          <cell r="I403" t="str">
            <v/>
          </cell>
        </row>
        <row r="404">
          <cell r="H404" t="e">
            <v>#N/A</v>
          </cell>
          <cell r="I404" t="str">
            <v/>
          </cell>
        </row>
        <row r="405">
          <cell r="H405" t="e">
            <v>#N/A</v>
          </cell>
          <cell r="I405" t="str">
            <v/>
          </cell>
        </row>
        <row r="406">
          <cell r="H406" t="e">
            <v>#N/A</v>
          </cell>
          <cell r="I406" t="str">
            <v/>
          </cell>
        </row>
        <row r="407">
          <cell r="H407" t="e">
            <v>#N/A</v>
          </cell>
          <cell r="I407" t="str">
            <v/>
          </cell>
        </row>
        <row r="408">
          <cell r="H408" t="e">
            <v>#N/A</v>
          </cell>
          <cell r="I408" t="str">
            <v/>
          </cell>
        </row>
        <row r="409">
          <cell r="H409" t="e">
            <v>#N/A</v>
          </cell>
          <cell r="I409" t="str">
            <v/>
          </cell>
        </row>
        <row r="410">
          <cell r="H410" t="e">
            <v>#N/A</v>
          </cell>
          <cell r="I410" t="str">
            <v/>
          </cell>
        </row>
        <row r="411">
          <cell r="H411" t="e">
            <v>#N/A</v>
          </cell>
          <cell r="I411" t="str">
            <v/>
          </cell>
        </row>
        <row r="412">
          <cell r="H412" t="e">
            <v>#N/A</v>
          </cell>
          <cell r="I412" t="str">
            <v/>
          </cell>
        </row>
        <row r="413">
          <cell r="H413" t="e">
            <v>#N/A</v>
          </cell>
          <cell r="I413" t="str">
            <v/>
          </cell>
        </row>
        <row r="414">
          <cell r="H414" t="e">
            <v>#N/A</v>
          </cell>
          <cell r="I414" t="str">
            <v/>
          </cell>
        </row>
        <row r="415">
          <cell r="H415" t="e">
            <v>#N/A</v>
          </cell>
          <cell r="I415" t="str">
            <v/>
          </cell>
        </row>
        <row r="416">
          <cell r="H416" t="e">
            <v>#N/A</v>
          </cell>
          <cell r="I416" t="str">
            <v/>
          </cell>
        </row>
        <row r="417">
          <cell r="H417" t="e">
            <v>#N/A</v>
          </cell>
          <cell r="I417" t="str">
            <v/>
          </cell>
        </row>
        <row r="418">
          <cell r="H418" t="e">
            <v>#N/A</v>
          </cell>
          <cell r="I418" t="str">
            <v/>
          </cell>
        </row>
        <row r="419">
          <cell r="H419" t="e">
            <v>#N/A</v>
          </cell>
          <cell r="I419" t="str">
            <v/>
          </cell>
        </row>
        <row r="420">
          <cell r="H420" t="e">
            <v>#N/A</v>
          </cell>
          <cell r="I420" t="str">
            <v/>
          </cell>
        </row>
        <row r="421">
          <cell r="H421" t="e">
            <v>#N/A</v>
          </cell>
          <cell r="I421" t="str">
            <v/>
          </cell>
        </row>
        <row r="422">
          <cell r="H422" t="e">
            <v>#N/A</v>
          </cell>
          <cell r="I422" t="str">
            <v/>
          </cell>
        </row>
        <row r="423">
          <cell r="H423" t="e">
            <v>#N/A</v>
          </cell>
          <cell r="I423" t="str">
            <v/>
          </cell>
        </row>
        <row r="424">
          <cell r="H424" t="e">
            <v>#N/A</v>
          </cell>
          <cell r="I424" t="str">
            <v/>
          </cell>
        </row>
        <row r="425">
          <cell r="H425" t="e">
            <v>#N/A</v>
          </cell>
          <cell r="I425" t="str">
            <v/>
          </cell>
        </row>
        <row r="426">
          <cell r="H426" t="e">
            <v>#N/A</v>
          </cell>
          <cell r="I426" t="str">
            <v/>
          </cell>
        </row>
        <row r="427">
          <cell r="H427" t="e">
            <v>#N/A</v>
          </cell>
          <cell r="I427" t="str">
            <v/>
          </cell>
        </row>
        <row r="428">
          <cell r="H428" t="e">
            <v>#N/A</v>
          </cell>
          <cell r="I428" t="str">
            <v/>
          </cell>
        </row>
        <row r="429">
          <cell r="H429" t="e">
            <v>#N/A</v>
          </cell>
          <cell r="I429" t="str">
            <v/>
          </cell>
        </row>
        <row r="430">
          <cell r="H430" t="e">
            <v>#N/A</v>
          </cell>
          <cell r="I430" t="str">
            <v/>
          </cell>
        </row>
        <row r="431">
          <cell r="H431" t="e">
            <v>#N/A</v>
          </cell>
          <cell r="I431" t="str">
            <v/>
          </cell>
        </row>
        <row r="432">
          <cell r="H432" t="e">
            <v>#N/A</v>
          </cell>
          <cell r="I432" t="str">
            <v/>
          </cell>
        </row>
        <row r="433">
          <cell r="H433" t="e">
            <v>#N/A</v>
          </cell>
          <cell r="I433" t="str">
            <v/>
          </cell>
        </row>
        <row r="434">
          <cell r="H434" t="e">
            <v>#N/A</v>
          </cell>
          <cell r="I434" t="str">
            <v/>
          </cell>
        </row>
        <row r="435">
          <cell r="H435" t="e">
            <v>#N/A</v>
          </cell>
          <cell r="I435" t="str">
            <v/>
          </cell>
        </row>
        <row r="436">
          <cell r="H436" t="e">
            <v>#N/A</v>
          </cell>
          <cell r="I436" t="str">
            <v/>
          </cell>
        </row>
        <row r="437">
          <cell r="H437" t="e">
            <v>#N/A</v>
          </cell>
          <cell r="I437" t="str">
            <v/>
          </cell>
        </row>
        <row r="438">
          <cell r="H438" t="e">
            <v>#N/A</v>
          </cell>
          <cell r="I438" t="str">
            <v/>
          </cell>
        </row>
        <row r="439">
          <cell r="H439" t="e">
            <v>#N/A</v>
          </cell>
          <cell r="I439" t="str">
            <v/>
          </cell>
        </row>
        <row r="440">
          <cell r="H440" t="e">
            <v>#N/A</v>
          </cell>
          <cell r="I440" t="str">
            <v/>
          </cell>
        </row>
        <row r="441">
          <cell r="H441" t="e">
            <v>#N/A</v>
          </cell>
          <cell r="I441" t="str">
            <v/>
          </cell>
        </row>
        <row r="442">
          <cell r="H442" t="e">
            <v>#N/A</v>
          </cell>
          <cell r="I442" t="str">
            <v/>
          </cell>
        </row>
        <row r="443">
          <cell r="H443" t="e">
            <v>#N/A</v>
          </cell>
          <cell r="I443" t="str">
            <v/>
          </cell>
        </row>
        <row r="444">
          <cell r="H444" t="e">
            <v>#N/A</v>
          </cell>
          <cell r="I444" t="str">
            <v/>
          </cell>
        </row>
        <row r="445">
          <cell r="H445" t="e">
            <v>#N/A</v>
          </cell>
          <cell r="I445" t="str">
            <v/>
          </cell>
        </row>
        <row r="446">
          <cell r="H446" t="e">
            <v>#N/A</v>
          </cell>
          <cell r="I446" t="str">
            <v/>
          </cell>
        </row>
        <row r="447">
          <cell r="H447" t="e">
            <v>#N/A</v>
          </cell>
          <cell r="I447" t="str">
            <v/>
          </cell>
        </row>
        <row r="448">
          <cell r="H448" t="e">
            <v>#N/A</v>
          </cell>
          <cell r="I448" t="str">
            <v/>
          </cell>
        </row>
        <row r="449">
          <cell r="H449" t="e">
            <v>#N/A</v>
          </cell>
          <cell r="I449" t="str">
            <v/>
          </cell>
        </row>
        <row r="450">
          <cell r="H450" t="e">
            <v>#N/A</v>
          </cell>
          <cell r="I450" t="str">
            <v/>
          </cell>
        </row>
        <row r="451">
          <cell r="H451" t="e">
            <v>#N/A</v>
          </cell>
          <cell r="I451" t="str">
            <v/>
          </cell>
        </row>
        <row r="452">
          <cell r="H452" t="e">
            <v>#N/A</v>
          </cell>
          <cell r="I452" t="str">
            <v/>
          </cell>
        </row>
        <row r="453">
          <cell r="H453" t="e">
            <v>#N/A</v>
          </cell>
          <cell r="I453" t="str">
            <v/>
          </cell>
        </row>
        <row r="454">
          <cell r="H454" t="e">
            <v>#N/A</v>
          </cell>
          <cell r="I454" t="str">
            <v/>
          </cell>
        </row>
        <row r="455">
          <cell r="H455" t="e">
            <v>#N/A</v>
          </cell>
          <cell r="I455" t="str">
            <v/>
          </cell>
        </row>
        <row r="456">
          <cell r="H456" t="e">
            <v>#N/A</v>
          </cell>
          <cell r="I456" t="str">
            <v/>
          </cell>
        </row>
        <row r="457">
          <cell r="H457" t="e">
            <v>#N/A</v>
          </cell>
          <cell r="I457" t="str">
            <v/>
          </cell>
        </row>
        <row r="458">
          <cell r="H458" t="e">
            <v>#N/A</v>
          </cell>
          <cell r="I458" t="str">
            <v/>
          </cell>
        </row>
        <row r="459">
          <cell r="H459" t="e">
            <v>#N/A</v>
          </cell>
          <cell r="I459" t="str">
            <v/>
          </cell>
        </row>
        <row r="460">
          <cell r="H460" t="e">
            <v>#N/A</v>
          </cell>
          <cell r="I460" t="str">
            <v/>
          </cell>
        </row>
        <row r="461">
          <cell r="H461" t="e">
            <v>#N/A</v>
          </cell>
          <cell r="I461" t="str">
            <v/>
          </cell>
        </row>
        <row r="462">
          <cell r="H462" t="e">
            <v>#N/A</v>
          </cell>
          <cell r="I462" t="str">
            <v/>
          </cell>
        </row>
        <row r="463">
          <cell r="H463" t="e">
            <v>#N/A</v>
          </cell>
          <cell r="I463" t="str">
            <v/>
          </cell>
        </row>
        <row r="464">
          <cell r="H464" t="e">
            <v>#N/A</v>
          </cell>
          <cell r="I464" t="str">
            <v/>
          </cell>
        </row>
        <row r="465">
          <cell r="H465" t="e">
            <v>#N/A</v>
          </cell>
          <cell r="I465" t="str">
            <v/>
          </cell>
        </row>
        <row r="466">
          <cell r="H466" t="e">
            <v>#N/A</v>
          </cell>
          <cell r="I466" t="str">
            <v/>
          </cell>
        </row>
        <row r="467">
          <cell r="H467" t="e">
            <v>#N/A</v>
          </cell>
          <cell r="I467" t="str">
            <v/>
          </cell>
        </row>
        <row r="468">
          <cell r="H468" t="e">
            <v>#N/A</v>
          </cell>
          <cell r="I468" t="str">
            <v/>
          </cell>
        </row>
        <row r="469">
          <cell r="H469" t="e">
            <v>#N/A</v>
          </cell>
          <cell r="I469" t="str">
            <v/>
          </cell>
        </row>
        <row r="470">
          <cell r="H470" t="e">
            <v>#N/A</v>
          </cell>
          <cell r="I470" t="str">
            <v/>
          </cell>
        </row>
        <row r="471">
          <cell r="H471" t="e">
            <v>#N/A</v>
          </cell>
          <cell r="I471" t="str">
            <v/>
          </cell>
        </row>
        <row r="472">
          <cell r="H472" t="e">
            <v>#N/A</v>
          </cell>
          <cell r="I472" t="str">
            <v/>
          </cell>
        </row>
        <row r="473">
          <cell r="H473" t="e">
            <v>#N/A</v>
          </cell>
          <cell r="I473" t="str">
            <v/>
          </cell>
        </row>
        <row r="474">
          <cell r="H474" t="e">
            <v>#N/A</v>
          </cell>
          <cell r="I474" t="str">
            <v/>
          </cell>
        </row>
        <row r="475">
          <cell r="H475" t="e">
            <v>#N/A</v>
          </cell>
          <cell r="I475" t="str">
            <v/>
          </cell>
        </row>
        <row r="476">
          <cell r="H476" t="e">
            <v>#N/A</v>
          </cell>
          <cell r="I476" t="str">
            <v/>
          </cell>
        </row>
        <row r="477">
          <cell r="H477" t="e">
            <v>#N/A</v>
          </cell>
          <cell r="I477" t="str">
            <v/>
          </cell>
        </row>
        <row r="478">
          <cell r="H478" t="e">
            <v>#N/A</v>
          </cell>
          <cell r="I478" t="str">
            <v/>
          </cell>
        </row>
        <row r="479">
          <cell r="H479" t="e">
            <v>#N/A</v>
          </cell>
          <cell r="I479" t="str">
            <v/>
          </cell>
        </row>
        <row r="480">
          <cell r="H480" t="e">
            <v>#N/A</v>
          </cell>
          <cell r="I480" t="str">
            <v/>
          </cell>
        </row>
        <row r="481">
          <cell r="H481" t="e">
            <v>#N/A</v>
          </cell>
          <cell r="I481" t="str">
            <v/>
          </cell>
        </row>
        <row r="482">
          <cell r="H482" t="e">
            <v>#N/A</v>
          </cell>
          <cell r="I482" t="str">
            <v/>
          </cell>
        </row>
        <row r="483">
          <cell r="H483" t="e">
            <v>#N/A</v>
          </cell>
          <cell r="I483" t="str">
            <v/>
          </cell>
        </row>
        <row r="484">
          <cell r="H484" t="e">
            <v>#N/A</v>
          </cell>
          <cell r="I484" t="str">
            <v/>
          </cell>
        </row>
        <row r="485">
          <cell r="H485" t="e">
            <v>#N/A</v>
          </cell>
          <cell r="I485" t="str">
            <v/>
          </cell>
        </row>
        <row r="486">
          <cell r="H486" t="e">
            <v>#N/A</v>
          </cell>
          <cell r="I486" t="str">
            <v/>
          </cell>
        </row>
        <row r="487">
          <cell r="H487" t="e">
            <v>#N/A</v>
          </cell>
          <cell r="I487" t="str">
            <v/>
          </cell>
        </row>
        <row r="488">
          <cell r="H488" t="e">
            <v>#N/A</v>
          </cell>
          <cell r="I488" t="str">
            <v/>
          </cell>
        </row>
        <row r="489">
          <cell r="H489" t="e">
            <v>#N/A</v>
          </cell>
          <cell r="I489" t="str">
            <v/>
          </cell>
        </row>
        <row r="490">
          <cell r="H490" t="e">
            <v>#N/A</v>
          </cell>
          <cell r="I490" t="str">
            <v/>
          </cell>
        </row>
        <row r="491">
          <cell r="H491" t="e">
            <v>#N/A</v>
          </cell>
          <cell r="I491" t="str">
            <v/>
          </cell>
        </row>
        <row r="492">
          <cell r="H492" t="e">
            <v>#N/A</v>
          </cell>
          <cell r="I492" t="str">
            <v/>
          </cell>
        </row>
        <row r="493">
          <cell r="H493" t="e">
            <v>#N/A</v>
          </cell>
          <cell r="I493" t="str">
            <v/>
          </cell>
        </row>
        <row r="494">
          <cell r="H494" t="e">
            <v>#N/A</v>
          </cell>
          <cell r="I494" t="str">
            <v/>
          </cell>
        </row>
        <row r="495">
          <cell r="H495" t="e">
            <v>#N/A</v>
          </cell>
          <cell r="I495" t="str">
            <v/>
          </cell>
        </row>
        <row r="496">
          <cell r="H496" t="e">
            <v>#N/A</v>
          </cell>
          <cell r="I496" t="str">
            <v/>
          </cell>
        </row>
        <row r="497">
          <cell r="H497" t="e">
            <v>#N/A</v>
          </cell>
          <cell r="I497" t="str">
            <v/>
          </cell>
        </row>
        <row r="498">
          <cell r="H498" t="e">
            <v>#N/A</v>
          </cell>
          <cell r="I498" t="str">
            <v/>
          </cell>
        </row>
        <row r="499">
          <cell r="H499" t="e">
            <v>#N/A</v>
          </cell>
          <cell r="I499" t="str">
            <v/>
          </cell>
        </row>
        <row r="500">
          <cell r="H500" t="e">
            <v>#N/A</v>
          </cell>
          <cell r="I500" t="str">
            <v/>
          </cell>
        </row>
        <row r="501">
          <cell r="H501" t="e">
            <v>#N/A</v>
          </cell>
          <cell r="I501" t="str">
            <v/>
          </cell>
        </row>
        <row r="502">
          <cell r="H502" t="e">
            <v>#N/A</v>
          </cell>
          <cell r="I502" t="str">
            <v/>
          </cell>
        </row>
        <row r="503">
          <cell r="H503" t="e">
            <v>#N/A</v>
          </cell>
          <cell r="I503" t="str">
            <v/>
          </cell>
        </row>
        <row r="504">
          <cell r="H504" t="e">
            <v>#N/A</v>
          </cell>
          <cell r="I504" t="str">
            <v/>
          </cell>
        </row>
        <row r="505">
          <cell r="H505" t="e">
            <v>#N/A</v>
          </cell>
          <cell r="I505" t="str">
            <v/>
          </cell>
        </row>
        <row r="506">
          <cell r="H506" t="e">
            <v>#N/A</v>
          </cell>
          <cell r="I506" t="str">
            <v/>
          </cell>
        </row>
        <row r="507">
          <cell r="H507" t="e">
            <v>#N/A</v>
          </cell>
          <cell r="I507" t="str">
            <v/>
          </cell>
        </row>
        <row r="508">
          <cell r="H508" t="e">
            <v>#N/A</v>
          </cell>
          <cell r="I508" t="str">
            <v/>
          </cell>
        </row>
        <row r="509">
          <cell r="H509" t="e">
            <v>#N/A</v>
          </cell>
          <cell r="I509" t="str">
            <v/>
          </cell>
        </row>
        <row r="510">
          <cell r="H510" t="e">
            <v>#N/A</v>
          </cell>
          <cell r="I510" t="str">
            <v/>
          </cell>
        </row>
        <row r="511">
          <cell r="H511" t="e">
            <v>#N/A</v>
          </cell>
          <cell r="I511" t="str">
            <v/>
          </cell>
        </row>
        <row r="512">
          <cell r="H512" t="e">
            <v>#N/A</v>
          </cell>
          <cell r="I512" t="str">
            <v/>
          </cell>
        </row>
        <row r="513">
          <cell r="H513" t="e">
            <v>#N/A</v>
          </cell>
          <cell r="I513" t="str">
            <v/>
          </cell>
        </row>
        <row r="514">
          <cell r="H514" t="e">
            <v>#N/A</v>
          </cell>
          <cell r="I514" t="str">
            <v/>
          </cell>
        </row>
        <row r="515">
          <cell r="H515" t="e">
            <v>#N/A</v>
          </cell>
          <cell r="I515" t="str">
            <v/>
          </cell>
        </row>
        <row r="516">
          <cell r="H516" t="e">
            <v>#N/A</v>
          </cell>
          <cell r="I516" t="str">
            <v/>
          </cell>
        </row>
        <row r="517">
          <cell r="H517" t="e">
            <v>#N/A</v>
          </cell>
          <cell r="I517" t="str">
            <v/>
          </cell>
        </row>
        <row r="518">
          <cell r="H518" t="e">
            <v>#N/A</v>
          </cell>
          <cell r="I518" t="str">
            <v/>
          </cell>
        </row>
        <row r="519">
          <cell r="H519" t="e">
            <v>#N/A</v>
          </cell>
          <cell r="I519" t="str">
            <v/>
          </cell>
        </row>
        <row r="520">
          <cell r="H520" t="e">
            <v>#N/A</v>
          </cell>
          <cell r="I520" t="str">
            <v/>
          </cell>
        </row>
        <row r="521">
          <cell r="H521" t="e">
            <v>#N/A</v>
          </cell>
          <cell r="I521" t="str">
            <v/>
          </cell>
        </row>
        <row r="522">
          <cell r="H522" t="e">
            <v>#N/A</v>
          </cell>
          <cell r="I522" t="str">
            <v/>
          </cell>
        </row>
        <row r="523">
          <cell r="H523" t="e">
            <v>#N/A</v>
          </cell>
          <cell r="I523" t="str">
            <v/>
          </cell>
        </row>
        <row r="524">
          <cell r="H524" t="e">
            <v>#N/A</v>
          </cell>
          <cell r="I524" t="str">
            <v/>
          </cell>
        </row>
        <row r="525">
          <cell r="H525" t="e">
            <v>#N/A</v>
          </cell>
          <cell r="I525" t="str">
            <v/>
          </cell>
        </row>
        <row r="526">
          <cell r="H526" t="e">
            <v>#N/A</v>
          </cell>
          <cell r="I526" t="str">
            <v/>
          </cell>
        </row>
        <row r="527">
          <cell r="H527" t="e">
            <v>#N/A</v>
          </cell>
          <cell r="I527" t="str">
            <v/>
          </cell>
        </row>
        <row r="528">
          <cell r="H528" t="e">
            <v>#N/A</v>
          </cell>
          <cell r="I528" t="str">
            <v/>
          </cell>
        </row>
        <row r="529">
          <cell r="H529" t="e">
            <v>#N/A</v>
          </cell>
          <cell r="I529" t="str">
            <v/>
          </cell>
        </row>
        <row r="530">
          <cell r="H530" t="e">
            <v>#N/A</v>
          </cell>
          <cell r="I530" t="str">
            <v/>
          </cell>
        </row>
        <row r="531">
          <cell r="H531" t="e">
            <v>#N/A</v>
          </cell>
          <cell r="I531" t="str">
            <v/>
          </cell>
        </row>
        <row r="532">
          <cell r="H532" t="e">
            <v>#N/A</v>
          </cell>
          <cell r="I532" t="str">
            <v/>
          </cell>
        </row>
        <row r="533">
          <cell r="H533" t="e">
            <v>#N/A</v>
          </cell>
          <cell r="I533" t="str">
            <v/>
          </cell>
        </row>
        <row r="534">
          <cell r="H534" t="e">
            <v>#N/A</v>
          </cell>
          <cell r="I534" t="str">
            <v/>
          </cell>
        </row>
        <row r="535">
          <cell r="H535" t="e">
            <v>#N/A</v>
          </cell>
          <cell r="I535" t="str">
            <v/>
          </cell>
        </row>
        <row r="536">
          <cell r="H536" t="e">
            <v>#N/A</v>
          </cell>
          <cell r="I536" t="str">
            <v/>
          </cell>
        </row>
        <row r="537">
          <cell r="H537" t="e">
            <v>#N/A</v>
          </cell>
          <cell r="I537" t="str">
            <v/>
          </cell>
        </row>
        <row r="538">
          <cell r="H538" t="e">
            <v>#N/A</v>
          </cell>
          <cell r="I538" t="str">
            <v/>
          </cell>
        </row>
        <row r="539">
          <cell r="H539" t="e">
            <v>#N/A</v>
          </cell>
          <cell r="I539" t="str">
            <v/>
          </cell>
        </row>
        <row r="540">
          <cell r="H540" t="e">
            <v>#N/A</v>
          </cell>
          <cell r="I540" t="str">
            <v/>
          </cell>
        </row>
        <row r="541">
          <cell r="H541" t="e">
            <v>#N/A</v>
          </cell>
          <cell r="I541" t="str">
            <v/>
          </cell>
        </row>
        <row r="542">
          <cell r="H542" t="e">
            <v>#N/A</v>
          </cell>
          <cell r="I542" t="str">
            <v/>
          </cell>
        </row>
        <row r="543">
          <cell r="H543" t="e">
            <v>#N/A</v>
          </cell>
          <cell r="I543" t="str">
            <v/>
          </cell>
        </row>
        <row r="544">
          <cell r="H544" t="e">
            <v>#N/A</v>
          </cell>
          <cell r="I544" t="str">
            <v/>
          </cell>
        </row>
        <row r="545">
          <cell r="H545" t="e">
            <v>#N/A</v>
          </cell>
          <cell r="I545" t="str">
            <v/>
          </cell>
        </row>
        <row r="546">
          <cell r="H546" t="e">
            <v>#N/A</v>
          </cell>
          <cell r="I546" t="str">
            <v/>
          </cell>
        </row>
        <row r="547">
          <cell r="H547" t="e">
            <v>#N/A</v>
          </cell>
          <cell r="I547" t="str">
            <v/>
          </cell>
        </row>
        <row r="548">
          <cell r="H548" t="e">
            <v>#N/A</v>
          </cell>
          <cell r="I548" t="str">
            <v/>
          </cell>
        </row>
        <row r="549">
          <cell r="H549" t="e">
            <v>#N/A</v>
          </cell>
          <cell r="I549" t="str">
            <v/>
          </cell>
        </row>
        <row r="550">
          <cell r="H550" t="e">
            <v>#N/A</v>
          </cell>
          <cell r="I550" t="str">
            <v/>
          </cell>
        </row>
        <row r="551">
          <cell r="H551" t="e">
            <v>#N/A</v>
          </cell>
          <cell r="I551" t="str">
            <v/>
          </cell>
        </row>
        <row r="552">
          <cell r="H552" t="e">
            <v>#N/A</v>
          </cell>
          <cell r="I552" t="str">
            <v/>
          </cell>
        </row>
        <row r="553">
          <cell r="H553" t="e">
            <v>#N/A</v>
          </cell>
          <cell r="I553" t="str">
            <v/>
          </cell>
        </row>
        <row r="554">
          <cell r="H554" t="e">
            <v>#N/A</v>
          </cell>
          <cell r="I554" t="str">
            <v/>
          </cell>
        </row>
        <row r="555">
          <cell r="H555" t="e">
            <v>#N/A</v>
          </cell>
          <cell r="I555" t="str">
            <v/>
          </cell>
        </row>
        <row r="556">
          <cell r="H556" t="e">
            <v>#N/A</v>
          </cell>
          <cell r="I556" t="str">
            <v/>
          </cell>
        </row>
        <row r="557">
          <cell r="H557" t="e">
            <v>#N/A</v>
          </cell>
          <cell r="I557" t="str">
            <v/>
          </cell>
        </row>
        <row r="558">
          <cell r="H558" t="e">
            <v>#N/A</v>
          </cell>
          <cell r="I558" t="str">
            <v/>
          </cell>
        </row>
        <row r="559">
          <cell r="H559" t="e">
            <v>#N/A</v>
          </cell>
          <cell r="I559" t="str">
            <v/>
          </cell>
        </row>
        <row r="560">
          <cell r="H560" t="e">
            <v>#N/A</v>
          </cell>
          <cell r="I560" t="str">
            <v/>
          </cell>
        </row>
        <row r="561">
          <cell r="H561" t="e">
            <v>#N/A</v>
          </cell>
          <cell r="I561" t="str">
            <v/>
          </cell>
        </row>
        <row r="562">
          <cell r="H562" t="e">
            <v>#N/A</v>
          </cell>
          <cell r="I562" t="str">
            <v/>
          </cell>
        </row>
        <row r="563">
          <cell r="H563" t="e">
            <v>#N/A</v>
          </cell>
          <cell r="I563" t="str">
            <v/>
          </cell>
        </row>
        <row r="564">
          <cell r="H564" t="e">
            <v>#N/A</v>
          </cell>
          <cell r="I564" t="str">
            <v/>
          </cell>
        </row>
        <row r="565">
          <cell r="H565" t="e">
            <v>#N/A</v>
          </cell>
          <cell r="I565" t="str">
            <v/>
          </cell>
        </row>
        <row r="566">
          <cell r="H566" t="e">
            <v>#N/A</v>
          </cell>
          <cell r="I566" t="str">
            <v/>
          </cell>
        </row>
        <row r="567">
          <cell r="H567" t="e">
            <v>#N/A</v>
          </cell>
          <cell r="I567" t="str">
            <v/>
          </cell>
        </row>
        <row r="568">
          <cell r="H568" t="e">
            <v>#N/A</v>
          </cell>
          <cell r="I568" t="str">
            <v/>
          </cell>
        </row>
        <row r="569">
          <cell r="H569" t="e">
            <v>#N/A</v>
          </cell>
          <cell r="I569" t="str">
            <v/>
          </cell>
        </row>
        <row r="570">
          <cell r="H570" t="e">
            <v>#N/A</v>
          </cell>
          <cell r="I570" t="str">
            <v/>
          </cell>
        </row>
        <row r="571">
          <cell r="H571" t="e">
            <v>#N/A</v>
          </cell>
          <cell r="I571" t="str">
            <v/>
          </cell>
        </row>
        <row r="572">
          <cell r="H572" t="e">
            <v>#N/A</v>
          </cell>
          <cell r="I572" t="str">
            <v/>
          </cell>
        </row>
        <row r="573">
          <cell r="H573" t="e">
            <v>#N/A</v>
          </cell>
          <cell r="I573" t="str">
            <v/>
          </cell>
        </row>
        <row r="574">
          <cell r="H574" t="e">
            <v>#N/A</v>
          </cell>
          <cell r="I574" t="str">
            <v/>
          </cell>
        </row>
        <row r="575">
          <cell r="H575" t="e">
            <v>#N/A</v>
          </cell>
          <cell r="I575" t="str">
            <v/>
          </cell>
        </row>
        <row r="576">
          <cell r="H576" t="e">
            <v>#N/A</v>
          </cell>
          <cell r="I576" t="str">
            <v/>
          </cell>
        </row>
        <row r="577">
          <cell r="H577" t="e">
            <v>#N/A</v>
          </cell>
          <cell r="I577" t="str">
            <v/>
          </cell>
        </row>
        <row r="578">
          <cell r="H578" t="e">
            <v>#N/A</v>
          </cell>
          <cell r="I578" t="str">
            <v/>
          </cell>
        </row>
        <row r="579">
          <cell r="H579" t="e">
            <v>#N/A</v>
          </cell>
          <cell r="I579" t="str">
            <v/>
          </cell>
        </row>
        <row r="580">
          <cell r="H580" t="e">
            <v>#N/A</v>
          </cell>
          <cell r="I580" t="str">
            <v/>
          </cell>
        </row>
        <row r="581">
          <cell r="H581" t="e">
            <v>#N/A</v>
          </cell>
          <cell r="I581" t="str">
            <v/>
          </cell>
        </row>
        <row r="582">
          <cell r="H582" t="e">
            <v>#N/A</v>
          </cell>
          <cell r="I582" t="str">
            <v/>
          </cell>
        </row>
        <row r="583">
          <cell r="H583" t="e">
            <v>#N/A</v>
          </cell>
          <cell r="I583" t="str">
            <v/>
          </cell>
        </row>
        <row r="584">
          <cell r="H584" t="e">
            <v>#N/A</v>
          </cell>
          <cell r="I584" t="str">
            <v/>
          </cell>
        </row>
        <row r="585">
          <cell r="H585" t="e">
            <v>#N/A</v>
          </cell>
          <cell r="I585" t="str">
            <v/>
          </cell>
        </row>
        <row r="586">
          <cell r="H586" t="e">
            <v>#N/A</v>
          </cell>
          <cell r="I586" t="str">
            <v/>
          </cell>
        </row>
        <row r="587">
          <cell r="H587" t="e">
            <v>#N/A</v>
          </cell>
          <cell r="I587" t="str">
            <v/>
          </cell>
        </row>
        <row r="588">
          <cell r="H588" t="e">
            <v>#N/A</v>
          </cell>
          <cell r="I588" t="str">
            <v/>
          </cell>
        </row>
        <row r="589">
          <cell r="H589" t="e">
            <v>#N/A</v>
          </cell>
          <cell r="I589" t="str">
            <v/>
          </cell>
        </row>
        <row r="590">
          <cell r="H590" t="e">
            <v>#N/A</v>
          </cell>
          <cell r="I590" t="str">
            <v/>
          </cell>
        </row>
        <row r="591">
          <cell r="H591" t="e">
            <v>#N/A</v>
          </cell>
          <cell r="I591" t="str">
            <v/>
          </cell>
        </row>
        <row r="592">
          <cell r="H592" t="e">
            <v>#N/A</v>
          </cell>
          <cell r="I592" t="str">
            <v/>
          </cell>
        </row>
        <row r="593">
          <cell r="H593" t="e">
            <v>#N/A</v>
          </cell>
          <cell r="I593" t="str">
            <v/>
          </cell>
        </row>
        <row r="594">
          <cell r="H594" t="e">
            <v>#N/A</v>
          </cell>
          <cell r="I594" t="str">
            <v/>
          </cell>
        </row>
        <row r="595">
          <cell r="H595" t="e">
            <v>#N/A</v>
          </cell>
          <cell r="I595" t="str">
            <v/>
          </cell>
        </row>
        <row r="596">
          <cell r="H596" t="e">
            <v>#N/A</v>
          </cell>
          <cell r="I596" t="str">
            <v/>
          </cell>
        </row>
        <row r="597">
          <cell r="H597" t="e">
            <v>#N/A</v>
          </cell>
          <cell r="I597" t="str">
            <v/>
          </cell>
        </row>
        <row r="598">
          <cell r="H598" t="e">
            <v>#N/A</v>
          </cell>
          <cell r="I598" t="str">
            <v/>
          </cell>
        </row>
        <row r="599">
          <cell r="H599" t="e">
            <v>#N/A</v>
          </cell>
          <cell r="I599" t="str">
            <v/>
          </cell>
        </row>
        <row r="600">
          <cell r="H600" t="e">
            <v>#N/A</v>
          </cell>
          <cell r="I600" t="str">
            <v/>
          </cell>
        </row>
        <row r="601">
          <cell r="H601" t="e">
            <v>#N/A</v>
          </cell>
          <cell r="I601" t="str">
            <v/>
          </cell>
        </row>
        <row r="602">
          <cell r="H602" t="e">
            <v>#N/A</v>
          </cell>
          <cell r="I602" t="str">
            <v/>
          </cell>
        </row>
        <row r="603">
          <cell r="H603" t="e">
            <v>#N/A</v>
          </cell>
          <cell r="I603" t="str">
            <v/>
          </cell>
        </row>
        <row r="604">
          <cell r="H604" t="e">
            <v>#N/A</v>
          </cell>
          <cell r="I604" t="str">
            <v/>
          </cell>
        </row>
        <row r="605">
          <cell r="H605" t="e">
            <v>#N/A</v>
          </cell>
          <cell r="I605" t="str">
            <v/>
          </cell>
        </row>
        <row r="606">
          <cell r="H606" t="e">
            <v>#N/A</v>
          </cell>
          <cell r="I606" t="str">
            <v/>
          </cell>
        </row>
        <row r="607">
          <cell r="H607" t="e">
            <v>#N/A</v>
          </cell>
          <cell r="I607" t="str">
            <v/>
          </cell>
        </row>
        <row r="608">
          <cell r="H608" t="e">
            <v>#N/A</v>
          </cell>
          <cell r="I608" t="str">
            <v/>
          </cell>
        </row>
        <row r="609">
          <cell r="H609" t="e">
            <v>#N/A</v>
          </cell>
          <cell r="I609" t="str">
            <v/>
          </cell>
        </row>
        <row r="610">
          <cell r="H610" t="e">
            <v>#N/A</v>
          </cell>
          <cell r="I610" t="str">
            <v/>
          </cell>
        </row>
        <row r="611">
          <cell r="H611" t="e">
            <v>#N/A</v>
          </cell>
          <cell r="I611" t="str">
            <v/>
          </cell>
        </row>
        <row r="612">
          <cell r="H612" t="e">
            <v>#N/A</v>
          </cell>
          <cell r="I612" t="str">
            <v/>
          </cell>
        </row>
        <row r="613">
          <cell r="H613" t="e">
            <v>#N/A</v>
          </cell>
          <cell r="I613" t="str">
            <v/>
          </cell>
        </row>
        <row r="614">
          <cell r="H614" t="e">
            <v>#N/A</v>
          </cell>
          <cell r="I614" t="str">
            <v/>
          </cell>
        </row>
        <row r="615">
          <cell r="H615" t="e">
            <v>#N/A</v>
          </cell>
          <cell r="I615" t="str">
            <v/>
          </cell>
        </row>
        <row r="616">
          <cell r="H616" t="e">
            <v>#N/A</v>
          </cell>
          <cell r="I616" t="str">
            <v/>
          </cell>
        </row>
        <row r="617">
          <cell r="H617" t="e">
            <v>#N/A</v>
          </cell>
          <cell r="I617" t="str">
            <v/>
          </cell>
        </row>
        <row r="618">
          <cell r="H618" t="e">
            <v>#N/A</v>
          </cell>
          <cell r="I618" t="str">
            <v/>
          </cell>
        </row>
        <row r="619">
          <cell r="H619" t="e">
            <v>#N/A</v>
          </cell>
          <cell r="I619" t="str">
            <v/>
          </cell>
        </row>
        <row r="620">
          <cell r="H620" t="e">
            <v>#N/A</v>
          </cell>
          <cell r="I620" t="str">
            <v/>
          </cell>
        </row>
        <row r="621">
          <cell r="H621" t="e">
            <v>#N/A</v>
          </cell>
          <cell r="I621" t="str">
            <v/>
          </cell>
        </row>
        <row r="622">
          <cell r="H622" t="e">
            <v>#N/A</v>
          </cell>
          <cell r="I622" t="str">
            <v/>
          </cell>
        </row>
        <row r="623">
          <cell r="H623" t="e">
            <v>#N/A</v>
          </cell>
          <cell r="I623" t="str">
            <v/>
          </cell>
        </row>
        <row r="624">
          <cell r="H624" t="e">
            <v>#N/A</v>
          </cell>
          <cell r="I624" t="str">
            <v/>
          </cell>
        </row>
        <row r="625">
          <cell r="H625" t="e">
            <v>#N/A</v>
          </cell>
          <cell r="I625" t="str">
            <v/>
          </cell>
        </row>
        <row r="626">
          <cell r="H626" t="e">
            <v>#N/A</v>
          </cell>
          <cell r="I626" t="str">
            <v/>
          </cell>
        </row>
        <row r="627">
          <cell r="H627" t="e">
            <v>#N/A</v>
          </cell>
          <cell r="I627" t="str">
            <v/>
          </cell>
        </row>
        <row r="628">
          <cell r="H628" t="e">
            <v>#N/A</v>
          </cell>
          <cell r="I628" t="str">
            <v/>
          </cell>
        </row>
        <row r="629">
          <cell r="H629" t="e">
            <v>#N/A</v>
          </cell>
          <cell r="I629" t="str">
            <v/>
          </cell>
        </row>
        <row r="630">
          <cell r="H630" t="e">
            <v>#N/A</v>
          </cell>
          <cell r="I630" t="str">
            <v/>
          </cell>
        </row>
        <row r="631">
          <cell r="H631" t="e">
            <v>#N/A</v>
          </cell>
          <cell r="I631" t="str">
            <v/>
          </cell>
        </row>
        <row r="632">
          <cell r="H632" t="e">
            <v>#N/A</v>
          </cell>
          <cell r="I632" t="str">
            <v/>
          </cell>
        </row>
        <row r="633">
          <cell r="H633" t="e">
            <v>#N/A</v>
          </cell>
          <cell r="I633" t="str">
            <v/>
          </cell>
        </row>
        <row r="634">
          <cell r="H634" t="e">
            <v>#N/A</v>
          </cell>
          <cell r="I634" t="str">
            <v/>
          </cell>
        </row>
        <row r="635">
          <cell r="H635" t="e">
            <v>#N/A</v>
          </cell>
          <cell r="I635" t="str">
            <v/>
          </cell>
        </row>
        <row r="636">
          <cell r="H636" t="e">
            <v>#N/A</v>
          </cell>
          <cell r="I636" t="str">
            <v/>
          </cell>
        </row>
        <row r="637">
          <cell r="H637" t="e">
            <v>#N/A</v>
          </cell>
          <cell r="I637" t="str">
            <v/>
          </cell>
        </row>
        <row r="638">
          <cell r="H638" t="e">
            <v>#N/A</v>
          </cell>
          <cell r="I638" t="str">
            <v/>
          </cell>
        </row>
        <row r="639">
          <cell r="H639" t="e">
            <v>#N/A</v>
          </cell>
          <cell r="I639" t="str">
            <v/>
          </cell>
        </row>
        <row r="640">
          <cell r="H640" t="e">
            <v>#N/A</v>
          </cell>
          <cell r="I640" t="str">
            <v/>
          </cell>
        </row>
      </sheetData>
      <sheetData sheetId="1" refreshError="1"/>
      <sheetData sheetId="2" refreshError="1">
        <row r="7">
          <cell r="Y7" t="str">
            <v>Tân Cảng Sài Gòn</v>
          </cell>
          <cell r="AJ7" t="str">
            <v/>
          </cell>
          <cell r="AK7" t="str">
            <v>Địa ốc Tân Cảng</v>
          </cell>
          <cell r="AV7" t="str">
            <v/>
          </cell>
          <cell r="AW7" t="str">
            <v>Xây dựng số 1</v>
          </cell>
          <cell r="BH7" t="str">
            <v/>
          </cell>
          <cell r="BI7" t="str">
            <v>Tân Cảng - Cái Mép</v>
          </cell>
          <cell r="BU7" t="str">
            <v>CÔNG TY CỔ PHẦN DỊCH VỤ KỸ THUẬT TÂN CẢNG</v>
          </cell>
          <cell r="CG7" t="str">
            <v>XD Công trình Tân Cảng</v>
          </cell>
          <cell r="CS7" t="str">
            <v>ICD Tân Cảng - Sóng Thần</v>
          </cell>
          <cell r="DE7" t="str">
            <v>GNVTXD</v>
          </cell>
          <cell r="DP7" t="str">
            <v/>
          </cell>
          <cell r="DQ7" t="str">
            <v>Bút toán Hợp nhất</v>
          </cell>
        </row>
        <row r="12">
          <cell r="D12" t="str">
            <v xml:space="preserve">Mã 
số </v>
          </cell>
          <cell r="G12" t="str">
            <v>Số cuối năm
(Số đơn vị)</v>
          </cell>
          <cell r="K12" t="str">
            <v>Số cuối năm
(Số kiểm toán)</v>
          </cell>
          <cell r="Q12" t="str">
            <v>Số đầu năm 
(Số kiểm toán)</v>
          </cell>
        </row>
        <row r="14">
          <cell r="D14">
            <v>100</v>
          </cell>
          <cell r="G14">
            <v>1922239980227</v>
          </cell>
          <cell r="K14">
            <v>1871441564696.8999</v>
          </cell>
          <cell r="Q14">
            <v>957400442959</v>
          </cell>
        </row>
        <row r="16">
          <cell r="D16">
            <v>110</v>
          </cell>
          <cell r="G16">
            <v>750941858030</v>
          </cell>
          <cell r="K16">
            <v>750938580521</v>
          </cell>
          <cell r="Q16">
            <v>163394699218</v>
          </cell>
        </row>
        <row r="17">
          <cell r="D17">
            <v>111</v>
          </cell>
          <cell r="G17">
            <v>562562588407</v>
          </cell>
          <cell r="K17">
            <v>502419593273</v>
          </cell>
          <cell r="Q17">
            <v>163394699218</v>
          </cell>
        </row>
        <row r="18">
          <cell r="G18">
            <v>2625239749</v>
          </cell>
          <cell r="K18">
            <v>2625239749</v>
          </cell>
          <cell r="Q18">
            <v>4042331774</v>
          </cell>
        </row>
        <row r="19">
          <cell r="G19">
            <v>2623626934</v>
          </cell>
          <cell r="K19">
            <v>2623626934</v>
          </cell>
          <cell r="Q19">
            <v>4042331774</v>
          </cell>
          <cell r="T19">
            <v>111</v>
          </cell>
        </row>
        <row r="20">
          <cell r="G20">
            <v>1612815</v>
          </cell>
          <cell r="K20">
            <v>1612815</v>
          </cell>
          <cell r="Q20">
            <v>0</v>
          </cell>
          <cell r="T20">
            <v>111</v>
          </cell>
        </row>
        <row r="21">
          <cell r="G21">
            <v>0</v>
          </cell>
          <cell r="K21">
            <v>0</v>
          </cell>
          <cell r="Q21">
            <v>0</v>
          </cell>
          <cell r="T21">
            <v>111</v>
          </cell>
        </row>
        <row r="22">
          <cell r="G22">
            <v>559937348658</v>
          </cell>
          <cell r="K22">
            <v>499794353524</v>
          </cell>
          <cell r="Q22">
            <v>159352367444</v>
          </cell>
        </row>
        <row r="23">
          <cell r="G23">
            <v>303325987180</v>
          </cell>
          <cell r="K23">
            <v>243182992046</v>
          </cell>
          <cell r="Q23">
            <v>157427301695</v>
          </cell>
          <cell r="T23">
            <v>111</v>
          </cell>
        </row>
        <row r="24">
          <cell r="G24">
            <v>256611361478</v>
          </cell>
          <cell r="K24">
            <v>256611361478</v>
          </cell>
          <cell r="Q24">
            <v>1925065749</v>
          </cell>
          <cell r="T24">
            <v>111</v>
          </cell>
        </row>
        <row r="25">
          <cell r="G25">
            <v>0</v>
          </cell>
          <cell r="K25">
            <v>0</v>
          </cell>
          <cell r="Q25">
            <v>0</v>
          </cell>
          <cell r="T25">
            <v>111</v>
          </cell>
        </row>
        <row r="26">
          <cell r="G26">
            <v>0</v>
          </cell>
          <cell r="K26">
            <v>0</v>
          </cell>
          <cell r="Q26">
            <v>0</v>
          </cell>
        </row>
        <row r="27">
          <cell r="G27">
            <v>0</v>
          </cell>
          <cell r="K27">
            <v>0</v>
          </cell>
          <cell r="Q27">
            <v>0</v>
          </cell>
          <cell r="T27">
            <v>111</v>
          </cell>
        </row>
        <row r="28">
          <cell r="G28">
            <v>0</v>
          </cell>
          <cell r="K28">
            <v>0</v>
          </cell>
          <cell r="Q28">
            <v>0</v>
          </cell>
          <cell r="T28">
            <v>111</v>
          </cell>
        </row>
        <row r="29">
          <cell r="D29">
            <v>112</v>
          </cell>
          <cell r="G29">
            <v>188379269623</v>
          </cell>
          <cell r="K29">
            <v>248518987248</v>
          </cell>
          <cell r="Q29">
            <v>0</v>
          </cell>
          <cell r="T29">
            <v>112</v>
          </cell>
        </row>
        <row r="31">
          <cell r="D31">
            <v>120</v>
          </cell>
          <cell r="G31">
            <v>0</v>
          </cell>
          <cell r="K31">
            <v>0</v>
          </cell>
          <cell r="Q31">
            <v>1000000000</v>
          </cell>
          <cell r="EB31">
            <v>1000000000</v>
          </cell>
        </row>
        <row r="32">
          <cell r="D32">
            <v>121</v>
          </cell>
          <cell r="G32">
            <v>0</v>
          </cell>
          <cell r="K32">
            <v>0</v>
          </cell>
          <cell r="Q32">
            <v>1000000000</v>
          </cell>
          <cell r="EB32">
            <v>1000000000</v>
          </cell>
        </row>
        <row r="33">
          <cell r="G33">
            <v>0</v>
          </cell>
          <cell r="K33">
            <v>0</v>
          </cell>
          <cell r="Q33">
            <v>1000000000</v>
          </cell>
          <cell r="EB33">
            <v>1000000000</v>
          </cell>
        </row>
        <row r="34">
          <cell r="G34">
            <v>0</v>
          </cell>
          <cell r="K34">
            <v>0</v>
          </cell>
          <cell r="Q34">
            <v>1000000000</v>
          </cell>
          <cell r="T34">
            <v>121</v>
          </cell>
          <cell r="EB34">
            <v>1000000000</v>
          </cell>
          <cell r="EC34" t="str">
            <v>09</v>
          </cell>
        </row>
        <row r="35">
          <cell r="G35">
            <v>0</v>
          </cell>
          <cell r="K35">
            <v>0</v>
          </cell>
          <cell r="Q35">
            <v>0</v>
          </cell>
          <cell r="T35">
            <v>121</v>
          </cell>
          <cell r="EB35">
            <v>0</v>
          </cell>
          <cell r="EC35" t="str">
            <v>23</v>
          </cell>
        </row>
        <row r="36">
          <cell r="G36">
            <v>0</v>
          </cell>
          <cell r="K36">
            <v>0</v>
          </cell>
          <cell r="Q36">
            <v>0</v>
          </cell>
          <cell r="EB36">
            <v>0</v>
          </cell>
        </row>
        <row r="37">
          <cell r="G37">
            <v>0</v>
          </cell>
          <cell r="K37">
            <v>0</v>
          </cell>
          <cell r="Q37">
            <v>0</v>
          </cell>
          <cell r="T37">
            <v>121</v>
          </cell>
          <cell r="EB37">
            <v>0</v>
          </cell>
          <cell r="EC37" t="str">
            <v>23</v>
          </cell>
        </row>
        <row r="38">
          <cell r="G38">
            <v>0</v>
          </cell>
          <cell r="K38">
            <v>0</v>
          </cell>
          <cell r="Q38">
            <v>0</v>
          </cell>
          <cell r="T38">
            <v>121</v>
          </cell>
          <cell r="EB38">
            <v>0</v>
          </cell>
          <cell r="EC38" t="str">
            <v>23</v>
          </cell>
        </row>
        <row r="39">
          <cell r="D39">
            <v>129</v>
          </cell>
          <cell r="G39">
            <v>0</v>
          </cell>
          <cell r="K39">
            <v>0</v>
          </cell>
          <cell r="Q39">
            <v>0</v>
          </cell>
          <cell r="T39">
            <v>129</v>
          </cell>
          <cell r="EB39">
            <v>0</v>
          </cell>
          <cell r="EC39" t="str">
            <v>03</v>
          </cell>
        </row>
        <row r="41">
          <cell r="D41">
            <v>130</v>
          </cell>
          <cell r="G41">
            <v>964192713257</v>
          </cell>
          <cell r="K41">
            <v>919329395221.69995</v>
          </cell>
          <cell r="Q41">
            <v>662392336658</v>
          </cell>
          <cell r="EB41">
            <v>-256937058563.69995</v>
          </cell>
        </row>
        <row r="42">
          <cell r="D42">
            <v>131</v>
          </cell>
          <cell r="G42">
            <v>322258135189</v>
          </cell>
          <cell r="K42">
            <v>344210851144</v>
          </cell>
          <cell r="Q42">
            <v>174922013806</v>
          </cell>
          <cell r="T42">
            <v>131</v>
          </cell>
          <cell r="EB42">
            <v>-169288837338</v>
          </cell>
          <cell r="EC42" t="str">
            <v>09</v>
          </cell>
        </row>
        <row r="43">
          <cell r="D43">
            <v>132</v>
          </cell>
          <cell r="G43">
            <v>481961621723</v>
          </cell>
          <cell r="K43">
            <v>411726391112</v>
          </cell>
          <cell r="Q43">
            <v>376321158352</v>
          </cell>
          <cell r="T43">
            <v>132</v>
          </cell>
          <cell r="EB43">
            <v>-35405232760</v>
          </cell>
          <cell r="EC43" t="str">
            <v>09</v>
          </cell>
        </row>
        <row r="44">
          <cell r="D44">
            <v>133</v>
          </cell>
          <cell r="G44">
            <v>3842042948</v>
          </cell>
          <cell r="K44">
            <v>3226348913</v>
          </cell>
          <cell r="Q44">
            <v>7378738352</v>
          </cell>
          <cell r="T44">
            <v>133</v>
          </cell>
          <cell r="EB44">
            <v>4152389439</v>
          </cell>
          <cell r="EC44" t="str">
            <v>09</v>
          </cell>
        </row>
        <row r="45">
          <cell r="D45">
            <v>134</v>
          </cell>
          <cell r="G45">
            <v>0</v>
          </cell>
          <cell r="K45">
            <v>0</v>
          </cell>
          <cell r="Q45">
            <v>0</v>
          </cell>
          <cell r="T45">
            <v>134</v>
          </cell>
          <cell r="EB45">
            <v>0</v>
          </cell>
          <cell r="EC45" t="str">
            <v>09</v>
          </cell>
        </row>
        <row r="46">
          <cell r="D46" t="str">
            <v>135</v>
          </cell>
          <cell r="G46">
            <v>156630664712</v>
          </cell>
          <cell r="K46">
            <v>160541338562.70001</v>
          </cell>
          <cell r="Q46">
            <v>104272500971</v>
          </cell>
          <cell r="EB46">
            <v>-56268837591.700012</v>
          </cell>
          <cell r="EC46" t="str">
            <v>09</v>
          </cell>
        </row>
        <row r="47">
          <cell r="G47">
            <v>0</v>
          </cell>
          <cell r="K47">
            <v>0</v>
          </cell>
          <cell r="Q47">
            <v>0</v>
          </cell>
          <cell r="T47">
            <v>135</v>
          </cell>
          <cell r="EB47">
            <v>0</v>
          </cell>
        </row>
        <row r="48">
          <cell r="G48">
            <v>150848755917</v>
          </cell>
          <cell r="K48">
            <v>154759429767.70001</v>
          </cell>
          <cell r="Q48">
            <v>99170407208</v>
          </cell>
          <cell r="T48">
            <v>135</v>
          </cell>
          <cell r="EB48">
            <v>-55589022559.700012</v>
          </cell>
        </row>
        <row r="49">
          <cell r="G49">
            <v>5058318152</v>
          </cell>
          <cell r="K49">
            <v>5058318152</v>
          </cell>
          <cell r="Q49">
            <v>1070958434</v>
          </cell>
          <cell r="T49">
            <v>135</v>
          </cell>
          <cell r="EB49">
            <v>-3987359718</v>
          </cell>
        </row>
        <row r="50">
          <cell r="G50">
            <v>723590643</v>
          </cell>
          <cell r="K50">
            <v>723590643</v>
          </cell>
          <cell r="Q50">
            <v>4031135329</v>
          </cell>
          <cell r="T50">
            <v>135</v>
          </cell>
          <cell r="EB50">
            <v>3307544686</v>
          </cell>
        </row>
        <row r="51">
          <cell r="D51">
            <v>139</v>
          </cell>
          <cell r="G51">
            <v>-499751315</v>
          </cell>
          <cell r="K51">
            <v>-375534510</v>
          </cell>
          <cell r="Q51">
            <v>-502074823</v>
          </cell>
          <cell r="T51">
            <v>139</v>
          </cell>
          <cell r="EB51">
            <v>-126540313</v>
          </cell>
          <cell r="EC51" t="str">
            <v>03</v>
          </cell>
        </row>
        <row r="53">
          <cell r="D53">
            <v>140</v>
          </cell>
          <cell r="G53">
            <v>190032748404</v>
          </cell>
          <cell r="K53">
            <v>184985625733.20001</v>
          </cell>
          <cell r="Q53">
            <v>125052558215</v>
          </cell>
          <cell r="EB53">
            <v>-59933067518.200012</v>
          </cell>
        </row>
        <row r="54">
          <cell r="D54">
            <v>141</v>
          </cell>
          <cell r="G54">
            <v>190032748404</v>
          </cell>
          <cell r="K54">
            <v>184985625733.20001</v>
          </cell>
          <cell r="Q54">
            <v>125052558215</v>
          </cell>
          <cell r="EB54">
            <v>-59933067518.200012</v>
          </cell>
          <cell r="EC54" t="str">
            <v>10</v>
          </cell>
        </row>
        <row r="55">
          <cell r="G55">
            <v>0</v>
          </cell>
          <cell r="K55">
            <v>0</v>
          </cell>
          <cell r="Q55">
            <v>0</v>
          </cell>
          <cell r="T55">
            <v>141</v>
          </cell>
          <cell r="EB55">
            <v>0</v>
          </cell>
        </row>
        <row r="56">
          <cell r="G56">
            <v>44398115289</v>
          </cell>
          <cell r="K56">
            <v>44434484773</v>
          </cell>
          <cell r="Q56">
            <v>34642739514</v>
          </cell>
          <cell r="T56">
            <v>141</v>
          </cell>
          <cell r="EB56">
            <v>-9791745259</v>
          </cell>
        </row>
        <row r="57">
          <cell r="G57">
            <v>90728747</v>
          </cell>
          <cell r="K57">
            <v>90728747</v>
          </cell>
          <cell r="Q57">
            <v>76039581</v>
          </cell>
          <cell r="T57">
            <v>141</v>
          </cell>
          <cell r="EB57">
            <v>-14689166</v>
          </cell>
        </row>
        <row r="58">
          <cell r="G58">
            <v>145372404903</v>
          </cell>
          <cell r="K58">
            <v>140288912748.20001</v>
          </cell>
          <cell r="Q58">
            <v>89645687206</v>
          </cell>
          <cell r="T58">
            <v>141</v>
          </cell>
          <cell r="EB58">
            <v>-50643225542.200012</v>
          </cell>
        </row>
        <row r="59">
          <cell r="G59">
            <v>171499465</v>
          </cell>
          <cell r="K59">
            <v>171499465</v>
          </cell>
          <cell r="Q59">
            <v>688091914</v>
          </cell>
          <cell r="T59">
            <v>141</v>
          </cell>
          <cell r="EB59">
            <v>516592449</v>
          </cell>
        </row>
        <row r="60">
          <cell r="G60">
            <v>0</v>
          </cell>
          <cell r="K60">
            <v>0</v>
          </cell>
          <cell r="Q60">
            <v>0</v>
          </cell>
          <cell r="EB60">
            <v>0</v>
          </cell>
        </row>
        <row r="61">
          <cell r="G61">
            <v>0</v>
          </cell>
          <cell r="K61">
            <v>0</v>
          </cell>
          <cell r="Q61">
            <v>0</v>
          </cell>
          <cell r="T61">
            <v>141</v>
          </cell>
          <cell r="EB61">
            <v>0</v>
          </cell>
        </row>
        <row r="62">
          <cell r="G62">
            <v>0</v>
          </cell>
          <cell r="K62">
            <v>0</v>
          </cell>
          <cell r="Q62">
            <v>0</v>
          </cell>
          <cell r="T62">
            <v>141</v>
          </cell>
          <cell r="EB62">
            <v>0</v>
          </cell>
        </row>
        <row r="63">
          <cell r="G63">
            <v>0</v>
          </cell>
          <cell r="K63">
            <v>0</v>
          </cell>
          <cell r="Q63">
            <v>0</v>
          </cell>
          <cell r="T63">
            <v>141</v>
          </cell>
          <cell r="EB63">
            <v>0</v>
          </cell>
        </row>
        <row r="64">
          <cell r="G64">
            <v>0</v>
          </cell>
          <cell r="K64">
            <v>0</v>
          </cell>
          <cell r="Q64">
            <v>0</v>
          </cell>
          <cell r="T64">
            <v>141</v>
          </cell>
          <cell r="EB64">
            <v>0</v>
          </cell>
        </row>
        <row r="65">
          <cell r="G65">
            <v>0</v>
          </cell>
          <cell r="K65">
            <v>0</v>
          </cell>
          <cell r="Q65">
            <v>0</v>
          </cell>
          <cell r="T65">
            <v>141</v>
          </cell>
          <cell r="EB65">
            <v>0</v>
          </cell>
        </row>
        <row r="66">
          <cell r="D66">
            <v>149</v>
          </cell>
          <cell r="G66">
            <v>0</v>
          </cell>
          <cell r="K66">
            <v>0</v>
          </cell>
          <cell r="Q66">
            <v>0</v>
          </cell>
          <cell r="T66">
            <v>149</v>
          </cell>
          <cell r="EB66">
            <v>0</v>
          </cell>
          <cell r="EC66" t="str">
            <v>03</v>
          </cell>
        </row>
        <row r="68">
          <cell r="D68">
            <v>150</v>
          </cell>
          <cell r="G68">
            <v>17072660536</v>
          </cell>
          <cell r="K68">
            <v>16187963221</v>
          </cell>
          <cell r="Q68">
            <v>5560848868</v>
          </cell>
          <cell r="EB68">
            <v>-10627114353</v>
          </cell>
        </row>
        <row r="69">
          <cell r="D69">
            <v>151</v>
          </cell>
          <cell r="G69">
            <v>433360345</v>
          </cell>
          <cell r="K69">
            <v>24000000</v>
          </cell>
          <cell r="Q69">
            <v>11256000</v>
          </cell>
          <cell r="T69">
            <v>151</v>
          </cell>
          <cell r="EB69">
            <v>-12744000</v>
          </cell>
          <cell r="EC69" t="str">
            <v>12</v>
          </cell>
        </row>
        <row r="70">
          <cell r="D70">
            <v>152</v>
          </cell>
          <cell r="G70">
            <v>6258048971</v>
          </cell>
          <cell r="K70">
            <v>6258048971</v>
          </cell>
          <cell r="Q70">
            <v>0</v>
          </cell>
          <cell r="EB70">
            <v>-6258048971</v>
          </cell>
          <cell r="EC70" t="str">
            <v>09</v>
          </cell>
        </row>
        <row r="71">
          <cell r="G71">
            <v>6258048971</v>
          </cell>
          <cell r="K71">
            <v>6258048971</v>
          </cell>
          <cell r="Q71">
            <v>0</v>
          </cell>
          <cell r="T71">
            <v>152</v>
          </cell>
          <cell r="EB71">
            <v>-6258048971</v>
          </cell>
        </row>
        <row r="72">
          <cell r="G72">
            <v>0</v>
          </cell>
          <cell r="K72">
            <v>0</v>
          </cell>
          <cell r="Q72">
            <v>0</v>
          </cell>
          <cell r="T72">
            <v>152</v>
          </cell>
          <cell r="EB72">
            <v>0</v>
          </cell>
        </row>
        <row r="73">
          <cell r="D73" t="str">
            <v>154</v>
          </cell>
          <cell r="G73">
            <v>0</v>
          </cell>
          <cell r="K73">
            <v>0</v>
          </cell>
          <cell r="Q73">
            <v>0</v>
          </cell>
          <cell r="T73">
            <v>154</v>
          </cell>
          <cell r="EB73">
            <v>0</v>
          </cell>
          <cell r="EC73" t="str">
            <v>09</v>
          </cell>
        </row>
        <row r="74">
          <cell r="D74">
            <v>158</v>
          </cell>
          <cell r="G74">
            <v>10381251220</v>
          </cell>
          <cell r="K74">
            <v>9905914250</v>
          </cell>
          <cell r="Q74">
            <v>5549592868</v>
          </cell>
          <cell r="EB74">
            <v>-4356321382</v>
          </cell>
        </row>
        <row r="75">
          <cell r="G75">
            <v>7763023149</v>
          </cell>
          <cell r="K75">
            <v>7262913679</v>
          </cell>
          <cell r="Q75">
            <v>5267382468</v>
          </cell>
          <cell r="T75">
            <v>158</v>
          </cell>
          <cell r="EB75">
            <v>-1995531211</v>
          </cell>
          <cell r="EC75" t="str">
            <v>09</v>
          </cell>
        </row>
        <row r="76">
          <cell r="G76">
            <v>2618228071</v>
          </cell>
          <cell r="K76">
            <v>2643000571</v>
          </cell>
          <cell r="Q76">
            <v>282210400</v>
          </cell>
          <cell r="T76">
            <v>158</v>
          </cell>
          <cell r="EB76">
            <v>-2360790171</v>
          </cell>
          <cell r="EC76" t="str">
            <v>16</v>
          </cell>
        </row>
        <row r="77">
          <cell r="G77">
            <v>0</v>
          </cell>
          <cell r="K77">
            <v>0</v>
          </cell>
          <cell r="Q77">
            <v>0</v>
          </cell>
          <cell r="T77">
            <v>158</v>
          </cell>
          <cell r="EB77">
            <v>0</v>
          </cell>
          <cell r="EC77" t="str">
            <v>09</v>
          </cell>
        </row>
        <row r="82">
          <cell r="D82" t="str">
            <v xml:space="preserve">Mã 
số </v>
          </cell>
          <cell r="G82" t="str">
            <v>Số cuối năm
(Số đơn vị)</v>
          </cell>
          <cell r="K82" t="str">
            <v>Số cuối năm
(Số kiểm toán)</v>
          </cell>
          <cell r="Q82" t="str">
            <v>Số đầu năm 
(Số kiểm toán)</v>
          </cell>
        </row>
        <row r="84">
          <cell r="D84">
            <v>200</v>
          </cell>
          <cell r="G84">
            <v>2186930458607</v>
          </cell>
          <cell r="K84">
            <v>1976662184006.7634</v>
          </cell>
          <cell r="Q84">
            <v>1317654838584</v>
          </cell>
          <cell r="EB84">
            <v>-659007345422.76343</v>
          </cell>
        </row>
        <row r="86">
          <cell r="D86">
            <v>210</v>
          </cell>
          <cell r="G86">
            <v>0</v>
          </cell>
          <cell r="K86">
            <v>0</v>
          </cell>
          <cell r="Q86">
            <v>0</v>
          </cell>
          <cell r="EB86">
            <v>0</v>
          </cell>
        </row>
        <row r="87">
          <cell r="D87">
            <v>211</v>
          </cell>
          <cell r="G87">
            <v>0</v>
          </cell>
          <cell r="K87">
            <v>0</v>
          </cell>
          <cell r="Q87">
            <v>0</v>
          </cell>
          <cell r="T87">
            <v>211</v>
          </cell>
          <cell r="EB87">
            <v>0</v>
          </cell>
          <cell r="EC87" t="str">
            <v>09</v>
          </cell>
        </row>
        <row r="88">
          <cell r="D88">
            <v>212</v>
          </cell>
          <cell r="G88">
            <v>0</v>
          </cell>
          <cell r="K88">
            <v>0</v>
          </cell>
          <cell r="Q88">
            <v>0</v>
          </cell>
          <cell r="T88">
            <v>212</v>
          </cell>
          <cell r="EB88">
            <v>0</v>
          </cell>
          <cell r="EC88" t="str">
            <v>09</v>
          </cell>
        </row>
        <row r="89">
          <cell r="D89">
            <v>213</v>
          </cell>
          <cell r="G89">
            <v>0</v>
          </cell>
          <cell r="K89">
            <v>0</v>
          </cell>
          <cell r="Q89">
            <v>0</v>
          </cell>
          <cell r="T89">
            <v>213</v>
          </cell>
          <cell r="EB89">
            <v>0</v>
          </cell>
          <cell r="EC89" t="str">
            <v>09</v>
          </cell>
        </row>
        <row r="90">
          <cell r="D90" t="str">
            <v>218</v>
          </cell>
          <cell r="G90">
            <v>0</v>
          </cell>
          <cell r="K90">
            <v>0</v>
          </cell>
          <cell r="Q90">
            <v>0</v>
          </cell>
          <cell r="EB90">
            <v>0</v>
          </cell>
          <cell r="EC90" t="str">
            <v>09</v>
          </cell>
        </row>
        <row r="91">
          <cell r="G91">
            <v>0</v>
          </cell>
          <cell r="K91">
            <v>0</v>
          </cell>
          <cell r="Q91">
            <v>0</v>
          </cell>
          <cell r="T91">
            <v>218</v>
          </cell>
          <cell r="EB91">
            <v>0</v>
          </cell>
        </row>
        <row r="92">
          <cell r="G92">
            <v>0</v>
          </cell>
          <cell r="K92">
            <v>0</v>
          </cell>
          <cell r="Q92">
            <v>0</v>
          </cell>
          <cell r="T92">
            <v>218</v>
          </cell>
          <cell r="EB92">
            <v>0</v>
          </cell>
        </row>
        <row r="93">
          <cell r="D93">
            <v>219</v>
          </cell>
          <cell r="G93">
            <v>0</v>
          </cell>
          <cell r="K93">
            <v>0</v>
          </cell>
          <cell r="Q93">
            <v>0</v>
          </cell>
          <cell r="T93">
            <v>219</v>
          </cell>
          <cell r="EB93">
            <v>0</v>
          </cell>
          <cell r="EC93" t="str">
            <v>03</v>
          </cell>
        </row>
        <row r="95">
          <cell r="D95" t="str">
            <v>220</v>
          </cell>
          <cell r="G95">
            <v>1612328921790</v>
          </cell>
          <cell r="K95">
            <v>1672250419078.1104</v>
          </cell>
          <cell r="Q95">
            <v>1078374188526</v>
          </cell>
          <cell r="EB95">
            <v>-593876230552.11035</v>
          </cell>
        </row>
        <row r="96">
          <cell r="D96">
            <v>221</v>
          </cell>
          <cell r="G96">
            <v>1282986154438</v>
          </cell>
          <cell r="K96">
            <v>1281228785157.1104</v>
          </cell>
          <cell r="Q96">
            <v>967954901799</v>
          </cell>
          <cell r="EB96">
            <v>-313273883358.11035</v>
          </cell>
        </row>
        <row r="97">
          <cell r="D97">
            <v>222</v>
          </cell>
          <cell r="G97">
            <v>2903333816079</v>
          </cell>
          <cell r="K97">
            <v>2985178108660</v>
          </cell>
          <cell r="Q97">
            <v>2390505466288</v>
          </cell>
          <cell r="EB97">
            <v>-594672642372</v>
          </cell>
          <cell r="EC97" t="str">
            <v>21</v>
          </cell>
        </row>
        <row r="98">
          <cell r="G98">
            <v>1029099617247</v>
          </cell>
          <cell r="K98">
            <v>1078244583980</v>
          </cell>
          <cell r="Q98">
            <v>996052445245</v>
          </cell>
          <cell r="T98">
            <v>222</v>
          </cell>
          <cell r="EB98">
            <v>-82192138735</v>
          </cell>
        </row>
        <row r="99">
          <cell r="G99">
            <v>1562985019526</v>
          </cell>
          <cell r="K99">
            <v>1574302766149</v>
          </cell>
          <cell r="Q99">
            <v>1166258949532</v>
          </cell>
          <cell r="T99">
            <v>222</v>
          </cell>
          <cell r="EB99">
            <v>-408043816617</v>
          </cell>
        </row>
        <row r="100">
          <cell r="G100">
            <v>181528208939</v>
          </cell>
          <cell r="K100">
            <v>201983279050</v>
          </cell>
          <cell r="Q100">
            <v>132406818607</v>
          </cell>
          <cell r="T100">
            <v>222</v>
          </cell>
          <cell r="EB100">
            <v>-69576460443</v>
          </cell>
        </row>
        <row r="101">
          <cell r="G101">
            <v>53907226108</v>
          </cell>
          <cell r="K101">
            <v>54833735222</v>
          </cell>
          <cell r="Q101">
            <v>29554732597</v>
          </cell>
          <cell r="T101">
            <v>222</v>
          </cell>
          <cell r="EB101">
            <v>-25279002625</v>
          </cell>
        </row>
        <row r="102">
          <cell r="G102">
            <v>0</v>
          </cell>
          <cell r="K102">
            <v>0</v>
          </cell>
          <cell r="Q102">
            <v>0</v>
          </cell>
          <cell r="T102">
            <v>222</v>
          </cell>
          <cell r="EB102">
            <v>0</v>
          </cell>
        </row>
        <row r="103">
          <cell r="G103">
            <v>75813744259</v>
          </cell>
          <cell r="K103">
            <v>75813744259</v>
          </cell>
          <cell r="Q103">
            <v>66232520307</v>
          </cell>
          <cell r="T103">
            <v>222</v>
          </cell>
          <cell r="EB103">
            <v>-9581223952</v>
          </cell>
        </row>
        <row r="104">
          <cell r="D104">
            <v>223</v>
          </cell>
          <cell r="G104">
            <v>-1620347661641</v>
          </cell>
          <cell r="K104">
            <v>-1703949323502.8896</v>
          </cell>
          <cell r="Q104">
            <v>-1422550564489</v>
          </cell>
          <cell r="T104">
            <v>223</v>
          </cell>
          <cell r="EB104">
            <v>281398759013.88965</v>
          </cell>
          <cell r="EC104" t="str">
            <v>02</v>
          </cell>
        </row>
        <row r="105">
          <cell r="D105">
            <v>224</v>
          </cell>
          <cell r="G105">
            <v>3954418032</v>
          </cell>
          <cell r="K105">
            <v>3954418032</v>
          </cell>
          <cell r="Q105">
            <v>0</v>
          </cell>
          <cell r="EB105">
            <v>-3954418032</v>
          </cell>
        </row>
        <row r="106">
          <cell r="D106">
            <v>225</v>
          </cell>
          <cell r="G106">
            <v>4519334928</v>
          </cell>
          <cell r="K106">
            <v>4519334928</v>
          </cell>
          <cell r="Q106">
            <v>0</v>
          </cell>
          <cell r="T106">
            <v>225</v>
          </cell>
          <cell r="EB106">
            <v>-4519334928</v>
          </cell>
          <cell r="EC106" t="str">
            <v>21</v>
          </cell>
        </row>
        <row r="107">
          <cell r="D107">
            <v>226</v>
          </cell>
          <cell r="G107">
            <v>-564916896</v>
          </cell>
          <cell r="K107">
            <v>-564916896</v>
          </cell>
          <cell r="Q107">
            <v>0</v>
          </cell>
          <cell r="T107">
            <v>226</v>
          </cell>
          <cell r="EB107">
            <v>564916896</v>
          </cell>
          <cell r="EC107" t="str">
            <v>02</v>
          </cell>
        </row>
        <row r="108">
          <cell r="D108">
            <v>227</v>
          </cell>
          <cell r="G108">
            <v>95286721724</v>
          </cell>
          <cell r="K108">
            <v>95286721724</v>
          </cell>
          <cell r="Q108">
            <v>92306218564</v>
          </cell>
          <cell r="EB108">
            <v>-2980503160</v>
          </cell>
        </row>
        <row r="109">
          <cell r="D109">
            <v>228</v>
          </cell>
          <cell r="G109">
            <v>162749732185</v>
          </cell>
          <cell r="K109">
            <v>162749732185</v>
          </cell>
          <cell r="Q109">
            <v>145764913167</v>
          </cell>
          <cell r="EB109">
            <v>-16984819018</v>
          </cell>
          <cell r="EC109" t="str">
            <v>21</v>
          </cell>
        </row>
        <row r="110">
          <cell r="G110">
            <v>144889825180</v>
          </cell>
          <cell r="K110">
            <v>144889825180</v>
          </cell>
          <cell r="Q110">
            <v>34408606200</v>
          </cell>
          <cell r="T110">
            <v>228</v>
          </cell>
          <cell r="EB110">
            <v>-110481218980</v>
          </cell>
        </row>
        <row r="111">
          <cell r="G111">
            <v>0</v>
          </cell>
          <cell r="K111">
            <v>0</v>
          </cell>
          <cell r="Q111">
            <v>110473218980</v>
          </cell>
          <cell r="T111">
            <v>228</v>
          </cell>
          <cell r="EB111">
            <v>110473218980</v>
          </cell>
        </row>
        <row r="112">
          <cell r="G112">
            <v>0</v>
          </cell>
          <cell r="K112">
            <v>0</v>
          </cell>
          <cell r="Q112">
            <v>0</v>
          </cell>
          <cell r="T112">
            <v>228</v>
          </cell>
          <cell r="EB112">
            <v>0</v>
          </cell>
        </row>
        <row r="113">
          <cell r="G113">
            <v>0</v>
          </cell>
          <cell r="K113">
            <v>0</v>
          </cell>
          <cell r="Q113">
            <v>0</v>
          </cell>
          <cell r="T113">
            <v>228</v>
          </cell>
          <cell r="EB113">
            <v>0</v>
          </cell>
        </row>
        <row r="114">
          <cell r="G114">
            <v>17524848493</v>
          </cell>
          <cell r="K114">
            <v>17524848493</v>
          </cell>
          <cell r="Q114">
            <v>548029475</v>
          </cell>
          <cell r="T114">
            <v>228</v>
          </cell>
          <cell r="EB114">
            <v>-16976819018</v>
          </cell>
        </row>
        <row r="115">
          <cell r="G115">
            <v>0</v>
          </cell>
          <cell r="K115">
            <v>0</v>
          </cell>
          <cell r="Q115">
            <v>0</v>
          </cell>
          <cell r="T115">
            <v>228</v>
          </cell>
          <cell r="EB115">
            <v>0</v>
          </cell>
        </row>
        <row r="116">
          <cell r="G116">
            <v>335058512</v>
          </cell>
          <cell r="K116">
            <v>335058512</v>
          </cell>
          <cell r="Q116">
            <v>335058512</v>
          </cell>
          <cell r="T116">
            <v>228</v>
          </cell>
          <cell r="EB116">
            <v>0</v>
          </cell>
        </row>
        <row r="117">
          <cell r="D117">
            <v>229</v>
          </cell>
          <cell r="G117">
            <v>-67463010461</v>
          </cell>
          <cell r="K117">
            <v>-67463010461</v>
          </cell>
          <cell r="Q117">
            <v>-53458694603</v>
          </cell>
          <cell r="T117">
            <v>229</v>
          </cell>
          <cell r="EB117">
            <v>14004315858</v>
          </cell>
          <cell r="EC117" t="str">
            <v>02</v>
          </cell>
        </row>
        <row r="118">
          <cell r="D118">
            <v>230</v>
          </cell>
          <cell r="G118">
            <v>230101627596</v>
          </cell>
          <cell r="K118">
            <v>291780494165</v>
          </cell>
          <cell r="Q118">
            <v>18113068163</v>
          </cell>
          <cell r="EB118">
            <v>-273667426002</v>
          </cell>
          <cell r="EC118" t="str">
            <v>21</v>
          </cell>
        </row>
        <row r="119">
          <cell r="G119">
            <v>103234221432</v>
          </cell>
          <cell r="K119">
            <v>104529922200</v>
          </cell>
          <cell r="Q119">
            <v>0</v>
          </cell>
          <cell r="T119">
            <v>230</v>
          </cell>
          <cell r="EB119">
            <v>-104529922200</v>
          </cell>
        </row>
        <row r="120">
          <cell r="G120">
            <v>111888951118</v>
          </cell>
          <cell r="K120">
            <v>172272116919</v>
          </cell>
          <cell r="Q120">
            <v>17991536026</v>
          </cell>
          <cell r="T120">
            <v>230</v>
          </cell>
          <cell r="EB120">
            <v>-154280580893</v>
          </cell>
        </row>
        <row r="121">
          <cell r="G121">
            <v>14978455046</v>
          </cell>
          <cell r="K121">
            <v>14978455046</v>
          </cell>
          <cell r="Q121">
            <v>121532137</v>
          </cell>
          <cell r="T121">
            <v>230</v>
          </cell>
          <cell r="EB121">
            <v>-14856922909</v>
          </cell>
        </row>
        <row r="123">
          <cell r="D123">
            <v>240</v>
          </cell>
          <cell r="G123">
            <v>0</v>
          </cell>
          <cell r="K123">
            <v>0</v>
          </cell>
          <cell r="Q123">
            <v>0</v>
          </cell>
          <cell r="EB123">
            <v>0</v>
          </cell>
        </row>
        <row r="124">
          <cell r="D124">
            <v>241</v>
          </cell>
          <cell r="G124">
            <v>0</v>
          </cell>
          <cell r="K124">
            <v>0</v>
          </cell>
          <cell r="Q124">
            <v>0</v>
          </cell>
          <cell r="T124">
            <v>241</v>
          </cell>
          <cell r="EB124">
            <v>0</v>
          </cell>
          <cell r="EC124" t="str">
            <v>21</v>
          </cell>
        </row>
        <row r="125">
          <cell r="D125">
            <v>242</v>
          </cell>
          <cell r="G125">
            <v>0</v>
          </cell>
          <cell r="K125">
            <v>0</v>
          </cell>
          <cell r="Q125">
            <v>0</v>
          </cell>
          <cell r="T125">
            <v>242</v>
          </cell>
          <cell r="EB125">
            <v>0</v>
          </cell>
          <cell r="EC125" t="str">
            <v>02</v>
          </cell>
        </row>
        <row r="127">
          <cell r="D127">
            <v>250</v>
          </cell>
          <cell r="G127">
            <v>537102961342</v>
          </cell>
          <cell r="K127">
            <v>276943483212.65326</v>
          </cell>
          <cell r="Q127">
            <v>236294163197</v>
          </cell>
          <cell r="EB127">
            <v>-40649320015.653259</v>
          </cell>
        </row>
        <row r="128">
          <cell r="D128">
            <v>251</v>
          </cell>
          <cell r="G128">
            <v>273474877717</v>
          </cell>
          <cell r="K128">
            <v>0</v>
          </cell>
          <cell r="Q128">
            <v>0</v>
          </cell>
          <cell r="T128">
            <v>251</v>
          </cell>
          <cell r="EB128">
            <v>0</v>
          </cell>
          <cell r="EC128" t="str">
            <v>25</v>
          </cell>
        </row>
        <row r="129">
          <cell r="D129">
            <v>252</v>
          </cell>
          <cell r="G129">
            <v>36425938625</v>
          </cell>
          <cell r="K129">
            <v>57241338212.653259</v>
          </cell>
          <cell r="Q129">
            <v>42293368197</v>
          </cell>
          <cell r="EB129">
            <v>-14947970015.653259</v>
          </cell>
          <cell r="EC129" t="str">
            <v>25</v>
          </cell>
        </row>
        <row r="130">
          <cell r="G130">
            <v>0</v>
          </cell>
          <cell r="K130">
            <v>0</v>
          </cell>
          <cell r="Q130">
            <v>0</v>
          </cell>
          <cell r="T130">
            <v>252</v>
          </cell>
          <cell r="EB130">
            <v>0</v>
          </cell>
        </row>
        <row r="131">
          <cell r="G131">
            <v>36425938625</v>
          </cell>
          <cell r="K131">
            <v>57241338212.653259</v>
          </cell>
          <cell r="Q131">
            <v>42293368197</v>
          </cell>
          <cell r="T131">
            <v>252</v>
          </cell>
          <cell r="EB131">
            <v>-14947970015.653259</v>
          </cell>
        </row>
        <row r="132">
          <cell r="D132">
            <v>258</v>
          </cell>
          <cell r="G132">
            <v>227202145000</v>
          </cell>
          <cell r="K132">
            <v>219702145000</v>
          </cell>
          <cell r="Q132">
            <v>194000795000</v>
          </cell>
          <cell r="EB132">
            <v>-25701350000</v>
          </cell>
        </row>
        <row r="133">
          <cell r="G133">
            <v>162805645000</v>
          </cell>
          <cell r="K133">
            <v>155305645000</v>
          </cell>
          <cell r="Q133">
            <v>130715445000</v>
          </cell>
          <cell r="T133">
            <v>258</v>
          </cell>
          <cell r="EB133">
            <v>-24590200000</v>
          </cell>
          <cell r="EC133" t="str">
            <v>25</v>
          </cell>
        </row>
        <row r="134">
          <cell r="G134">
            <v>48896500000</v>
          </cell>
          <cell r="K134">
            <v>48896500000</v>
          </cell>
          <cell r="Q134">
            <v>57910500000</v>
          </cell>
          <cell r="T134">
            <v>258</v>
          </cell>
          <cell r="EB134">
            <v>9014000000</v>
          </cell>
          <cell r="EC134" t="str">
            <v>23</v>
          </cell>
        </row>
        <row r="135">
          <cell r="G135">
            <v>15500000000</v>
          </cell>
          <cell r="K135">
            <v>15500000000</v>
          </cell>
          <cell r="Q135">
            <v>5374850000</v>
          </cell>
          <cell r="T135">
            <v>258</v>
          </cell>
          <cell r="EB135">
            <v>-10125150000</v>
          </cell>
          <cell r="EC135" t="str">
            <v>25</v>
          </cell>
        </row>
        <row r="136">
          <cell r="D136">
            <v>259</v>
          </cell>
          <cell r="G136">
            <v>0</v>
          </cell>
          <cell r="K136">
            <v>0</v>
          </cell>
          <cell r="Q136">
            <v>0</v>
          </cell>
          <cell r="T136">
            <v>259</v>
          </cell>
          <cell r="EB136">
            <v>0</v>
          </cell>
          <cell r="EC136" t="str">
            <v>03</v>
          </cell>
        </row>
        <row r="138">
          <cell r="D138">
            <v>260</v>
          </cell>
          <cell r="G138">
            <v>37498575475</v>
          </cell>
          <cell r="K138">
            <v>27468281716</v>
          </cell>
          <cell r="Q138">
            <v>2986486861</v>
          </cell>
          <cell r="EB138">
            <v>-24481794855</v>
          </cell>
        </row>
        <row r="139">
          <cell r="D139">
            <v>261</v>
          </cell>
          <cell r="G139">
            <v>35924575475</v>
          </cell>
          <cell r="K139">
            <v>22476704459</v>
          </cell>
          <cell r="Q139">
            <v>2946486861</v>
          </cell>
          <cell r="T139">
            <v>261</v>
          </cell>
          <cell r="EB139">
            <v>-19530217598</v>
          </cell>
          <cell r="EC139" t="str">
            <v>12</v>
          </cell>
        </row>
        <row r="140">
          <cell r="D140">
            <v>262</v>
          </cell>
          <cell r="G140">
            <v>0</v>
          </cell>
          <cell r="K140">
            <v>3417577257</v>
          </cell>
          <cell r="Q140">
            <v>0</v>
          </cell>
          <cell r="T140">
            <v>262</v>
          </cell>
          <cell r="EB140">
            <v>-3417577257</v>
          </cell>
          <cell r="EC140" t="str">
            <v>09</v>
          </cell>
        </row>
        <row r="141">
          <cell r="D141">
            <v>268</v>
          </cell>
          <cell r="G141">
            <v>1574000000</v>
          </cell>
          <cell r="K141">
            <v>1574000000</v>
          </cell>
          <cell r="Q141">
            <v>40000000</v>
          </cell>
          <cell r="T141">
            <v>268</v>
          </cell>
          <cell r="EB141">
            <v>-1534000000</v>
          </cell>
          <cell r="EC141" t="str">
            <v>16</v>
          </cell>
        </row>
        <row r="143">
          <cell r="D143" t="str">
            <v>269</v>
          </cell>
          <cell r="G143">
            <v>0</v>
          </cell>
          <cell r="K143">
            <v>0</v>
          </cell>
          <cell r="Q143">
            <v>0</v>
          </cell>
          <cell r="T143">
            <v>269</v>
          </cell>
          <cell r="EB143">
            <v>0</v>
          </cell>
        </row>
        <row r="145">
          <cell r="D145">
            <v>270</v>
          </cell>
          <cell r="G145">
            <v>4109170438834</v>
          </cell>
          <cell r="K145">
            <v>3848103748703.6641</v>
          </cell>
          <cell r="Q145">
            <v>2275055281543</v>
          </cell>
          <cell r="EB145">
            <v>-1573048467160.6641</v>
          </cell>
        </row>
        <row r="151">
          <cell r="D151" t="str">
            <v xml:space="preserve">Mã 
số </v>
          </cell>
          <cell r="G151" t="str">
            <v>Số cuối năm
(Số đơn vị)</v>
          </cell>
          <cell r="K151" t="str">
            <v>Số cuối năm
(Số kiểm toán)</v>
          </cell>
          <cell r="Q151" t="str">
            <v>Số đầu năm 
(Số kiểm toán)</v>
          </cell>
        </row>
        <row r="153">
          <cell r="D153">
            <v>300</v>
          </cell>
          <cell r="G153">
            <v>1647146289874</v>
          </cell>
          <cell r="K153">
            <v>1663966139346.24</v>
          </cell>
          <cell r="Q153">
            <v>605957559955</v>
          </cell>
          <cell r="EB153">
            <v>1058008579391.24</v>
          </cell>
        </row>
        <row r="155">
          <cell r="D155">
            <v>310</v>
          </cell>
          <cell r="G155">
            <v>872239436331</v>
          </cell>
          <cell r="K155">
            <v>931015305440.23999</v>
          </cell>
          <cell r="Q155">
            <v>558826487658</v>
          </cell>
          <cell r="EB155">
            <v>372188817782.23999</v>
          </cell>
        </row>
        <row r="156">
          <cell r="D156">
            <v>311</v>
          </cell>
          <cell r="G156">
            <v>2211798920</v>
          </cell>
          <cell r="K156">
            <v>48592962920</v>
          </cell>
          <cell r="Q156">
            <v>1200000000</v>
          </cell>
          <cell r="EB156">
            <v>47392962920</v>
          </cell>
          <cell r="EC156" t="str">
            <v>33</v>
          </cell>
        </row>
        <row r="157">
          <cell r="G157">
            <v>1211798900</v>
          </cell>
          <cell r="K157">
            <v>1211798900</v>
          </cell>
          <cell r="Q157">
            <v>1200000000</v>
          </cell>
          <cell r="T157">
            <v>311</v>
          </cell>
          <cell r="EB157">
            <v>11798900</v>
          </cell>
        </row>
        <row r="158">
          <cell r="G158">
            <v>1000000020</v>
          </cell>
          <cell r="K158">
            <v>47381164020</v>
          </cell>
          <cell r="Q158">
            <v>0</v>
          </cell>
          <cell r="T158">
            <v>311</v>
          </cell>
          <cell r="EB158">
            <v>47381164020</v>
          </cell>
        </row>
        <row r="159">
          <cell r="D159">
            <v>312</v>
          </cell>
          <cell r="G159">
            <v>186144476107</v>
          </cell>
          <cell r="K159">
            <v>212580611447</v>
          </cell>
          <cell r="Q159">
            <v>74062134094</v>
          </cell>
          <cell r="T159">
            <v>312</v>
          </cell>
          <cell r="EB159">
            <v>138518477353</v>
          </cell>
          <cell r="EC159" t="str">
            <v>11</v>
          </cell>
        </row>
        <row r="160">
          <cell r="D160">
            <v>313</v>
          </cell>
          <cell r="G160">
            <v>185719852640</v>
          </cell>
          <cell r="K160">
            <v>156530762083</v>
          </cell>
          <cell r="Q160">
            <v>196091306083</v>
          </cell>
          <cell r="EB160">
            <v>-39560544000</v>
          </cell>
          <cell r="EC160" t="str">
            <v>11</v>
          </cell>
        </row>
        <row r="161">
          <cell r="G161">
            <v>185719852640</v>
          </cell>
          <cell r="K161">
            <v>156530762083</v>
          </cell>
          <cell r="Q161">
            <v>196091306083</v>
          </cell>
          <cell r="T161">
            <v>313</v>
          </cell>
          <cell r="EB161">
            <v>-39560544000</v>
          </cell>
        </row>
        <row r="162">
          <cell r="G162">
            <v>0</v>
          </cell>
          <cell r="K162">
            <v>0</v>
          </cell>
          <cell r="Q162">
            <v>0</v>
          </cell>
          <cell r="T162">
            <v>313</v>
          </cell>
          <cell r="EB162">
            <v>0</v>
          </cell>
        </row>
        <row r="163">
          <cell r="D163">
            <v>314</v>
          </cell>
          <cell r="G163">
            <v>102346063622</v>
          </cell>
          <cell r="K163">
            <v>111528858426.7</v>
          </cell>
          <cell r="Q163">
            <v>77539589239</v>
          </cell>
          <cell r="EB163">
            <v>33989269187.699997</v>
          </cell>
          <cell r="EC163" t="str">
            <v>11</v>
          </cell>
        </row>
        <row r="164">
          <cell r="G164">
            <v>14793640973</v>
          </cell>
          <cell r="K164">
            <v>15748971066.700001</v>
          </cell>
          <cell r="Q164">
            <v>8257226105</v>
          </cell>
          <cell r="EB164">
            <v>7491744961.7000008</v>
          </cell>
        </row>
        <row r="165">
          <cell r="G165">
            <v>14793640973</v>
          </cell>
          <cell r="K165">
            <v>15748971066.700001</v>
          </cell>
          <cell r="Q165">
            <v>8257226105</v>
          </cell>
          <cell r="T165">
            <v>314</v>
          </cell>
          <cell r="EB165">
            <v>7491744961.7000008</v>
          </cell>
        </row>
        <row r="166">
          <cell r="G166">
            <v>0</v>
          </cell>
          <cell r="K166">
            <v>0</v>
          </cell>
          <cell r="Q166">
            <v>0</v>
          </cell>
          <cell r="T166">
            <v>314</v>
          </cell>
          <cell r="EB166">
            <v>0</v>
          </cell>
        </row>
        <row r="167">
          <cell r="G167">
            <v>0</v>
          </cell>
          <cell r="K167">
            <v>0</v>
          </cell>
          <cell r="Q167">
            <v>0</v>
          </cell>
          <cell r="T167">
            <v>314</v>
          </cell>
          <cell r="EB167">
            <v>0</v>
          </cell>
        </row>
        <row r="168">
          <cell r="G168">
            <v>0</v>
          </cell>
          <cell r="K168">
            <v>0</v>
          </cell>
          <cell r="Q168">
            <v>0</v>
          </cell>
          <cell r="T168">
            <v>314</v>
          </cell>
          <cell r="EB168">
            <v>0</v>
          </cell>
        </row>
        <row r="169">
          <cell r="G169">
            <v>83788109681</v>
          </cell>
          <cell r="K169">
            <v>87095541244</v>
          </cell>
          <cell r="Q169">
            <v>55971446157</v>
          </cell>
          <cell r="T169">
            <v>314</v>
          </cell>
          <cell r="EB169">
            <v>31124095087</v>
          </cell>
        </row>
        <row r="170">
          <cell r="G170">
            <v>3764312968</v>
          </cell>
          <cell r="K170">
            <v>8684346116</v>
          </cell>
          <cell r="Q170">
            <v>13310916977</v>
          </cell>
          <cell r="T170">
            <v>314</v>
          </cell>
          <cell r="EB170">
            <v>-4626570861</v>
          </cell>
        </row>
        <row r="171">
          <cell r="G171">
            <v>0</v>
          </cell>
          <cell r="K171">
            <v>0</v>
          </cell>
          <cell r="Q171">
            <v>0</v>
          </cell>
          <cell r="T171">
            <v>314</v>
          </cell>
          <cell r="EB171">
            <v>0</v>
          </cell>
        </row>
        <row r="172">
          <cell r="G172">
            <v>0</v>
          </cell>
          <cell r="K172">
            <v>0</v>
          </cell>
          <cell r="Q172">
            <v>0</v>
          </cell>
          <cell r="T172">
            <v>314</v>
          </cell>
          <cell r="EB172">
            <v>0</v>
          </cell>
        </row>
        <row r="173">
          <cell r="G173">
            <v>0</v>
          </cell>
          <cell r="K173">
            <v>0</v>
          </cell>
          <cell r="Q173">
            <v>0</v>
          </cell>
          <cell r="T173">
            <v>314</v>
          </cell>
          <cell r="EB173">
            <v>0</v>
          </cell>
        </row>
        <row r="174">
          <cell r="G174">
            <v>0</v>
          </cell>
          <cell r="K174">
            <v>0</v>
          </cell>
          <cell r="Q174">
            <v>0</v>
          </cell>
          <cell r="T174">
            <v>314</v>
          </cell>
          <cell r="EB174">
            <v>0</v>
          </cell>
        </row>
        <row r="175">
          <cell r="D175">
            <v>315</v>
          </cell>
          <cell r="G175">
            <v>151136785327</v>
          </cell>
          <cell r="K175">
            <v>146234217898</v>
          </cell>
          <cell r="Q175">
            <v>79879420432</v>
          </cell>
          <cell r="EB175">
            <v>66354797466</v>
          </cell>
          <cell r="EC175" t="str">
            <v>11</v>
          </cell>
        </row>
        <row r="176">
          <cell r="G176">
            <v>151136785327</v>
          </cell>
          <cell r="K176">
            <v>146234217898</v>
          </cell>
          <cell r="Q176">
            <v>79879420432</v>
          </cell>
          <cell r="T176">
            <v>315</v>
          </cell>
          <cell r="EB176">
            <v>66354797466</v>
          </cell>
        </row>
        <row r="177">
          <cell r="G177">
            <v>0</v>
          </cell>
          <cell r="K177">
            <v>0</v>
          </cell>
          <cell r="Q177">
            <v>0</v>
          </cell>
          <cell r="T177">
            <v>315</v>
          </cell>
          <cell r="EB177">
            <v>0</v>
          </cell>
        </row>
        <row r="178">
          <cell r="D178">
            <v>316</v>
          </cell>
          <cell r="G178">
            <v>12205882087</v>
          </cell>
          <cell r="K178">
            <v>14325720024</v>
          </cell>
          <cell r="Q178">
            <v>871020622</v>
          </cell>
          <cell r="T178">
            <v>316</v>
          </cell>
          <cell r="EB178">
            <v>13454699402</v>
          </cell>
          <cell r="EC178" t="str">
            <v>11</v>
          </cell>
        </row>
        <row r="179">
          <cell r="D179">
            <v>317</v>
          </cell>
          <cell r="G179">
            <v>4734994733</v>
          </cell>
          <cell r="K179">
            <v>4734994733</v>
          </cell>
          <cell r="Q179">
            <v>19325053863</v>
          </cell>
          <cell r="T179">
            <v>317</v>
          </cell>
          <cell r="EB179">
            <v>-14590059130</v>
          </cell>
          <cell r="EC179" t="str">
            <v>11</v>
          </cell>
        </row>
        <row r="180">
          <cell r="D180">
            <v>318</v>
          </cell>
          <cell r="G180">
            <v>0</v>
          </cell>
          <cell r="K180">
            <v>0</v>
          </cell>
          <cell r="Q180">
            <v>0</v>
          </cell>
          <cell r="T180">
            <v>318</v>
          </cell>
          <cell r="EB180">
            <v>0</v>
          </cell>
          <cell r="EC180" t="str">
            <v>11</v>
          </cell>
        </row>
        <row r="181">
          <cell r="D181">
            <v>319</v>
          </cell>
          <cell r="G181">
            <v>227739582895</v>
          </cell>
          <cell r="K181">
            <v>236487177908.54001</v>
          </cell>
          <cell r="Q181">
            <v>109857963325</v>
          </cell>
          <cell r="EB181">
            <v>126629214583.54001</v>
          </cell>
        </row>
        <row r="182">
          <cell r="G182">
            <v>39782114</v>
          </cell>
          <cell r="K182">
            <v>39782114</v>
          </cell>
          <cell r="Q182">
            <v>10232053</v>
          </cell>
          <cell r="T182">
            <v>319</v>
          </cell>
          <cell r="EB182">
            <v>29550061</v>
          </cell>
          <cell r="EC182" t="str">
            <v>11</v>
          </cell>
        </row>
        <row r="183">
          <cell r="G183">
            <v>11415923376</v>
          </cell>
          <cell r="K183">
            <v>11480307564.540001</v>
          </cell>
          <cell r="Q183">
            <v>3784266911</v>
          </cell>
          <cell r="T183">
            <v>319</v>
          </cell>
          <cell r="EB183">
            <v>7696040653.5400009</v>
          </cell>
          <cell r="EC183" t="str">
            <v>11</v>
          </cell>
        </row>
        <row r="184">
          <cell r="G184">
            <v>5576380857</v>
          </cell>
          <cell r="K184">
            <v>5929045028</v>
          </cell>
          <cell r="Q184">
            <v>1308626203</v>
          </cell>
          <cell r="T184">
            <v>319</v>
          </cell>
          <cell r="EB184">
            <v>4620418825</v>
          </cell>
          <cell r="EC184" t="str">
            <v>11</v>
          </cell>
        </row>
        <row r="185">
          <cell r="G185">
            <v>329378009</v>
          </cell>
          <cell r="K185">
            <v>306350695</v>
          </cell>
          <cell r="Q185">
            <v>218420278</v>
          </cell>
          <cell r="T185">
            <v>319</v>
          </cell>
          <cell r="EB185">
            <v>87930417</v>
          </cell>
          <cell r="EC185" t="str">
            <v>11</v>
          </cell>
        </row>
        <row r="186">
          <cell r="G186">
            <v>0</v>
          </cell>
          <cell r="K186">
            <v>0</v>
          </cell>
          <cell r="Q186">
            <v>0</v>
          </cell>
          <cell r="T186">
            <v>319</v>
          </cell>
          <cell r="EB186">
            <v>0</v>
          </cell>
          <cell r="EC186" t="str">
            <v>11</v>
          </cell>
        </row>
        <row r="187">
          <cell r="G187">
            <v>4228966291</v>
          </cell>
          <cell r="K187">
            <v>2559301959</v>
          </cell>
          <cell r="Q187">
            <v>13464000000</v>
          </cell>
          <cell r="T187">
            <v>319</v>
          </cell>
          <cell r="EB187">
            <v>-10904698041</v>
          </cell>
          <cell r="EC187" t="str">
            <v>11</v>
          </cell>
        </row>
        <row r="188">
          <cell r="G188">
            <v>0</v>
          </cell>
          <cell r="K188">
            <v>0</v>
          </cell>
          <cell r="Q188">
            <v>0</v>
          </cell>
          <cell r="T188">
            <v>319</v>
          </cell>
          <cell r="EB188">
            <v>0</v>
          </cell>
          <cell r="EC188" t="str">
            <v>16</v>
          </cell>
        </row>
        <row r="189">
          <cell r="G189">
            <v>1550526507</v>
          </cell>
          <cell r="K189">
            <v>1550526507</v>
          </cell>
          <cell r="Q189">
            <v>0</v>
          </cell>
          <cell r="T189">
            <v>319</v>
          </cell>
          <cell r="EB189">
            <v>1550526507</v>
          </cell>
          <cell r="EC189" t="str">
            <v>11</v>
          </cell>
        </row>
        <row r="190">
          <cell r="G190">
            <v>1197778</v>
          </cell>
          <cell r="K190">
            <v>1197778</v>
          </cell>
          <cell r="Q190">
            <v>0</v>
          </cell>
          <cell r="T190">
            <v>319</v>
          </cell>
          <cell r="EB190">
            <v>1197778</v>
          </cell>
          <cell r="EC190" t="str">
            <v>11</v>
          </cell>
        </row>
        <row r="191">
          <cell r="G191">
            <v>204597427963</v>
          </cell>
          <cell r="K191">
            <v>214620666263</v>
          </cell>
          <cell r="Q191">
            <v>91072417880</v>
          </cell>
          <cell r="T191">
            <v>319</v>
          </cell>
          <cell r="EB191">
            <v>123548248383</v>
          </cell>
          <cell r="EC191" t="str">
            <v>11</v>
          </cell>
        </row>
        <row r="192">
          <cell r="D192" t="str">
            <v>320</v>
          </cell>
          <cell r="G192">
            <v>0</v>
          </cell>
          <cell r="K192">
            <v>0</v>
          </cell>
          <cell r="Q192">
            <v>0</v>
          </cell>
          <cell r="T192">
            <v>320</v>
          </cell>
          <cell r="EB192">
            <v>0</v>
          </cell>
          <cell r="EC192" t="str">
            <v>11</v>
          </cell>
        </row>
        <row r="194">
          <cell r="D194" t="str">
            <v>330</v>
          </cell>
          <cell r="G194">
            <v>774906853543</v>
          </cell>
          <cell r="K194">
            <v>732950833906</v>
          </cell>
          <cell r="Q194">
            <v>47131072297</v>
          </cell>
          <cell r="EB194">
            <v>685819761609</v>
          </cell>
        </row>
        <row r="195">
          <cell r="D195" t="str">
            <v>331</v>
          </cell>
          <cell r="G195">
            <v>0</v>
          </cell>
          <cell r="K195">
            <v>0</v>
          </cell>
          <cell r="Q195">
            <v>0</v>
          </cell>
          <cell r="T195">
            <v>331</v>
          </cell>
          <cell r="EB195">
            <v>0</v>
          </cell>
          <cell r="EC195" t="str">
            <v>11</v>
          </cell>
        </row>
        <row r="196">
          <cell r="D196" t="str">
            <v>332</v>
          </cell>
          <cell r="G196">
            <v>0</v>
          </cell>
          <cell r="K196">
            <v>0</v>
          </cell>
          <cell r="Q196">
            <v>0</v>
          </cell>
          <cell r="T196">
            <v>332</v>
          </cell>
          <cell r="EB196">
            <v>0</v>
          </cell>
          <cell r="EC196" t="str">
            <v>11</v>
          </cell>
        </row>
        <row r="197">
          <cell r="D197" t="str">
            <v>333</v>
          </cell>
          <cell r="G197">
            <v>41757481142</v>
          </cell>
          <cell r="K197">
            <v>23403753870</v>
          </cell>
          <cell r="Q197">
            <v>14734854353</v>
          </cell>
          <cell r="EB197">
            <v>8668899517</v>
          </cell>
        </row>
        <row r="198">
          <cell r="G198">
            <v>0</v>
          </cell>
          <cell r="K198">
            <v>0</v>
          </cell>
          <cell r="Q198">
            <v>0</v>
          </cell>
          <cell r="T198">
            <v>333</v>
          </cell>
          <cell r="EB198">
            <v>0</v>
          </cell>
          <cell r="EC198" t="str">
            <v>16</v>
          </cell>
        </row>
        <row r="199">
          <cell r="G199">
            <v>41757481142</v>
          </cell>
          <cell r="K199">
            <v>23403753870</v>
          </cell>
          <cell r="Q199">
            <v>14734854353</v>
          </cell>
          <cell r="T199">
            <v>333</v>
          </cell>
          <cell r="EB199">
            <v>8668899517</v>
          </cell>
          <cell r="EC199" t="str">
            <v>11</v>
          </cell>
        </row>
        <row r="200">
          <cell r="D200" t="str">
            <v>334</v>
          </cell>
          <cell r="G200">
            <v>699524439750</v>
          </cell>
          <cell r="K200">
            <v>675915954260</v>
          </cell>
          <cell r="Q200">
            <v>0</v>
          </cell>
          <cell r="EB200">
            <v>675915954260</v>
          </cell>
          <cell r="EC200" t="str">
            <v>33</v>
          </cell>
        </row>
        <row r="201">
          <cell r="G201">
            <v>698191106450</v>
          </cell>
          <cell r="K201">
            <v>674582620960</v>
          </cell>
          <cell r="Q201">
            <v>0</v>
          </cell>
          <cell r="T201">
            <v>334</v>
          </cell>
          <cell r="EB201">
            <v>674582620960</v>
          </cell>
        </row>
        <row r="202">
          <cell r="G202">
            <v>1333333300</v>
          </cell>
          <cell r="K202">
            <v>1333333300</v>
          </cell>
          <cell r="Q202">
            <v>0</v>
          </cell>
          <cell r="T202">
            <v>334</v>
          </cell>
          <cell r="EB202">
            <v>1333333300</v>
          </cell>
        </row>
        <row r="203">
          <cell r="G203">
            <v>0</v>
          </cell>
          <cell r="K203">
            <v>0</v>
          </cell>
          <cell r="Q203">
            <v>0</v>
          </cell>
          <cell r="EB203">
            <v>0</v>
          </cell>
        </row>
        <row r="204">
          <cell r="G204">
            <v>0</v>
          </cell>
          <cell r="K204">
            <v>0</v>
          </cell>
          <cell r="Q204">
            <v>0</v>
          </cell>
          <cell r="T204">
            <v>334</v>
          </cell>
          <cell r="EB204">
            <v>0</v>
          </cell>
        </row>
        <row r="205">
          <cell r="G205">
            <v>0</v>
          </cell>
          <cell r="K205">
            <v>0</v>
          </cell>
          <cell r="Q205">
            <v>0</v>
          </cell>
          <cell r="T205">
            <v>334</v>
          </cell>
          <cell r="EB205">
            <v>0</v>
          </cell>
        </row>
        <row r="206">
          <cell r="G206">
            <v>0</v>
          </cell>
          <cell r="K206">
            <v>0</v>
          </cell>
          <cell r="Q206">
            <v>0</v>
          </cell>
          <cell r="T206">
            <v>334</v>
          </cell>
          <cell r="EB206">
            <v>0</v>
          </cell>
        </row>
        <row r="207">
          <cell r="D207" t="str">
            <v>335</v>
          </cell>
          <cell r="G207">
            <v>0</v>
          </cell>
          <cell r="K207">
            <v>6193125</v>
          </cell>
          <cell r="Q207">
            <v>0</v>
          </cell>
          <cell r="T207">
            <v>335</v>
          </cell>
          <cell r="EB207">
            <v>6193125</v>
          </cell>
          <cell r="EC207" t="str">
            <v>11</v>
          </cell>
        </row>
        <row r="208">
          <cell r="D208" t="str">
            <v>336</v>
          </cell>
          <cell r="G208">
            <v>33624932651</v>
          </cell>
          <cell r="K208">
            <v>33624932651</v>
          </cell>
          <cell r="Q208">
            <v>32396217944</v>
          </cell>
          <cell r="T208">
            <v>336</v>
          </cell>
          <cell r="EB208">
            <v>1228714707</v>
          </cell>
          <cell r="EC208" t="str">
            <v>11</v>
          </cell>
        </row>
        <row r="209">
          <cell r="D209" t="str">
            <v>337</v>
          </cell>
          <cell r="G209">
            <v>0</v>
          </cell>
          <cell r="K209">
            <v>0</v>
          </cell>
          <cell r="Q209">
            <v>0</v>
          </cell>
          <cell r="T209">
            <v>337</v>
          </cell>
          <cell r="EB209">
            <v>0</v>
          </cell>
          <cell r="EC209" t="str">
            <v>11</v>
          </cell>
        </row>
        <row r="212">
          <cell r="D212">
            <v>400</v>
          </cell>
          <cell r="G212">
            <v>2462024148960</v>
          </cell>
          <cell r="K212">
            <v>1861552316246.4932</v>
          </cell>
          <cell r="Q212">
            <v>1590845091009</v>
          </cell>
          <cell r="EB212">
            <v>270707225237.49316</v>
          </cell>
        </row>
        <row r="214">
          <cell r="D214">
            <v>410</v>
          </cell>
          <cell r="G214">
            <v>2406006548057</v>
          </cell>
          <cell r="K214">
            <v>1805486074348.4932</v>
          </cell>
          <cell r="Q214">
            <v>1547504717109</v>
          </cell>
          <cell r="EB214">
            <v>257981357239.49316</v>
          </cell>
        </row>
        <row r="215">
          <cell r="D215">
            <v>411</v>
          </cell>
          <cell r="G215">
            <v>2003663546890</v>
          </cell>
          <cell r="K215">
            <v>1600152776671</v>
          </cell>
          <cell r="Q215">
            <v>1350171193676</v>
          </cell>
          <cell r="T215">
            <v>411</v>
          </cell>
          <cell r="EB215">
            <v>249981582995</v>
          </cell>
          <cell r="EC215" t="str">
            <v>31</v>
          </cell>
        </row>
        <row r="216">
          <cell r="D216">
            <v>412</v>
          </cell>
          <cell r="G216">
            <v>137500000000</v>
          </cell>
          <cell r="K216">
            <v>0</v>
          </cell>
          <cell r="Q216">
            <v>0</v>
          </cell>
          <cell r="T216">
            <v>412</v>
          </cell>
          <cell r="EB216">
            <v>0</v>
          </cell>
          <cell r="EC216" t="str">
            <v>31</v>
          </cell>
        </row>
        <row r="217">
          <cell r="D217">
            <v>413</v>
          </cell>
          <cell r="G217">
            <v>0</v>
          </cell>
          <cell r="K217">
            <v>0</v>
          </cell>
          <cell r="Q217">
            <v>0</v>
          </cell>
          <cell r="T217">
            <v>413</v>
          </cell>
          <cell r="EB217">
            <v>0</v>
          </cell>
          <cell r="EC217" t="str">
            <v>16</v>
          </cell>
        </row>
        <row r="218">
          <cell r="D218">
            <v>414</v>
          </cell>
          <cell r="G218">
            <v>0</v>
          </cell>
          <cell r="K218">
            <v>0</v>
          </cell>
          <cell r="Q218">
            <v>0</v>
          </cell>
          <cell r="T218">
            <v>414</v>
          </cell>
          <cell r="EB218">
            <v>0</v>
          </cell>
          <cell r="EC218" t="str">
            <v>32</v>
          </cell>
        </row>
        <row r="219">
          <cell r="D219">
            <v>415</v>
          </cell>
          <cell r="G219">
            <v>0</v>
          </cell>
          <cell r="K219">
            <v>0</v>
          </cell>
          <cell r="Q219">
            <v>26937969435</v>
          </cell>
          <cell r="T219">
            <v>415</v>
          </cell>
          <cell r="EB219">
            <v>-26937969435</v>
          </cell>
          <cell r="EC219" t="str">
            <v>16</v>
          </cell>
        </row>
        <row r="220">
          <cell r="D220">
            <v>416</v>
          </cell>
          <cell r="G220">
            <v>0</v>
          </cell>
          <cell r="K220">
            <v>0</v>
          </cell>
          <cell r="Q220">
            <v>0</v>
          </cell>
          <cell r="EB220">
            <v>0</v>
          </cell>
          <cell r="EC220" t="str">
            <v>16</v>
          </cell>
        </row>
        <row r="221">
          <cell r="G221">
            <v>0</v>
          </cell>
          <cell r="K221">
            <v>0</v>
          </cell>
          <cell r="Q221">
            <v>0</v>
          </cell>
          <cell r="T221">
            <v>416</v>
          </cell>
          <cell r="EB221">
            <v>0</v>
          </cell>
        </row>
        <row r="222">
          <cell r="G222">
            <v>0</v>
          </cell>
          <cell r="K222">
            <v>0</v>
          </cell>
          <cell r="Q222">
            <v>0</v>
          </cell>
          <cell r="T222">
            <v>416</v>
          </cell>
          <cell r="EB222">
            <v>0</v>
          </cell>
        </row>
        <row r="223">
          <cell r="D223">
            <v>417</v>
          </cell>
          <cell r="G223">
            <v>11411405722</v>
          </cell>
          <cell r="K223">
            <v>7798082188.6279221</v>
          </cell>
          <cell r="Q223">
            <v>12593144205</v>
          </cell>
          <cell r="T223">
            <v>417</v>
          </cell>
          <cell r="EB223">
            <v>-4795062016.3720779</v>
          </cell>
          <cell r="EC223" t="str">
            <v>16</v>
          </cell>
        </row>
        <row r="224">
          <cell r="D224">
            <v>418</v>
          </cell>
          <cell r="G224">
            <v>192780883339</v>
          </cell>
          <cell r="K224">
            <v>195201264212.72794</v>
          </cell>
          <cell r="Q224">
            <v>154932861862</v>
          </cell>
          <cell r="T224">
            <v>418</v>
          </cell>
          <cell r="EB224">
            <v>40268402350.727936</v>
          </cell>
          <cell r="EC224" t="str">
            <v>16</v>
          </cell>
        </row>
        <row r="225">
          <cell r="D225">
            <v>419</v>
          </cell>
          <cell r="G225">
            <v>0</v>
          </cell>
          <cell r="K225">
            <v>0</v>
          </cell>
          <cell r="Q225">
            <v>0</v>
          </cell>
          <cell r="T225">
            <v>419</v>
          </cell>
          <cell r="EB225">
            <v>0</v>
          </cell>
        </row>
        <row r="226">
          <cell r="D226" t="str">
            <v>420</v>
          </cell>
          <cell r="G226">
            <v>60650712106</v>
          </cell>
          <cell r="K226">
            <v>2333951276.1370125</v>
          </cell>
          <cell r="Q226">
            <v>2869547931</v>
          </cell>
          <cell r="EB226">
            <v>-535596654.86298752</v>
          </cell>
          <cell r="EC226" t="str">
            <v>01</v>
          </cell>
        </row>
        <row r="227">
          <cell r="G227">
            <v>20875858164</v>
          </cell>
          <cell r="K227">
            <v>-5110057468.5513</v>
          </cell>
          <cell r="Q227">
            <v>-15805060313</v>
          </cell>
          <cell r="T227">
            <v>420</v>
          </cell>
          <cell r="EB227">
            <v>10695002844.4487</v>
          </cell>
        </row>
        <row r="228">
          <cell r="G228">
            <v>39774853942</v>
          </cell>
          <cell r="K228">
            <v>7444008744.6883125</v>
          </cell>
          <cell r="Q228">
            <v>18674608244</v>
          </cell>
          <cell r="T228">
            <v>420</v>
          </cell>
          <cell r="EB228">
            <v>-11230599499.311687</v>
          </cell>
        </row>
        <row r="229">
          <cell r="D229" t="str">
            <v>421</v>
          </cell>
          <cell r="G229">
            <v>0</v>
          </cell>
          <cell r="K229">
            <v>0</v>
          </cell>
          <cell r="Q229">
            <v>0</v>
          </cell>
          <cell r="T229">
            <v>421</v>
          </cell>
          <cell r="EB229">
            <v>0</v>
          </cell>
          <cell r="EC229" t="str">
            <v>16</v>
          </cell>
        </row>
        <row r="231">
          <cell r="D231" t="str">
            <v>430</v>
          </cell>
          <cell r="G231">
            <v>56017600903</v>
          </cell>
          <cell r="K231">
            <v>56066241898</v>
          </cell>
          <cell r="Q231">
            <v>43340373900</v>
          </cell>
          <cell r="EB231">
            <v>12725867998</v>
          </cell>
        </row>
        <row r="232">
          <cell r="D232" t="str">
            <v>431</v>
          </cell>
          <cell r="G232">
            <v>56043198126</v>
          </cell>
          <cell r="K232">
            <v>56091839121</v>
          </cell>
          <cell r="Q232">
            <v>43353201900</v>
          </cell>
          <cell r="EB232">
            <v>12738637221</v>
          </cell>
          <cell r="EC232" t="str">
            <v>16</v>
          </cell>
        </row>
        <row r="233">
          <cell r="G233">
            <v>14317135141</v>
          </cell>
          <cell r="K233">
            <v>14347467022.5</v>
          </cell>
          <cell r="Q233">
            <v>12714484312</v>
          </cell>
          <cell r="T233">
            <v>431</v>
          </cell>
          <cell r="EB233">
            <v>1632982710.5</v>
          </cell>
        </row>
        <row r="234">
          <cell r="G234">
            <v>41434876446</v>
          </cell>
          <cell r="K234">
            <v>41453185559.5</v>
          </cell>
          <cell r="Q234">
            <v>30048349297</v>
          </cell>
          <cell r="T234">
            <v>431</v>
          </cell>
          <cell r="EB234">
            <v>11404836262.5</v>
          </cell>
        </row>
        <row r="235">
          <cell r="G235">
            <v>291186539</v>
          </cell>
          <cell r="K235">
            <v>291186539</v>
          </cell>
          <cell r="Q235">
            <v>590368291</v>
          </cell>
          <cell r="T235">
            <v>431</v>
          </cell>
          <cell r="EB235">
            <v>-299181752</v>
          </cell>
        </row>
        <row r="236">
          <cell r="D236" t="str">
            <v>432</v>
          </cell>
          <cell r="G236">
            <v>-25597223</v>
          </cell>
          <cell r="K236">
            <v>-25597223</v>
          </cell>
          <cell r="Q236">
            <v>-12828000</v>
          </cell>
          <cell r="EB236">
            <v>-12769223</v>
          </cell>
          <cell r="EC236" t="str">
            <v>16</v>
          </cell>
        </row>
        <row r="237">
          <cell r="G237">
            <v>0</v>
          </cell>
          <cell r="K237">
            <v>0</v>
          </cell>
          <cell r="Q237">
            <v>0</v>
          </cell>
          <cell r="EB237">
            <v>0</v>
          </cell>
        </row>
        <row r="238">
          <cell r="G238">
            <v>0</v>
          </cell>
          <cell r="K238">
            <v>0</v>
          </cell>
          <cell r="Q238">
            <v>0</v>
          </cell>
          <cell r="T238">
            <v>432</v>
          </cell>
          <cell r="EB238">
            <v>0</v>
          </cell>
        </row>
        <row r="239">
          <cell r="G239">
            <v>0</v>
          </cell>
          <cell r="K239">
            <v>0</v>
          </cell>
          <cell r="Q239">
            <v>0</v>
          </cell>
          <cell r="T239">
            <v>432</v>
          </cell>
          <cell r="EB239">
            <v>0</v>
          </cell>
        </row>
        <row r="240">
          <cell r="G240">
            <v>-25597223</v>
          </cell>
          <cell r="K240">
            <v>-25597223</v>
          </cell>
          <cell r="Q240">
            <v>-12828000</v>
          </cell>
          <cell r="EB240">
            <v>-12769223</v>
          </cell>
        </row>
        <row r="241">
          <cell r="G241">
            <v>0</v>
          </cell>
          <cell r="K241">
            <v>0</v>
          </cell>
          <cell r="Q241">
            <v>-813000</v>
          </cell>
          <cell r="T241">
            <v>432</v>
          </cell>
          <cell r="EB241">
            <v>813000</v>
          </cell>
        </row>
        <row r="242">
          <cell r="G242">
            <v>-25597223</v>
          </cell>
          <cell r="K242">
            <v>-25597223</v>
          </cell>
          <cell r="Q242">
            <v>-12015000</v>
          </cell>
          <cell r="T242">
            <v>432</v>
          </cell>
          <cell r="EB242">
            <v>-13582223</v>
          </cell>
        </row>
        <row r="243">
          <cell r="D243" t="str">
            <v>433</v>
          </cell>
          <cell r="G243">
            <v>0</v>
          </cell>
          <cell r="K243">
            <v>0</v>
          </cell>
          <cell r="Q243">
            <v>0</v>
          </cell>
          <cell r="T243">
            <v>433</v>
          </cell>
          <cell r="EB243">
            <v>0</v>
          </cell>
          <cell r="EC243" t="str">
            <v>16</v>
          </cell>
        </row>
        <row r="245">
          <cell r="D245" t="str">
            <v>439</v>
          </cell>
          <cell r="G245">
            <v>0</v>
          </cell>
          <cell r="K245">
            <v>322585293110.93066</v>
          </cell>
          <cell r="Q245">
            <v>78252630579</v>
          </cell>
          <cell r="T245">
            <v>439</v>
          </cell>
          <cell r="EB245">
            <v>244332662531.93066</v>
          </cell>
        </row>
        <row r="247">
          <cell r="D247" t="str">
            <v>440</v>
          </cell>
          <cell r="G247">
            <v>4109170438834</v>
          </cell>
          <cell r="K247">
            <v>3848103748703.6641</v>
          </cell>
          <cell r="Q247">
            <v>2275055281543</v>
          </cell>
          <cell r="EB247">
            <v>1573048467160.6641</v>
          </cell>
        </row>
        <row r="248">
          <cell r="G248">
            <v>0</v>
          </cell>
          <cell r="K248">
            <v>0</v>
          </cell>
          <cell r="Q248">
            <v>0</v>
          </cell>
        </row>
        <row r="253">
          <cell r="G253" t="str">
            <v>Số cuối năm
(Số đơn vị)</v>
          </cell>
          <cell r="K253" t="str">
            <v>Số cuối năm
(Số kiểm toán)</v>
          </cell>
          <cell r="Q253" t="str">
            <v>Số đầu năm 
(Số kiểm toán)</v>
          </cell>
        </row>
        <row r="255">
          <cell r="Q255">
            <v>0</v>
          </cell>
        </row>
        <row r="256">
          <cell r="Q256">
            <v>0</v>
          </cell>
        </row>
        <row r="257">
          <cell r="Q257">
            <v>0</v>
          </cell>
        </row>
        <row r="258">
          <cell r="Q258">
            <v>0</v>
          </cell>
        </row>
        <row r="260">
          <cell r="Q260">
            <v>0</v>
          </cell>
        </row>
        <row r="261">
          <cell r="Q261">
            <v>0</v>
          </cell>
        </row>
        <row r="262">
          <cell r="Q262">
            <v>0</v>
          </cell>
        </row>
        <row r="263">
          <cell r="Q263">
            <v>0</v>
          </cell>
        </row>
        <row r="264">
          <cell r="Q264">
            <v>0</v>
          </cell>
        </row>
        <row r="265">
          <cell r="Q265">
            <v>0</v>
          </cell>
        </row>
        <row r="266">
          <cell r="Q266">
            <v>0</v>
          </cell>
        </row>
        <row r="267">
          <cell r="Q267">
            <v>0</v>
          </cell>
        </row>
        <row r="268">
          <cell r="Q268">
            <v>0</v>
          </cell>
        </row>
        <row r="271">
          <cell r="K271" t="str">
            <v>Lập ngày 24 tháng 03 năm 2009</v>
          </cell>
        </row>
        <row r="272">
          <cell r="K272" t="str">
            <v>Giám đốc</v>
          </cell>
        </row>
        <row r="278">
          <cell r="K278" t="str">
            <v>____________________</v>
          </cell>
        </row>
        <row r="279">
          <cell r="K279" t="str">
            <v>Nguyễn Đăng Nghiêm</v>
          </cell>
        </row>
        <row r="296">
          <cell r="Q296" t="str">
            <v>Đơn vị tính: VND</v>
          </cell>
        </row>
        <row r="298">
          <cell r="D298" t="str">
            <v xml:space="preserve">Mã 
số </v>
          </cell>
          <cell r="G298" t="str">
            <v>Năm nay
(Số đơn vị)</v>
          </cell>
          <cell r="K298" t="str">
            <v>Năm nay
(Số kiểm toán)</v>
          </cell>
          <cell r="Q298" t="str">
            <v>Năm trước
(Số kiểm toán)</v>
          </cell>
          <cell r="T298" t="str">
            <v xml:space="preserve">Mã 
số </v>
          </cell>
        </row>
        <row r="300">
          <cell r="D300" t="str">
            <v>01</v>
          </cell>
          <cell r="G300">
            <v>2689649211100</v>
          </cell>
          <cell r="K300">
            <v>2170142539823</v>
          </cell>
          <cell r="Q300">
            <v>1572133162335</v>
          </cell>
        </row>
        <row r="302">
          <cell r="G302">
            <v>2561333202209</v>
          </cell>
          <cell r="K302">
            <v>2041826530932</v>
          </cell>
          <cell r="Q302">
            <v>1572133162335</v>
          </cell>
          <cell r="T302" t="str">
            <v>01</v>
          </cell>
        </row>
        <row r="303">
          <cell r="G303">
            <v>128316008891</v>
          </cell>
          <cell r="K303">
            <v>128316008891</v>
          </cell>
          <cell r="Q303">
            <v>0</v>
          </cell>
          <cell r="T303" t="str">
            <v>01</v>
          </cell>
        </row>
        <row r="304">
          <cell r="D304" t="str">
            <v>02</v>
          </cell>
          <cell r="G304">
            <v>610956599</v>
          </cell>
          <cell r="K304">
            <v>627799589</v>
          </cell>
          <cell r="Q304">
            <v>699476744</v>
          </cell>
        </row>
        <row r="305">
          <cell r="G305">
            <v>0</v>
          </cell>
          <cell r="K305">
            <v>0</v>
          </cell>
          <cell r="Q305">
            <v>0</v>
          </cell>
          <cell r="T305" t="str">
            <v>02</v>
          </cell>
        </row>
        <row r="306">
          <cell r="G306">
            <v>627799589</v>
          </cell>
          <cell r="K306">
            <v>627799589</v>
          </cell>
          <cell r="Q306">
            <v>492892320</v>
          </cell>
          <cell r="T306" t="str">
            <v>02</v>
          </cell>
        </row>
        <row r="307">
          <cell r="G307">
            <v>-16842990</v>
          </cell>
          <cell r="K307">
            <v>0</v>
          </cell>
          <cell r="Q307">
            <v>206584424</v>
          </cell>
          <cell r="T307" t="str">
            <v>02</v>
          </cell>
        </row>
        <row r="308">
          <cell r="G308">
            <v>0</v>
          </cell>
          <cell r="K308">
            <v>0</v>
          </cell>
          <cell r="Q308">
            <v>0</v>
          </cell>
          <cell r="T308" t="str">
            <v>02</v>
          </cell>
        </row>
        <row r="309">
          <cell r="G309">
            <v>0</v>
          </cell>
          <cell r="K309">
            <v>0</v>
          </cell>
          <cell r="Q309">
            <v>0</v>
          </cell>
          <cell r="T309" t="str">
            <v>02</v>
          </cell>
        </row>
        <row r="310">
          <cell r="G310">
            <v>0</v>
          </cell>
          <cell r="K310">
            <v>0</v>
          </cell>
          <cell r="Q310">
            <v>0</v>
          </cell>
          <cell r="T310" t="str">
            <v>02</v>
          </cell>
        </row>
        <row r="312">
          <cell r="D312">
            <v>10</v>
          </cell>
          <cell r="G312">
            <v>2689038254501</v>
          </cell>
          <cell r="K312">
            <v>2169514740234</v>
          </cell>
          <cell r="Q312">
            <v>1571433685591</v>
          </cell>
        </row>
        <row r="314">
          <cell r="D314">
            <v>11</v>
          </cell>
          <cell r="G314">
            <v>2048089323305</v>
          </cell>
          <cell r="K314">
            <v>1533816081431.6899</v>
          </cell>
          <cell r="Q314">
            <v>1077912433180.49</v>
          </cell>
          <cell r="T314">
            <v>11</v>
          </cell>
        </row>
        <row r="316">
          <cell r="D316">
            <v>20</v>
          </cell>
          <cell r="G316">
            <v>640948931196</v>
          </cell>
          <cell r="K316">
            <v>635698658802.31018</v>
          </cell>
          <cell r="Q316">
            <v>493521252410.51001</v>
          </cell>
        </row>
        <row r="318">
          <cell r="D318">
            <v>21</v>
          </cell>
          <cell r="G318">
            <v>127974076417</v>
          </cell>
          <cell r="K318">
            <v>101479568003.65326</v>
          </cell>
          <cell r="Q318">
            <v>120098123188.10001</v>
          </cell>
          <cell r="T318">
            <v>21</v>
          </cell>
        </row>
        <row r="320">
          <cell r="D320">
            <v>22</v>
          </cell>
          <cell r="G320">
            <v>16753148375</v>
          </cell>
          <cell r="K320">
            <v>33375820782.999989</v>
          </cell>
          <cell r="Q320">
            <v>3812094882</v>
          </cell>
          <cell r="T320">
            <v>22</v>
          </cell>
        </row>
        <row r="321">
          <cell r="D321">
            <v>23</v>
          </cell>
          <cell r="G321">
            <v>12589496244</v>
          </cell>
          <cell r="K321">
            <v>13450984457</v>
          </cell>
          <cell r="Q321">
            <v>335053333</v>
          </cell>
        </row>
        <row r="323">
          <cell r="D323">
            <v>24</v>
          </cell>
          <cell r="G323">
            <v>14494611082</v>
          </cell>
          <cell r="K323">
            <v>18313774709</v>
          </cell>
          <cell r="Q323">
            <v>14803565780</v>
          </cell>
        </row>
        <row r="324">
          <cell r="G324">
            <v>73845212</v>
          </cell>
          <cell r="K324">
            <v>74764339</v>
          </cell>
          <cell r="Q324">
            <v>0</v>
          </cell>
          <cell r="T324">
            <v>24</v>
          </cell>
        </row>
        <row r="325">
          <cell r="G325">
            <v>31700870</v>
          </cell>
          <cell r="K325">
            <v>31700870</v>
          </cell>
          <cell r="Q325">
            <v>213135181</v>
          </cell>
          <cell r="T325">
            <v>24</v>
          </cell>
        </row>
        <row r="326">
          <cell r="G326">
            <v>16851910</v>
          </cell>
          <cell r="K326">
            <v>16851910</v>
          </cell>
          <cell r="Q326">
            <v>167600387</v>
          </cell>
          <cell r="T326">
            <v>24</v>
          </cell>
        </row>
        <row r="327">
          <cell r="G327">
            <v>41393255</v>
          </cell>
          <cell r="K327">
            <v>41393255</v>
          </cell>
          <cell r="Q327">
            <v>0</v>
          </cell>
          <cell r="T327">
            <v>24</v>
          </cell>
        </row>
        <row r="328">
          <cell r="G328">
            <v>0</v>
          </cell>
          <cell r="K328">
            <v>0</v>
          </cell>
          <cell r="Q328">
            <v>0</v>
          </cell>
          <cell r="T328">
            <v>24</v>
          </cell>
        </row>
        <row r="329">
          <cell r="G329">
            <v>109291933</v>
          </cell>
          <cell r="K329">
            <v>109291933</v>
          </cell>
          <cell r="Q329">
            <v>12476591583</v>
          </cell>
          <cell r="T329">
            <v>24</v>
          </cell>
        </row>
        <row r="330">
          <cell r="G330">
            <v>14221527902</v>
          </cell>
          <cell r="K330">
            <v>18039772402</v>
          </cell>
          <cell r="Q330">
            <v>1946238629</v>
          </cell>
          <cell r="T330">
            <v>24</v>
          </cell>
        </row>
        <row r="332">
          <cell r="D332">
            <v>25</v>
          </cell>
          <cell r="G332">
            <v>156194167448</v>
          </cell>
          <cell r="K332">
            <v>153424360065.54001</v>
          </cell>
          <cell r="Q332">
            <v>85258308032.509995</v>
          </cell>
        </row>
        <row r="333">
          <cell r="G333">
            <v>24784998768</v>
          </cell>
          <cell r="K333">
            <v>24724883796.540001</v>
          </cell>
          <cell r="Q333">
            <v>29483917603.510002</v>
          </cell>
          <cell r="T333">
            <v>25</v>
          </cell>
        </row>
        <row r="334">
          <cell r="G334">
            <v>274886481</v>
          </cell>
          <cell r="K334">
            <v>226986330</v>
          </cell>
          <cell r="Q334">
            <v>2997297121</v>
          </cell>
          <cell r="T334">
            <v>25</v>
          </cell>
        </row>
        <row r="335">
          <cell r="G335">
            <v>712290036</v>
          </cell>
          <cell r="K335">
            <v>673019919</v>
          </cell>
          <cell r="Q335">
            <v>7865152859</v>
          </cell>
          <cell r="T335">
            <v>25</v>
          </cell>
        </row>
        <row r="336">
          <cell r="G336">
            <v>180461989</v>
          </cell>
          <cell r="K336">
            <v>180461989</v>
          </cell>
          <cell r="Q336">
            <v>1596351365</v>
          </cell>
          <cell r="T336">
            <v>25</v>
          </cell>
        </row>
        <row r="337">
          <cell r="G337">
            <v>446678823</v>
          </cell>
          <cell r="K337">
            <v>444298680</v>
          </cell>
          <cell r="Q337">
            <v>2056126298</v>
          </cell>
          <cell r="T337">
            <v>25</v>
          </cell>
        </row>
        <row r="338">
          <cell r="G338">
            <v>18161784</v>
          </cell>
          <cell r="K338">
            <v>18161784</v>
          </cell>
          <cell r="Q338">
            <v>981742743</v>
          </cell>
          <cell r="T338">
            <v>25</v>
          </cell>
        </row>
        <row r="339">
          <cell r="G339">
            <v>1919285556</v>
          </cell>
          <cell r="K339">
            <v>1807655556</v>
          </cell>
          <cell r="Q339">
            <v>8284023793</v>
          </cell>
          <cell r="T339">
            <v>25</v>
          </cell>
        </row>
        <row r="340">
          <cell r="G340">
            <v>127857404011</v>
          </cell>
          <cell r="K340">
            <v>125348892011</v>
          </cell>
          <cell r="Q340">
            <v>31993696250</v>
          </cell>
          <cell r="T340">
            <v>25</v>
          </cell>
        </row>
        <row r="342">
          <cell r="D342">
            <v>30</v>
          </cell>
          <cell r="G342">
            <v>581481080708</v>
          </cell>
          <cell r="K342">
            <v>532064271248.42352</v>
          </cell>
          <cell r="Q342">
            <v>509745406904.09998</v>
          </cell>
        </row>
        <row r="344">
          <cell r="D344">
            <v>31</v>
          </cell>
          <cell r="G344">
            <v>10970514658</v>
          </cell>
          <cell r="K344">
            <v>10949708646</v>
          </cell>
          <cell r="Q344">
            <v>7963838936</v>
          </cell>
          <cell r="T344">
            <v>31</v>
          </cell>
        </row>
        <row r="346">
          <cell r="D346">
            <v>32</v>
          </cell>
          <cell r="G346">
            <v>7113847679</v>
          </cell>
          <cell r="K346">
            <v>7073335790</v>
          </cell>
          <cell r="Q346">
            <v>6818817679</v>
          </cell>
          <cell r="T346">
            <v>32</v>
          </cell>
        </row>
        <row r="348">
          <cell r="D348">
            <v>40</v>
          </cell>
          <cell r="G348">
            <v>3856666979</v>
          </cell>
          <cell r="K348">
            <v>3876372856</v>
          </cell>
          <cell r="Q348">
            <v>1145021257</v>
          </cell>
        </row>
        <row r="350">
          <cell r="D350">
            <v>45</v>
          </cell>
          <cell r="G350">
            <v>0</v>
          </cell>
          <cell r="K350">
            <v>3928646216</v>
          </cell>
          <cell r="Q350">
            <v>0</v>
          </cell>
          <cell r="T350">
            <v>41</v>
          </cell>
        </row>
        <row r="352">
          <cell r="D352">
            <v>50</v>
          </cell>
          <cell r="G352">
            <v>585337747687</v>
          </cell>
          <cell r="K352">
            <v>539869290320.42352</v>
          </cell>
          <cell r="Q352">
            <v>510890428161.09998</v>
          </cell>
        </row>
        <row r="354">
          <cell r="D354">
            <v>51</v>
          </cell>
          <cell r="G354">
            <v>120157926489</v>
          </cell>
          <cell r="K354">
            <v>123465358052</v>
          </cell>
          <cell r="Q354">
            <v>116387976043</v>
          </cell>
          <cell r="T354">
            <v>51</v>
          </cell>
        </row>
        <row r="356">
          <cell r="D356">
            <v>52</v>
          </cell>
          <cell r="G356">
            <v>0</v>
          </cell>
          <cell r="K356">
            <v>-3411384132</v>
          </cell>
          <cell r="Q356">
            <v>0</v>
          </cell>
          <cell r="T356">
            <v>52</v>
          </cell>
        </row>
        <row r="358">
          <cell r="D358">
            <v>60</v>
          </cell>
          <cell r="G358">
            <v>465179821198</v>
          </cell>
          <cell r="K358">
            <v>419815316400.42352</v>
          </cell>
          <cell r="Q358">
            <v>394502452118.09998</v>
          </cell>
        </row>
        <row r="360">
          <cell r="D360">
            <v>61</v>
          </cell>
          <cell r="G360">
            <v>0</v>
          </cell>
          <cell r="K360">
            <v>44081389683.264809</v>
          </cell>
          <cell r="Q360">
            <v>17452071578</v>
          </cell>
          <cell r="T360">
            <v>61</v>
          </cell>
        </row>
        <row r="362">
          <cell r="D362">
            <v>62</v>
          </cell>
          <cell r="G362">
            <v>465179821198</v>
          </cell>
          <cell r="K362">
            <v>375733926717.15869</v>
          </cell>
          <cell r="Q362">
            <v>377050380540.09998</v>
          </cell>
        </row>
        <row r="363">
          <cell r="D363">
            <v>70</v>
          </cell>
          <cell r="K363">
            <v>0</v>
          </cell>
          <cell r="Q363">
            <v>0</v>
          </cell>
          <cell r="T363">
            <v>70</v>
          </cell>
        </row>
        <row r="367">
          <cell r="K367" t="str">
            <v>Lập ngày 24 tháng 03 năm 2009</v>
          </cell>
        </row>
        <row r="368">
          <cell r="K368" t="str">
            <v>Giám đốc</v>
          </cell>
        </row>
        <row r="374">
          <cell r="K374" t="str">
            <v>____________________</v>
          </cell>
        </row>
        <row r="375">
          <cell r="K375" t="str">
            <v>Nguyễn Đăng Nghiêm</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13">
          <cell r="E13" t="str">
            <v>Số phản ánh trên LCTT</v>
          </cell>
        </row>
        <row r="14">
          <cell r="E14">
            <v>-535596654.86298752</v>
          </cell>
        </row>
        <row r="24">
          <cell r="E24">
            <v>-535596654.86298752</v>
          </cell>
          <cell r="H24" t="str">
            <v>01</v>
          </cell>
        </row>
        <row r="25">
          <cell r="E25">
            <v>-540404886975.2865</v>
          </cell>
        </row>
        <row r="27">
          <cell r="E27" t="str">
            <v>Số phản ánh trên LCTT</v>
          </cell>
        </row>
        <row r="28">
          <cell r="E28">
            <v>295967991767.88965</v>
          </cell>
        </row>
        <row r="33">
          <cell r="E33">
            <v>295967991767.88965</v>
          </cell>
          <cell r="H33" t="str">
            <v>02</v>
          </cell>
        </row>
        <row r="34">
          <cell r="E34">
            <v>295967991767.88965</v>
          </cell>
        </row>
        <row r="36">
          <cell r="E36" t="str">
            <v>Số phản ánh trên LCTT</v>
          </cell>
        </row>
        <row r="37">
          <cell r="E37">
            <v>-126540313</v>
          </cell>
        </row>
        <row r="38">
          <cell r="E38">
            <v>0</v>
          </cell>
        </row>
        <row r="41">
          <cell r="E41">
            <v>-126540313</v>
          </cell>
          <cell r="H41" t="str">
            <v>03</v>
          </cell>
        </row>
        <row r="42">
          <cell r="E42">
            <v>-126540313</v>
          </cell>
        </row>
        <row r="44">
          <cell r="E44" t="str">
            <v>Số phản ánh trên LCTT</v>
          </cell>
        </row>
        <row r="45">
          <cell r="E45">
            <v>0</v>
          </cell>
        </row>
        <row r="47">
          <cell r="E47">
            <v>0</v>
          </cell>
        </row>
        <row r="48">
          <cell r="E48">
            <v>0</v>
          </cell>
        </row>
        <row r="55">
          <cell r="E55">
            <v>0</v>
          </cell>
          <cell r="H55" t="str">
            <v>04</v>
          </cell>
        </row>
        <row r="56">
          <cell r="E56">
            <v>0</v>
          </cell>
        </row>
        <row r="58">
          <cell r="E58" t="str">
            <v>Số phản ánh trên LCTT</v>
          </cell>
        </row>
        <row r="59">
          <cell r="E59">
            <v>0</v>
          </cell>
        </row>
        <row r="62">
          <cell r="E62">
            <v>0</v>
          </cell>
        </row>
        <row r="63">
          <cell r="E63">
            <v>0</v>
          </cell>
        </row>
        <row r="64">
          <cell r="E64">
            <v>0</v>
          </cell>
        </row>
        <row r="66">
          <cell r="E66">
            <v>0</v>
          </cell>
        </row>
        <row r="67">
          <cell r="E67">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80">
          <cell r="E80">
            <v>0</v>
          </cell>
        </row>
        <row r="81">
          <cell r="E81">
            <v>0</v>
          </cell>
        </row>
        <row r="82">
          <cell r="E82">
            <v>0</v>
          </cell>
        </row>
        <row r="84">
          <cell r="E84">
            <v>0</v>
          </cell>
          <cell r="H84" t="str">
            <v>05</v>
          </cell>
        </row>
        <row r="85">
          <cell r="E85">
            <v>0</v>
          </cell>
        </row>
        <row r="87">
          <cell r="E87" t="str">
            <v>Số phản ánh trên LCTT</v>
          </cell>
        </row>
        <row r="88">
          <cell r="E88">
            <v>13450984457</v>
          </cell>
        </row>
        <row r="91">
          <cell r="E91">
            <v>13450984457</v>
          </cell>
          <cell r="H91" t="str">
            <v>06</v>
          </cell>
        </row>
        <row r="92">
          <cell r="E92">
            <v>0</v>
          </cell>
        </row>
        <row r="94">
          <cell r="E94" t="str">
            <v>Số phản ánh trên LCTT</v>
          </cell>
        </row>
        <row r="95">
          <cell r="E95">
            <v>-13450984457</v>
          </cell>
        </row>
        <row r="96">
          <cell r="E96">
            <v>13450984457</v>
          </cell>
        </row>
        <row r="98">
          <cell r="E98">
            <v>0</v>
          </cell>
        </row>
        <row r="102">
          <cell r="E102">
            <v>0</v>
          </cell>
          <cell r="H102" t="str">
            <v>13</v>
          </cell>
        </row>
        <row r="103">
          <cell r="E103">
            <v>0</v>
          </cell>
        </row>
        <row r="105">
          <cell r="E105" t="str">
            <v>Số phản ánh trên LCTT</v>
          </cell>
        </row>
        <row r="106">
          <cell r="E106">
            <v>-3542038477</v>
          </cell>
        </row>
        <row r="109">
          <cell r="E109">
            <v>-3542038477</v>
          </cell>
          <cell r="H109" t="str">
            <v>14</v>
          </cell>
        </row>
        <row r="110">
          <cell r="E110">
            <v>0</v>
          </cell>
        </row>
        <row r="112">
          <cell r="E112" t="str">
            <v>Số phản ánh trên LCTT</v>
          </cell>
        </row>
        <row r="113">
          <cell r="E113">
            <v>0</v>
          </cell>
        </row>
        <row r="114">
          <cell r="E114">
            <v>-17366448726.355858</v>
          </cell>
        </row>
        <row r="115">
          <cell r="E115">
            <v>-17366448726.355858</v>
          </cell>
        </row>
        <row r="116">
          <cell r="E116">
            <v>0</v>
          </cell>
        </row>
        <row r="117">
          <cell r="E117">
            <v>0</v>
          </cell>
        </row>
        <row r="118">
          <cell r="E118">
            <v>0</v>
          </cell>
        </row>
        <row r="119">
          <cell r="E119">
            <v>0</v>
          </cell>
        </row>
        <row r="120">
          <cell r="E120">
            <v>0</v>
          </cell>
        </row>
        <row r="123">
          <cell r="E123">
            <v>0</v>
          </cell>
        </row>
        <row r="126">
          <cell r="E126">
            <v>-17366448726.355858</v>
          </cell>
          <cell r="H126" t="str">
            <v>15</v>
          </cell>
        </row>
        <row r="127">
          <cell r="E127">
            <v>-17366448726.355858</v>
          </cell>
        </row>
        <row r="129">
          <cell r="E129" t="str">
            <v>Số phản ánh trên LCTT</v>
          </cell>
        </row>
        <row r="130">
          <cell r="E130">
            <v>17366448726.355858</v>
          </cell>
        </row>
        <row r="131">
          <cell r="E131">
            <v>17366448726.355858</v>
          </cell>
        </row>
        <row r="136">
          <cell r="E136">
            <v>0</v>
          </cell>
        </row>
        <row r="139">
          <cell r="E139">
            <v>0</v>
          </cell>
        </row>
        <row r="140">
          <cell r="E140">
            <v>0</v>
          </cell>
        </row>
        <row r="141">
          <cell r="E141">
            <v>0</v>
          </cell>
        </row>
        <row r="142">
          <cell r="E142">
            <v>0</v>
          </cell>
        </row>
        <row r="145">
          <cell r="E145">
            <v>34732897452.711716</v>
          </cell>
          <cell r="H145" t="str">
            <v>16</v>
          </cell>
        </row>
        <row r="146">
          <cell r="E146">
            <v>34732897452.711716</v>
          </cell>
        </row>
        <row r="148">
          <cell r="E148" t="str">
            <v>Số phản ánh trên LCTT</v>
          </cell>
        </row>
        <row r="149">
          <cell r="E149">
            <v>-889844222320</v>
          </cell>
        </row>
        <row r="155">
          <cell r="E155">
            <v>0</v>
          </cell>
        </row>
        <row r="156">
          <cell r="E156">
            <v>0</v>
          </cell>
        </row>
        <row r="160">
          <cell r="E160">
            <v>-889844222320</v>
          </cell>
          <cell r="H160" t="str">
            <v>21</v>
          </cell>
        </row>
        <row r="161">
          <cell r="E161">
            <v>-889844222320</v>
          </cell>
        </row>
        <row r="163">
          <cell r="E163" t="str">
            <v>Số phản ánh trên LCTT</v>
          </cell>
        </row>
        <row r="164">
          <cell r="E164">
            <v>0</v>
          </cell>
        </row>
        <row r="167">
          <cell r="E167">
            <v>0</v>
          </cell>
        </row>
        <row r="170">
          <cell r="E170">
            <v>0</v>
          </cell>
        </row>
        <row r="172">
          <cell r="E172">
            <v>0</v>
          </cell>
        </row>
        <row r="175">
          <cell r="E175">
            <v>0</v>
          </cell>
        </row>
        <row r="177">
          <cell r="E177">
            <v>0</v>
          </cell>
          <cell r="H177" t="str">
            <v>22</v>
          </cell>
        </row>
        <row r="178">
          <cell r="E178">
            <v>0</v>
          </cell>
        </row>
        <row r="180">
          <cell r="E180" t="str">
            <v>Số phản ánh trên LCTT</v>
          </cell>
        </row>
        <row r="181">
          <cell r="E181">
            <v>9014000000</v>
          </cell>
        </row>
        <row r="182">
          <cell r="E182">
            <v>0</v>
          </cell>
        </row>
        <row r="186">
          <cell r="E186">
            <v>9014000000</v>
          </cell>
          <cell r="H186" t="str">
            <v>23</v>
          </cell>
        </row>
        <row r="187">
          <cell r="E187">
            <v>9014000000</v>
          </cell>
        </row>
        <row r="189">
          <cell r="E189" t="str">
            <v>Số phản ánh trên LCTT</v>
          </cell>
        </row>
        <row r="190">
          <cell r="E190">
            <v>0</v>
          </cell>
        </row>
        <row r="191">
          <cell r="E191">
            <v>0</v>
          </cell>
        </row>
        <row r="192">
          <cell r="E192">
            <v>0</v>
          </cell>
        </row>
        <row r="193">
          <cell r="E193">
            <v>0</v>
          </cell>
        </row>
        <row r="194">
          <cell r="E194">
            <v>0</v>
          </cell>
        </row>
        <row r="197">
          <cell r="E197">
            <v>0</v>
          </cell>
          <cell r="H197" t="str">
            <v>24</v>
          </cell>
        </row>
        <row r="198">
          <cell r="E198">
            <v>0</v>
          </cell>
        </row>
        <row r="200">
          <cell r="E200" t="str">
            <v>Số phản ánh trên LCTT</v>
          </cell>
        </row>
        <row r="201">
          <cell r="E201">
            <v>-49663320015.653259</v>
          </cell>
        </row>
        <row r="202">
          <cell r="E202">
            <v>0</v>
          </cell>
        </row>
        <row r="207">
          <cell r="E207">
            <v>0</v>
          </cell>
        </row>
        <row r="209">
          <cell r="E209">
            <v>-49663320015.653259</v>
          </cell>
          <cell r="H209" t="str">
            <v>25</v>
          </cell>
        </row>
        <row r="210">
          <cell r="E210">
            <v>-49663320015.653259</v>
          </cell>
        </row>
        <row r="212">
          <cell r="E212" t="str">
            <v>Số phản ánh trên LCTT</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2">
          <cell r="E222">
            <v>0</v>
          </cell>
          <cell r="H222" t="str">
            <v>26</v>
          </cell>
        </row>
        <row r="223">
          <cell r="E223">
            <v>0</v>
          </cell>
        </row>
        <row r="226">
          <cell r="E226">
            <v>0</v>
          </cell>
        </row>
        <row r="228">
          <cell r="E228">
            <v>0</v>
          </cell>
        </row>
        <row r="230">
          <cell r="E230">
            <v>0</v>
          </cell>
        </row>
        <row r="232">
          <cell r="E232">
            <v>0</v>
          </cell>
        </row>
        <row r="233">
          <cell r="E233">
            <v>0</v>
          </cell>
        </row>
        <row r="235">
          <cell r="E235">
            <v>0</v>
          </cell>
          <cell r="H235" t="str">
            <v>27</v>
          </cell>
        </row>
        <row r="236">
          <cell r="E236">
            <v>0</v>
          </cell>
        </row>
        <row r="239">
          <cell r="E239">
            <v>249981582995</v>
          </cell>
        </row>
        <row r="240">
          <cell r="E240">
            <v>-249981582995</v>
          </cell>
        </row>
        <row r="245">
          <cell r="E245">
            <v>0</v>
          </cell>
          <cell r="H245" t="str">
            <v>31</v>
          </cell>
        </row>
        <row r="246">
          <cell r="E246">
            <v>0</v>
          </cell>
        </row>
        <row r="249">
          <cell r="E249">
            <v>0</v>
          </cell>
        </row>
        <row r="250">
          <cell r="E250">
            <v>0</v>
          </cell>
        </row>
        <row r="254">
          <cell r="E254">
            <v>0</v>
          </cell>
          <cell r="H254" t="str">
            <v>32</v>
          </cell>
        </row>
        <row r="255">
          <cell r="E255">
            <v>0</v>
          </cell>
        </row>
        <row r="258">
          <cell r="E258">
            <v>723308917180</v>
          </cell>
        </row>
        <row r="259">
          <cell r="E259">
            <v>0</v>
          </cell>
        </row>
        <row r="260">
          <cell r="E260">
            <v>0</v>
          </cell>
        </row>
        <row r="261">
          <cell r="E261">
            <v>0</v>
          </cell>
        </row>
        <row r="262">
          <cell r="E262">
            <v>0</v>
          </cell>
        </row>
        <row r="263">
          <cell r="E263">
            <v>723308917180</v>
          </cell>
          <cell r="H263" t="str">
            <v>33</v>
          </cell>
        </row>
        <row r="264">
          <cell r="E264">
            <v>723308917180</v>
          </cell>
        </row>
        <row r="267">
          <cell r="E267">
            <v>0</v>
          </cell>
        </row>
        <row r="268">
          <cell r="E268">
            <v>0</v>
          </cell>
        </row>
        <row r="269">
          <cell r="E269">
            <v>0</v>
          </cell>
        </row>
        <row r="270">
          <cell r="E270">
            <v>0</v>
          </cell>
        </row>
        <row r="273">
          <cell r="E273">
            <v>0</v>
          </cell>
        </row>
        <row r="274">
          <cell r="E274">
            <v>0</v>
          </cell>
        </row>
        <row r="276">
          <cell r="E276">
            <v>0</v>
          </cell>
          <cell r="H276" t="str">
            <v>34</v>
          </cell>
        </row>
        <row r="277">
          <cell r="E277">
            <v>0</v>
          </cell>
        </row>
        <row r="280">
          <cell r="E280">
            <v>0</v>
          </cell>
        </row>
        <row r="282">
          <cell r="E282">
            <v>0</v>
          </cell>
        </row>
        <row r="283">
          <cell r="E283">
            <v>0</v>
          </cell>
        </row>
        <row r="285">
          <cell r="E285">
            <v>0</v>
          </cell>
          <cell r="H285" t="str">
            <v>35</v>
          </cell>
        </row>
        <row r="286">
          <cell r="E286">
            <v>0</v>
          </cell>
        </row>
        <row r="289">
          <cell r="E289">
            <v>0</v>
          </cell>
        </row>
        <row r="290">
          <cell r="E290">
            <v>0</v>
          </cell>
        </row>
        <row r="291">
          <cell r="E291">
            <v>0</v>
          </cell>
        </row>
        <row r="295">
          <cell r="E295">
            <v>0</v>
          </cell>
          <cell r="H295" t="str">
            <v>36</v>
          </cell>
        </row>
        <row r="296">
          <cell r="E296">
            <v>0</v>
          </cell>
        </row>
        <row r="299">
          <cell r="E299">
            <v>0</v>
          </cell>
        </row>
        <row r="300">
          <cell r="E300">
            <v>0</v>
          </cell>
        </row>
        <row r="301">
          <cell r="E301">
            <v>0</v>
          </cell>
          <cell r="H301" t="str">
            <v>61</v>
          </cell>
        </row>
        <row r="302">
          <cell r="E302">
            <v>0</v>
          </cell>
        </row>
        <row r="319">
          <cell r="E319">
            <v>-267481675689.70001</v>
          </cell>
        </row>
        <row r="322">
          <cell r="E322">
            <v>0</v>
          </cell>
        </row>
        <row r="323">
          <cell r="E323">
            <v>0</v>
          </cell>
        </row>
        <row r="324">
          <cell r="E324">
            <v>0</v>
          </cell>
        </row>
        <row r="326">
          <cell r="E326">
            <v>0</v>
          </cell>
        </row>
        <row r="328">
          <cell r="E328">
            <v>0</v>
          </cell>
        </row>
        <row r="330">
          <cell r="E330">
            <v>0</v>
          </cell>
        </row>
        <row r="333">
          <cell r="E333">
            <v>0</v>
          </cell>
        </row>
        <row r="334">
          <cell r="E334">
            <v>0</v>
          </cell>
        </row>
        <row r="338">
          <cell r="E338">
            <v>-267481675689.70001</v>
          </cell>
          <cell r="H338" t="str">
            <v>09</v>
          </cell>
        </row>
        <row r="339">
          <cell r="E339">
            <v>-267481675689.70001</v>
          </cell>
        </row>
        <row r="343">
          <cell r="E343">
            <v>-59933067518.200012</v>
          </cell>
        </row>
        <row r="345">
          <cell r="E345">
            <v>-59933067518.200012</v>
          </cell>
          <cell r="H345" t="str">
            <v>10</v>
          </cell>
        </row>
        <row r="346">
          <cell r="E346">
            <v>-59933067518.200012</v>
          </cell>
        </row>
        <row r="353">
          <cell r="E353">
            <v>334699662211.23999</v>
          </cell>
        </row>
        <row r="355">
          <cell r="E355">
            <v>3542038477</v>
          </cell>
        </row>
        <row r="356">
          <cell r="E356">
            <v>-13450984457</v>
          </cell>
        </row>
        <row r="360">
          <cell r="E360">
            <v>0</v>
          </cell>
        </row>
        <row r="361">
          <cell r="E361">
            <v>0</v>
          </cell>
        </row>
        <row r="363">
          <cell r="E363">
            <v>0</v>
          </cell>
        </row>
        <row r="366">
          <cell r="E366">
            <v>0</v>
          </cell>
        </row>
        <row r="367">
          <cell r="E367">
            <v>0</v>
          </cell>
        </row>
        <row r="368">
          <cell r="E368">
            <v>0</v>
          </cell>
        </row>
        <row r="371">
          <cell r="E371">
            <v>324790716231.23999</v>
          </cell>
          <cell r="H371" t="str">
            <v>11</v>
          </cell>
        </row>
        <row r="372">
          <cell r="E372">
            <v>324790716231.23999</v>
          </cell>
        </row>
        <row r="375">
          <cell r="E375">
            <v>-19542961598</v>
          </cell>
        </row>
        <row r="378">
          <cell r="E378">
            <v>-19542961598</v>
          </cell>
          <cell r="H378" t="str">
            <v>12</v>
          </cell>
        </row>
        <row r="379">
          <cell r="E379">
            <v>-19542961598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oan"/>
      <sheetName val="dtxl-duong"/>
      <sheetName val="gtxl-duong(11m)"/>
      <sheetName val="gtxl-cau"/>
      <sheetName val="cpkhac-Bm=11m"/>
      <sheetName val="thkphi-Bm=11m"/>
      <sheetName val="gpmb"/>
      <sheetName val="Sheet1"/>
      <sheetName val="dap"/>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gtxl-duone(11m)"/>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pmb"/>
      <sheetName val="DTCT"/>
      <sheetName val="B2.3"/>
      <sheetName val="CL XD"/>
      <sheetName val="THop"/>
      <sheetName val="CT"/>
      <sheetName val="TienLuong"/>
      <sheetName val="ChiTiet"/>
      <sheetName val="Don-Gia"/>
      <sheetName val="Nhan-cong"/>
      <sheetName val="May"/>
      <sheetName val="VatLieu"/>
      <sheetName val="Thanh-Toan"/>
      <sheetName val="KLCong"/>
      <sheetName val="Sheet12"/>
      <sheetName val="Sheet13"/>
      <sheetName val="Sheet14"/>
      <sheetName val="Sheet15"/>
      <sheetName val="Sheet16"/>
      <sheetName val=""/>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Sheet3"/>
      <sheetName val="pt0-1"/>
      <sheetName val="kp0-1"/>
      <sheetName val="0-1"/>
      <sheetName val="pt2-3"/>
      <sheetName val="thkp2-3"/>
      <sheetName val="clvl"/>
      <sheetName val="2-3"/>
      <sheetName val="cl1-2"/>
      <sheetName val="thkp1-2"/>
      <sheetName val="clvl1-2"/>
      <sheetName val="1-2"/>
      <sheetName val="["/>
      <sheetName val="C.t)êt C.ty"/>
      <sheetName val="Thuc thanh"/>
      <sheetName val="CN kho doi"/>
      <sheetName val="CTHTchua TTn?ib?"/>
      <sheetName val="CN2004 N?p TCT"/>
      <sheetName val="tra-vat-lieu"/>
      <sheetName val="T.HDÔ CN"/>
      <sheetName val="PEDESB"/>
      <sheetName val="tkkt-ql38-1-g-2"/>
      <sheetName val="_x0001_Y"/>
      <sheetName val="DCNCII"/>
      <sheetName val="TH_DTXL_luu"/>
      <sheetName val="MTO REV.0"/>
      <sheetName val="btra"/>
      <sheetName val="TN"/>
      <sheetName val="ND"/>
      <sheetName val="dtxl-du"/>
      <sheetName val="t02"/>
      <sheetName val="BaoVe"/>
      <sheetName val="Tr Cay"/>
      <sheetName val="T071"/>
      <sheetName val="TRONG CAY T8 (2)"/>
      <sheetName val="chitimc"/>
      <sheetName val="BANGTRA"/>
      <sheetName val="T1-05"/>
      <sheetName val="T2-05"/>
      <sheetName val="T3-05"/>
      <sheetName val="T4-05"/>
      <sheetName val="T5-05"/>
      <sheetName val="T6-05"/>
      <sheetName val="T7-05"/>
      <sheetName val="T8-05"/>
      <sheetName val="T9-05"/>
      <sheetName val="T10-05"/>
      <sheetName val="T11-05"/>
      <sheetName val="T12-05"/>
      <sheetName val="gtxl-euone(11m)"/>
      <sheetName val="_pmb"/>
      <sheetName val="Tra_bang"/>
      <sheetName val="CTHTc(u"/>
      <sheetName val="BaocaoC.noHopC."/>
      <sheetName val="MTL$-INTER"/>
      <sheetName val="CN kho ðoi"/>
      <sheetName val="CTHTchýa TTn?ib?"/>
      <sheetName val="gtxl-duoîe(11m)"/>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dtxl-du?n?"/>
      <sheetName val="TSO_CHUNG"/>
      <sheetName val="_"/>
      <sheetName val="CTHTchua TTn_ib_"/>
      <sheetName val="CN2004 N_p TCT"/>
      <sheetName val="V@PN"/>
      <sheetName val="CN Tl￸04"/>
      <sheetName val="KLDG_x0014_T&lt;120% (2)"/>
      <sheetName val="_x0018_XXXXXX0"/>
      <sheetName val="N/ Ca.N"/>
      <sheetName val="CTHTchưa TTn᳙ibộ"/>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CTHTchýa TTn_ib_"/>
      <sheetName val="CTHTc(u? ?T*?ib?"/>
      <sheetName val="_x0001_Y?_x0004_???’_x0001_Y?_x0004_???“_x0001_Y?_x0004_???”_x0001_Y?_x0004_???"/>
      <sheetName val="_x0001_Y?_x0004_???ž_x0001_Y?_x0004_???Ÿ_x0001_Y?_x0004_??? _x0001_Y?_x0004_???"/>
      <sheetName val="VL????????"/>
      <sheetName val="_x0001_Y?_x0004_????_x0001_Y?_x0004_???_x0001_Y?_x0004_??? _x0001_Y?_x0004_???"/>
      <sheetName val="ATM"/>
      <sheetName val="BCA"/>
      <sheetName val="Anca"/>
      <sheetName val="TT Luong"/>
      <sheetName val="TTATM"/>
      <sheetName val="Duyet"/>
      <sheetName val="giႀ￸nhan cong"/>
      <sheetName val="ctTBA"/>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N_ Ca.N"/>
      <sheetName val="dtxl-du_n_"/>
      <sheetName val="DG "/>
      <sheetName val="DTCTtÑuy"/>
      <sheetName val="MTO REV.2(ARMOR)"/>
      <sheetName val="T_HDÔ_CN"/>
      <sheetName val="_x0001_Y?_x0004_?¶_x0001_Y_x0004_?·_x0001_Y?_x0004_?¸_x0001_Y?_x0004_?¹_x0001_Y?_x0004_?º_x0001_Y"/>
      <sheetName val="_x0001_Y?_x0004_?ª_x0001_Y?_x0004_?«_x0001_Y?_x0004_?¬_x0001_Y?_x0004_?­_x0001_Y_x0004_?®_x0001_"/>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CN Tl?04"/>
      <sheetName val="7_x0010_000000"/>
      <sheetName val="Box-Girder"/>
      <sheetName val="Truot_nen"/>
      <sheetName val="VapLieu"/>
      <sheetName val="Tong KLBS"/>
      <sheetName val="TH_x000d_DTXL-luu"/>
      <sheetName val="CPXD-TT-04-G_x0011_"/>
      <sheetName val="DTCT_x000d_G1"/>
      <sheetName val="thdt"/>
      <sheetName val="ptvl0-1"/>
      <sheetName val="ptvl4-5"/>
      <sheetName val="4-5"/>
      <sheetName val="ptvl3-4"/>
      <sheetName val="3-4"/>
      <sheetName val="ptvl2-3"/>
      <sheetName val="vlcong"/>
      <sheetName val="ptvl1-2"/>
      <sheetName val="_x0001_Y__x0004____’_x0001_Y__x0004____“_x0001_Y__x0004____”_x0001_Y__x0004____"/>
      <sheetName val="_x0001_Y__x0004____ž_x0001_Y__x0004____Ÿ_x0001_Y__x0004____ _x0001_Y__x0004____"/>
      <sheetName val="Soil"/>
      <sheetName val="Tien do thi²"/>
      <sheetName val="_x0001_Y__x0004______x0001_Y__x0004_____x0001_Y__x0004____ _x0001_Y__x0004____"/>
      <sheetName val="1-2???????????냼η?_x0004_??????钌έ?????"/>
      <sheetName val="뉃"/>
      <sheetName val="Dữ liệu"/>
      <sheetName val="Khối lượng"/>
      <sheetName val="Dự toán"/>
      <sheetName val="Vật tư"/>
      <sheetName val="Phân tích"/>
      <sheetName val="&lt;Phân tích&gt;"/>
      <sheetName val="Kinh phí"/>
      <sheetName val="Thuyết minh"/>
      <sheetName val="Bìa HS"/>
      <sheetName val="Tiến độ"/>
      <sheetName val="TH_x000a_DTXL-luu"/>
      <sheetName val="DTCT_x000a_G1"/>
      <sheetName val="gi??nhan cong"/>
      <sheetName val="_x0001_Y?_x0004_?Â_x0001_Y?_x0004_?Ã_x0001_Y?_x0004_?Ä_x0001_Y?_x0004_?Å_x0001_Y?_x0004_Æ_x0001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_x0001_Y__x0004__Â_x0001_Y__x0004__Ã_x0001_Y__x0004__Ä_x0001_Y__x0004__Å_x0001_Y__x0004__Æ_x0001_"/>
      <sheetName val="tkku-ql38-1-g-2"/>
      <sheetName val="nhan cong"/>
      <sheetName val="VL________"/>
      <sheetName val="CTHTc(u_ _T__ib_"/>
      <sheetName val="_x0001_Y__x0004__¶_x0001_Y_x0004__·_x0001_Y__x0004__¸_x0001_Y__x0004__¹_x0001_Y__x0004__º_x0001_Y"/>
      <sheetName val="CN Tl_04"/>
      <sheetName val="ptvt"/>
      <sheetName val="MTO_REV_0"/>
      <sheetName val="_x0001_Y__x0004__ª_x0001_Y__x0004__«_x0001_Y__x0004__¬_x0001_Y__x0004__­_x0001_Y_x0004__®_x0001_"/>
      <sheetName val="_x0001_Y__x0004__’_x0001_Y__x0004__“_x0001_Y__x0004__”_x0001_Y__x0004__•_x0001_Y__x0004__–_x0001_"/>
      <sheetName val="_x0001_Y__x0004__ž_x0001_Y__x0004__Ÿ_x0001_Y__x0004__ _x0001_Y__x0004__¡_x0001_Y__x0004__¢_x0001_"/>
      <sheetName val="__x0004____™_x0001_Y__x0004____š_x0001_Y__x0004____›_x0001_Y__x0004____œ_x0001_"/>
      <sheetName val="_x0004_"/>
      <sheetName val="Thanh,Toan"/>
      <sheetName val="Sheet03"/>
      <sheetName val="gia x"/>
      <sheetName val="CN_kho_doi"/>
      <sheetName val="CTHTchua_TTn?ib?"/>
      <sheetName val="CN2004_N?p_TCT"/>
      <sheetName val="BaocanC.No2"/>
      <sheetName val="tra-vau-lieu"/>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Bu_vat_lieu"/>
      <sheetName val="?"/>
      <sheetName val="BTHTchua TTn?ib?"/>
      <sheetName val="[tkkt-ql38"/>
      <sheetName val="CHITIET VL-NC-TT-3p"/>
      <sheetName val="90100000"/>
      <sheetName val="_x0004_?É_x0001_Y?_x0004_?Ê_x0001_Y?_x0004_?Ë_x0001_Y?_x0004_?Ì_x0001_"/>
      <sheetName val="1-2___________냼η__x0004_______钌έ_____"/>
      <sheetName val="LEGEND"/>
      <sheetName val="뉃?Tchưa TTnộibộ"/>
      <sheetName val="ptnc"/>
      <sheetName val="ptvl"/>
      <sheetName val="ptm"/>
      <sheetName val="_x0004___x0001_Y__x0004___x0001_Y__x0004___x0001_Y__x0004___x0001_"/>
      <sheetName val="_x0004__¥_x0001_Y__x0004__¦_x0001_Y__x0004__§_x0001_Y__x0004__¨_x0001_"/>
      <sheetName val="_x0004__±_x0001_Y__x0004__²_x0001_Y__x0004__³_x0001_Y__x0004__´_x0001_"/>
      <sheetName val="_x0004__½_x0001_Y__x0004__¾_x0001_Y__x0004__¿_x0001_Y__x0004__À_x0001_"/>
      <sheetName val="_x0004__É_x0001_Y__x0004__Ê_x0001_Y__x0004__Ë_x0001_Y__x0004__Ì_x0001_"/>
      <sheetName val="Tien do thi²??g"/>
      <sheetName val="Confi"/>
      <sheetName val="BAOGTRA"/>
      <sheetName val="heso"/>
      <sheetName val="[?????????????"/>
      <sheetName val="gi__nhan cong"/>
      <sheetName val="gia x?????"/>
      <sheetName val="_x0001_Y?_x0004_???Â_x0001_X?_x0004_???Ã_x0001_Y?_x0004_???Ä_x0001_Y?_x0004_???"/>
      <sheetName val="TH_DTXL-luu"/>
      <sheetName val="DTCT_G1"/>
      <sheetName val="Y’Y“Y”Y"/>
      <sheetName val="YžYŸY Y"/>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dtxl-du_x0000_n_x0000_"/>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CTHTc(u_x0000_ _x0000_T*?ib?"/>
      <sheetName val="_x0000__x0004__x0000__x0000__x0000_™_x0001_Y_x0000__x0004__x0000__x0000__x0000_š_x0001_Y_x0000__x0004__x0000__x0000__x0000_›_x0001_Y_x0000__x0004__x0000__x0000__x0000_œ_x0001_"/>
      <sheetName val="_x0001_Y_x0000__x0004__x0000__x0000__x0000_?_x0001_Y_x0000__x0004__x0000__x0000__x0000__x0001_Y_x0000__x0004__x0000__x0000__x0000_ _x0001_Y_x0000__x0004__x0000__x0000__x0000_"/>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1-2_x0000__x0000__x0000__x0000__x0000__x0000__x0000__x0000__x0000__x0000__x0000_냼η_x0000__x0004__x0000__x0000__x0000__x0000__x0000__x0000_钌έ_x0000__x0000__x0000__x0000__x0000_"/>
      <sheetName val="_x0000__x0004__x0000__x0000__x0000_½_x0001_Y_x0000__x0004__x0000__x0000__x0000_¾_x0001_Y_x0000__x0004__x0000__x0000_¿_x0001_Y_x0000__x0004__x0000__x0000__x0000_À_x0001_"/>
      <sheetName val="_x0001_Y_x0000__x0004__x0000__x0000__x0000_?_x0001_Y_x0000__x0004__x0000__x0000__x0000_Ÿ_x0001_Y_x0000__x0004__x0000__x0000__x0000_ _x0001_Y_x0000__x0004__x0000__x0000__x0000_"/>
      <sheetName val="Tien do thi²_x0000__x0000_g"/>
      <sheetName val="뉃_x0000_Tchưa TTnộibộ"/>
      <sheetName val="1-2_x0000_냼η_x0000__x0004__x0000_钌έ_x0000_넬η_x0000__x0000__x0016_[tkkt-ql38-1-"/>
      <sheetName val="t-ql38-1-g-2.xls][_x0000__x0000__x0000__x0000__x0000__x0000__x0000__x0000__x0000__x0000__x0000_??"/>
      <sheetName val="[tkkt-ql38-1-g-2.xls][tkkt-ql38"/>
      <sheetName val="_x0001_Y_x0000__x0004__x0000__x0000__x0000_Â_x0001_X_x0000__x0004__x0000__x0000__x0000_Ã_x0001_Y_x0000__x0004__x0000__x0000__x0000_Ä_x0001_Y_x0000__x0004__x0000__x0000__x0000_"/>
      <sheetName val="_x0000__x0004__x0000__x0000__x0000__x0001_Y_x0000__x0004__x0000__x0000__x0000_?_x0001_Y_x0000__x0004__x0000__x0000__x0000__x0001_Y_x0000__x0004__x0000__x0000__x0000__x0001_"/>
      <sheetName val="[tkkt-ql38-1-g-2.xls]N/ Ca.N"/>
      <sheetName val="_x0000__x0004__x0000__x0000__x0000__x0001_Y_x0000__x0004__x0000__x0000__x0000__x0001_Y_x0000__x0004__x0000__x0000__x0000__x0001_࡙_x0000__x0004__x0000__x0000__x0000__x0001_"/>
      <sheetName val="?_x0000_?Tchua TTn?ib?"/>
      <sheetName val="Congty_x0000__x0000__x0000__x0000__x0000__x0000__x0000__x0000__x0000__x0000__x0009__x0000_좤ϭ_x0000__x0004__x0000__x0000__x0000__x0000__x0000__x0000_ꃰϭ"/>
      <sheetName val="t-ql38-1-g-2.xls]["/>
      <sheetName val="t-ql38-1-g-2.xls][?????????????"/>
      <sheetName val="YªY«Y¬Y"/>
      <sheetName val="Y¶Y·Y¸Y"/>
      <sheetName val="Y’Y“Y”Y•Y–Y—Y˜Y™YšY›Yœ"/>
      <sheetName val="t-ql38-1-g-2.xls__"/>
      <sheetName val="Congty_x0000__x0000__x0000__x0000__x0000__x0000__x0000__x0000__x0000__x0000_ _x0000_좤ϭ_x0000__x0004__x0000__x0000__x0000__x0000__x0000__x0000_ꃰϭ"/>
      <sheetName val="_x0001_Y?_x0004_????_x0001_Y?_x0004_???Ÿ_x0001_Y?_x0004_??? _x0001_Y?_x0004_???"/>
      <sheetName val="VL?"/>
      <sheetName val="CTHTc(u? T*?ib?"/>
      <sheetName val="_x0001_Y?_x0004_??_x0001_Y?_x0004_?_x0001_Y?_x0004_? _x0001_Y?_x0004_?"/>
      <sheetName val="WK"/>
      <sheetName val="1-2?냼η?_x0004_?钌έ?넬η??_x0016_[tkkt-ql38-1-"/>
      <sheetName val="?_x0004_???½_x0001_Y?_x0004_???¾_x0001_Y?_x0004_??¿_x0001_Y?_x0004_???À_x0001_"/>
      <sheetName val="VL_x0000__x0000__x0000__x0000__x0000__x0000__x0000__x0000_"/>
      <sheetName val="_x0004__x0000__x0001_Y_x0000__x0004__x0000__x0001_Y_x0000__x0004__x0000__x0001_Y_x0000__x0004__x0000__x0001_"/>
      <sheetName val="_x0004__x0000_¥_x0001_Y_x0000__x0004__x0000_¦_x0001_Y_x0000__x0004__x0000_§_x0001_Y_x0000__x0004__x0000_¨_x0001_"/>
      <sheetName val="_x0004__x0000_±_x0001_Y_x0000__x0004__x0000_²_x0001_Y_x0000__x0004__x0000_³_x0001_Y_x0000__x0004__x0000_´_x0001_"/>
      <sheetName val="_x0004__x0000_½_x0001_Y_x0000__x0004__x0000_¾_x0001_Y_x0000__x0004__x0000_¿_x0001_Y_x0000__x0004__x0000_À_x0001_"/>
      <sheetName val="_x0004__x0000_É_x0001_Y_x0000__x0004__x0000_Ê_x0001_Y_x0000__x0004__x0000_Ë_x0001_Y_x0000__x0004__x0000_Ì_x0001_"/>
      <sheetName val="_x0001_Y_x0000__x0004__x0000_ª_x0001_Y_x0000__x0004__x0000_«_x0001_Y_x0000__x0004__x0000_¬_x0001_Y_x0000__x0004__x0000_­_x0001_Y_x0004__x0000_®_x0001_"/>
      <sheetName val="gia x_x0000__x0000__x0000__x0000__x0000_"/>
      <sheetName val="VL_x0000_"/>
      <sheetName val="CTHTc(u_x0000_ T*?ib?"/>
      <sheetName val="_x0001_Y_x0000__x0004__x0000_?_x0001_Y_x0000__x0004__x0000__x0001_Y_x0000__x0004__x0000_ _x0001_Y_x0000__x0004__x0000_"/>
      <sheetName val="Confi_x0000_"/>
      <sheetName val="_x0001_Y_x0000__x0004__x0000_¶_x0001_Y_x0000__x0004__x0000_·_x0001_Y_x0000__x0004_¸_x0001_Y_x0000__x0004__x0000_¹_x0001_Y_x0000__x0004__x0000_º_x0001_Y"/>
    </sheetNames>
    <sheetDataSet>
      <sheetData sheetId="0"/>
      <sheetData sheetId="1"/>
      <sheetData sheetId="2"/>
      <sheetData sheetId="3"/>
      <sheetData sheetId="4"/>
      <sheetData sheetId="5"/>
      <sheetData sheetId="6" refreshError="1">
        <row r="59">
          <cell r="Q59">
            <v>2000</v>
          </cell>
        </row>
        <row r="63">
          <cell r="Q63">
            <v>3500</v>
          </cell>
        </row>
        <row r="67">
          <cell r="Q67">
            <v>7270</v>
          </cell>
        </row>
        <row r="69">
          <cell r="Q69">
            <v>60000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sheetData sheetId="421" refreshError="1"/>
      <sheetData sheetId="422" refreshError="1"/>
      <sheetData sheetId="423" refreshError="1"/>
      <sheetData sheetId="424" refreshError="1"/>
      <sheetData sheetId="425"/>
      <sheetData sheetId="426"/>
      <sheetData sheetId="427" refreshError="1"/>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S"/>
    </sheetNames>
    <definedNames>
      <definedName name="mcs73.TemplateAutoActivate" refersTo="='SLIDES'!$A$108" sheetId="0"/>
      <definedName name="mcs74.TemplateAutoDeactivate" refersTo="='SLIDES'!$A$124" sheetId="0"/>
    </definedNames>
    <sheetDataSet>
      <sheetData sheetId="0" refreshError="1">
        <row r="102">
          <cell r="A102" t="b">
            <v>1</v>
          </cell>
        </row>
        <row r="108">
          <cell r="A108" t="b">
            <v>1</v>
          </cell>
        </row>
        <row r="124">
          <cell r="A124" t="b">
            <v>0</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WK"/>
      <sheetName val="BS"/>
      <sheetName val="PL"/>
      <sheetName val="CF2"/>
      <sheetName val="PAJE"/>
      <sheetName val="TM"/>
      <sheetName val="TM(TSCD)"/>
      <sheetName val="TM(NV)"/>
      <sheetName val="TM(Lienquan)"/>
      <sheetName val="TM CF1"/>
      <sheetName val="BSPL"/>
      <sheetName val="CF1"/>
      <sheetName val="CTPT"/>
    </sheetNames>
    <sheetDataSet>
      <sheetData sheetId="0" refreshError="1">
        <row r="7">
          <cell r="C7" t="str">
            <v>Có</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lop_btn"/>
      <sheetName val="2.lop_2.BTN"/>
      <sheetName val="2.lop_1.BTN"/>
      <sheetName val="Truot_nen"/>
      <sheetName val="3.lop_2.BTN"/>
      <sheetName val="4.lop_2.BTN"/>
      <sheetName val="USKU"/>
      <sheetName val="E"/>
      <sheetName val="T_3.13"/>
      <sheetName val="00000000"/>
      <sheetName val="XXXXXXXX"/>
      <sheetName val="XL4Test5"/>
      <sheetName val="NC"/>
      <sheetName val="Sheet3"/>
      <sheetName val="Sheet4"/>
      <sheetName val="CN Khu"/>
      <sheetName val="Kinh nghiem"/>
      <sheetName val="Tai Chinh"/>
      <sheetName val="Lien danh"/>
      <sheetName val="Sheet1"/>
      <sheetName val="Muc luc"/>
      <sheetName val="DKien"/>
      <sheetName val="HD dang tien hanh"/>
      <sheetName val="Doanh thu"/>
      <sheetName val="Sheet8"/>
      <sheetName val="Sheet9"/>
      <sheetName val="Sheet10"/>
      <sheetName val="Sheet11"/>
      <sheetName val="Sheet12"/>
      <sheetName val="Sheet13"/>
      <sheetName val="Sheet14"/>
      <sheetName val="Sheet15"/>
      <sheetName val="Sheet16"/>
      <sheetName val="GiaVL"/>
      <sheetName val="DG duoi"/>
      <sheetName val="Truot_n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MTO REV_0"/>
      <sheetName val="THop"/>
      <sheetName val="N Cong"/>
      <sheetName val="Vat tu"/>
      <sheetName val="T.Nghiem"/>
      <sheetName val="Ca may"/>
      <sheetName val="TH T nghiem"/>
      <sheetName val="XL4Poppy"/>
      <sheetName val="NEW-PANEL"/>
      <sheetName val="Sheet1"/>
      <sheetName val="Sheet2"/>
      <sheetName val="Sheet3"/>
      <sheetName val="Sheet4"/>
      <sheetName val="Sheet5"/>
      <sheetName val="00000000"/>
      <sheetName val="MTL$-INTER"/>
      <sheetName val="Chart2"/>
      <sheetName val="Chart1"/>
      <sheetName val="th«ng tri chuÈn xe"/>
      <sheetName val="vat tu 2001 cuoi nam"/>
      <sheetName val="bang phan bo VL xuat"/>
      <sheetName val="vat tu 2001"/>
      <sheetName val="qt vt­ xe"/>
      <sheetName val="táng QT 245 (14Xe("/>
      <sheetName val="Sheet6"/>
      <sheetName val="Xe mua ngoµi"/>
      <sheetName val="B¸o c¸o HQ chi tiªu n¨m 2000"/>
      <sheetName val="Tong San luong"/>
      <sheetName val="TQT"/>
      <sheetName val="Tong Quyettoan"/>
      <sheetName val="Quyettoan 2001"/>
      <sheetName val="TT tam ung"/>
      <sheetName val="QT thue 2001"/>
      <sheetName val="P bo CPC 2001"/>
      <sheetName val="PB KHTS 2001"/>
      <sheetName val="Dieuchinh thueVAT"/>
      <sheetName val="Gia VL"/>
      <sheetName val="Bang gia ca may"/>
      <sheetName val="Bang luong CB"/>
      <sheetName val="Bang P.tich CT"/>
      <sheetName val="D.toan chi tiet"/>
      <sheetName val="Bang TH Dtoan"/>
      <sheetName val="XXXXXXXX"/>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Dong Dau"/>
      <sheetName val="Sau dong"/>
      <sheetName val="Ma xa"/>
      <sheetName val="Me tri"/>
      <sheetName val="My dinh"/>
      <sheetName val="Tong cong"/>
      <sheetName val="moma o 7+9"/>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 K"/>
      <sheetName val="G hop"/>
      <sheetName val="DCTC"/>
      <sheetName val="T hop"/>
      <sheetName val="TPHcat"/>
      <sheetName val="TPH da"/>
      <sheetName val="Congty"/>
      <sheetName val="VPPN"/>
      <sheetName val="XN74"/>
      <sheetName val="XN54"/>
      <sheetName val="XN33"/>
      <sheetName val="NK96"/>
      <sheetName val="XL4Test5"/>
      <sheetName val="CBR"/>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km345+400-km345+500 (2)"/>
      <sheetName val="km337+00-km337+34 (3)"/>
      <sheetName val="cong ty so 9 VINACONEX"/>
      <sheetName val="cong ty so 9 VINACONEX (2)"/>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TM"/>
      <sheetName val="TH"/>
      <sheetName val="CT"/>
      <sheetName val="CLVL"/>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Quang Tri"/>
      <sheetName val="TTHue"/>
      <sheetName val="Da Nang"/>
      <sheetName val="Quang Nam"/>
      <sheetName val="Quang Ngai"/>
      <sheetName val="TH DH-QN"/>
      <sheetName val="KP HD"/>
      <sheetName val="DB HD"/>
      <sheetName val="ThietKe"/>
      <sheetName val="HoSoMT"/>
      <sheetName val="GiamSat"/>
      <sheetName val="ThamDinhTKKT"/>
      <sheetName val="ThamDinhDT"/>
      <sheetName val="QLDA"/>
      <sheetName val="TM (2)"/>
      <sheetName val="KPTH"/>
      <sheetName val="KPTH (2)"/>
      <sheetName val="Noi Suy"/>
      <sheetName val="Bia (2)"/>
      <sheetName val="Gia NC"/>
      <sheetName val="00000001"/>
      <sheetName val="00000002"/>
      <sheetName val="20000000"/>
      <sheetName val="30000000"/>
      <sheetName val="du tru di BT,TV,BPhuoc1"/>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KHNN"/>
      <sheetName val="DPRRtm"/>
      <sheetName val="Cham cong (5)"/>
      <sheetName val="BD52"/>
      <sheetName val="Coc 52"/>
      <sheetName val="BD225"/>
      <sheetName val="Coc 225"/>
      <sheetName val="Ha Thanh"/>
      <sheetName val="THUTHAU6Tџ2000"/>
      <sheetName val="TL kenh Hon Cut"/>
      <sheetName val="Hon Soi"/>
      <sheetName val="TK331A"/>
      <sheetName val="TK131B"/>
      <sheetName val="TK131A"/>
      <sheetName val="TK 331c1"/>
      <sheetName val="TK331C"/>
      <sheetName val="CT331-2003"/>
      <sheetName val="CT 331"/>
      <sheetName val="CT131-2003"/>
      <sheetName val="CT 131"/>
      <sheetName val="TK331B"/>
      <sheetName val="DG"/>
      <sheetName val="BTH"/>
      <sheetName val="VLQI-2005"/>
      <sheetName val="00000003"/>
      <sheetName val="[99Q3299(REV.0).xlsÝK253 AC"/>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Quang T2i"/>
      <sheetName val="Quang Ngaa"/>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
      <sheetName val="DT"/>
      <sheetName val="CP"/>
      <sheetName val="BCT6"/>
      <sheetName val="DSKH HN"/>
      <sheetName val="NKY "/>
      <sheetName val="DS-TT"/>
      <sheetName val=" HN NHAP"/>
      <sheetName val="KHO HN"/>
      <sheetName val="CNO "/>
      <sheetName val="SD12_x0000_(2)"/>
      <sheetName val="VAY"/>
      <sheetName val="Bom"/>
      <sheetName val="thang1"/>
      <sheetName val="K243 K98"/>
      <sheetName val="_x000b_255"/>
      <sheetName val="99Q3299(REV.0)"/>
      <sheetName val="KLHT"/>
      <sheetName val="gvl"/>
      <sheetName val="kࡨ24-11"/>
      <sheetName val="Duong cong_x0000_vu hcm (7;) (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_x0003_TC"/>
      <sheetName val="km341+1077 -km341+!177.61"/>
      <sheetName val="ၨt 24-11"/>
      <sheetName val="Tien luong"/>
      <sheetName val="Phan tich"/>
      <sheetName val="Kinh phi"/>
      <sheetName val="Chenh lech"/>
      <sheetName val="TH phan dien"/>
      <sheetName val="Tong hop PXL"/>
      <sheetName val="Van chuyen"/>
      <sheetName val="TH toan bo"/>
      <sheetName val="KP phan dien"/>
      <sheetName val="Phan nuoc"/>
      <sheetName val="TH phan nuoc"/>
      <sheetName val="Kinh phi TDCD"/>
      <sheetName val="Phan tich TDCD"/>
      <sheetName val="Chen lech TDCD"/>
      <sheetName val="Tong hop TDCD"/>
      <sheetName val="Sheet17"/>
      <sheetName val="Sheet18"/>
      <sheetName val="Sheet19"/>
      <sheetName val="Sheet20"/>
      <sheetName val="Sheet21"/>
      <sheetName val="Sheet22"/>
      <sheetName val="Sheet23"/>
      <sheetName val="Sheet24"/>
      <sheetName val="Sheet25"/>
      <sheetName val="H-QN_x0000__x0000__x0000__x0000__x0000__x0000__x0000__x0000__x0000__x0000__x0000_줔Ư_x0000__x0004__x0000__x0000__x0000__x0000__x0000__x0000_圌Ư_x0000__x0000__x0000__x0000_"/>
      <sheetName val="CATHODIC PROTEATION"/>
      <sheetName val="tde"/>
      <sheetName val="tong"/>
      <sheetName val="Lamson"/>
      <sheetName val="luongson"/>
      <sheetName val="phuoctien"/>
      <sheetName val="phuoc dai"/>
      <sheetName val="phuocthang"/>
      <sheetName val="phuocthanh"/>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 bdca3"/>
      <sheetName val=" BDA3"/>
      <sheetName val="CHAM CONG  nam2004"/>
      <sheetName val="CA 3 &amp; DOC HAI 04"/>
      <sheetName val=" BVCQ"/>
      <sheetName val="BC"/>
      <sheetName val="KP ÿÿ"/>
      <sheetName val="Y_x0000__x0004_HD"/>
      <sheetName val=" BVBH"/>
      <sheetName val=" BVPXL"/>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Rang Duoi"/>
      <sheetName val="Duong 21A-DongMo"/>
      <sheetName val="Cau Ngoi Tom"/>
      <sheetName val="km346£}0-km346+240 (2)"/>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mau 1"/>
      <sheetName val="mau 10"/>
      <sheetName val="mau 2"/>
      <sheetName val="mau 3"/>
      <sheetName val="mau 4"/>
      <sheetName val="Tai san luu dong"/>
      <sheetName val="Boiduongkiemke"/>
      <sheetName val="Tonghopgiatri"/>
      <sheetName val="Kiemke30-6"/>
      <sheetName val="{h28-10"/>
      <sheetName val="Gia VÌ"/>
      <sheetName val="Tuan 1"/>
      <sheetName val="Tuan 2"/>
      <sheetName val="Tuan 3"/>
      <sheetName val="Tuan 4"/>
      <sheetName val="Thang"/>
      <sheetName val="+h 10-11"/>
      <sheetName val="Du toan"/>
      <sheetName val="Phan tich vat tu"/>
      <sheetName val="Tong hop vat tu"/>
      <sheetName val="Tong hop gia"/>
      <sheetName val="Tro giup"/>
      <sheetName val="Nhan cong"/>
      <sheetName val="May thi cong"/>
      <sheetName val="Chi phi chung"/>
      <sheetName val="Config"/>
      <sheetName val="Duong cong vu hbm( Lmat;2)"/>
      <sheetName val="K255 SB`se"/>
      <sheetName val="N_x0000__x0000__x0000__x0000__x0000__x0000_"/>
      <sheetName val="TS"/>
      <sheetName val="cc"/>
      <sheetName val="TGNH"/>
      <sheetName val="_x0013_heet9"/>
      <sheetName val="km345+400-km345+5 0 (2)"/>
      <sheetName val="Bia h2)"/>
      <sheetName val="THUTHAU6T?2000"/>
      <sheetName val="WEATHER PROOF LTGÿÿ&amp; ÿÿD LTG."/>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Duong Dainghia Sap xep"/>
      <sheetName val="Duong Dainghia-Antien Goi2"/>
      <sheetName val="The kho Dai nghia an tien (2)"/>
      <sheetName val="Duong Nguyen Van Troi - SX"/>
      <sheetName val="The kho Nguyen Van Troi"/>
      <sheetName val="Duong Nguyen Van Troi - GD2"/>
      <sheetName val="The kho Tuyen5"/>
      <sheetName val="Tuyen5 - Dung"/>
      <sheetName val="CT331"/>
      <sheetName val="Chu Anh"/>
      <sheetName val="111"/>
      <sheetName val="Anh Duc"/>
      <sheetName val="Quy luong"/>
      <sheetName val="Jul-Sep 2003"/>
      <sheetName val="Oct-Dec 2003"/>
      <sheetName val="Annual 7-12--2003"/>
      <sheetName val="no phai tra"/>
      <sheetName val="DTCT-tuyen chinh"/>
      <sheetName val="HT01-DVHC"/>
      <sheetName val="HT02TPKT"/>
      <sheetName val="HT03-SDNN"/>
      <sheetName val="HT04-KDCNT"/>
      <sheetName val="HT05-6loaidat"/>
      <sheetName val="HT06-Biendong95-03"/>
      <sheetName val="04a1-DBSHo"/>
      <sheetName val="04a2-soho"/>
      <sheetName val="qhNN3vung"/>
      <sheetName val="QH 6 loai dat"/>
      <sheetName val="thu"/>
      <sheetName val="TERMINA_x0000_ KIT"/>
      <sheetName val="Duong coah vu hcm (4)"/>
      <sheetName val="THUTHAU္9"/>
      <sheetName val="no phai thu"/>
      <sheetName val="hang ton kho"/>
      <sheetName val="sp do dang"/>
      <sheetName val="CPa cty"/>
      <sheetName val="dat"/>
      <sheetName val="CCHC"/>
      <sheetName val="_99Q3299(REV.0).xlsÝK253 AC"/>
      <sheetName val="Quyettoan _x0012_001"/>
      <sheetName val="Le Thanh Buon"/>
      <sheetName val="TPH_x0003__x0000_t"/>
      <sheetName val="B`"/>
      <sheetName val="Tuyen5 - NX"/>
      <sheetName val="Kenh T10XS"/>
      <sheetName val="The khoKenh T10"/>
      <sheetName val="Kenh T10"/>
      <sheetName val="lan trai em"/>
      <sheetName val="lan trai tan hong"/>
      <sheetName val="lan trai chi"/>
      <sheetName val="Duong be tong The"/>
      <sheetName val="Duong be tong The goc"/>
      <sheetName val="The xi mang"/>
      <sheetName val="The cat den"/>
      <sheetName val="The cat vang"/>
      <sheetName val="The soi"/>
      <sheetName val="The Gach"/>
      <sheetName val="The Thep"/>
      <sheetName val="The Nhua duong"/>
      <sheetName val="The Go"/>
      <sheetName val="The dat"/>
      <sheetName val="The Giay dau"/>
      <sheetName val="The cay tre"/>
      <sheetName val="The cui"/>
      <sheetName val="The Day thep"/>
      <sheetName val="The Son"/>
      <sheetName val="The Dinh"/>
      <sheetName val="The Bot da"/>
      <sheetName val="Duong be tong Chung tu (2)"/>
      <sheetName val="Duong be tong Chung tu"/>
      <sheetName val="Duong be tong"/>
      <sheetName val="Duong 21A-DoicamNX"/>
      <sheetName val="The kho duong 21A doi cam"/>
      <sheetName val="Duong 21A-Doicam Sua"/>
      <sheetName val="Ke Vu En"/>
      <sheetName val="Ke Cat tru"/>
      <sheetName val="Duong vao VQG Bavi-Goi2"/>
      <sheetName val="Duong Nhi Khe"/>
      <sheetName val="Duong DL DaiDong"/>
      <sheetName val="Duong te tieu ba tha "/>
      <sheetName val="Duong TTBT dau"/>
      <sheetName val="Duong TTBT dung (2)"/>
      <sheetName val="Duong TTBT gop"/>
      <sheetName val="Duong te tieu ba tha Goc"/>
      <sheetName val="Duong Tuyen 5 dau"/>
      <sheetName val=" Tuyen 5 D,Mo+B.sung (2)"/>
      <sheetName val="Duong TTBT dung"/>
      <sheetName val=" Tuyen 5 D,Mo+B.sung"/>
      <sheetName val="Duong Tuyen 5 D,Mo"/>
      <sheetName val="TT GD II"/>
      <sheetName val="Bo sung T5 D.Mo"/>
      <sheetName val="Di dan Tan Duc"/>
      <sheetName val="Dien Di dan Tan Duc (2)"/>
      <sheetName val="MAU  (2)"/>
      <sheetName val="MAU "/>
      <sheetName val="BKe Vo~ vay"/>
      <sheetName val="chi"/>
      <sheetName val="tra"/>
      <sheetName val="ThuT9"/>
      <sheetName val="131chien"/>
      <sheetName val="chi T10"/>
      <sheetName val="Chi T8,T9"/>
      <sheetName val="Chi7"/>
      <sheetName val="D.toan chi tmet"/>
      <sheetName val="Outlets"/>
      <sheetName val="PGs"/>
    </sheetNames>
    <sheetDataSet>
      <sheetData sheetId="0"/>
      <sheetData sheetId="1" refreshError="1">
        <row r="1">
          <cell r="A1" t="str">
            <v>PRICE BREAKDOWN FOR ELECTRICAL INSTALLATION WORK</v>
          </cell>
          <cell r="B1">
            <v>0</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cell r="Q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cell r="Q19">
            <v>0</v>
          </cell>
        </row>
        <row r="20">
          <cell r="A20">
            <v>15</v>
          </cell>
          <cell r="B20">
            <v>16</v>
          </cell>
          <cell r="C20">
            <v>3.5</v>
          </cell>
          <cell r="D20">
            <v>2.11</v>
          </cell>
          <cell r="E20" t="str">
            <v xml:space="preserve"> </v>
          </cell>
          <cell r="F20">
            <v>0</v>
          </cell>
          <cell r="G20">
            <v>0</v>
          </cell>
          <cell r="H20">
            <v>0</v>
          </cell>
          <cell r="I20">
            <v>0</v>
          </cell>
          <cell r="J20">
            <v>0</v>
          </cell>
          <cell r="K20">
            <v>0</v>
          </cell>
          <cell r="L20">
            <v>0</v>
          </cell>
          <cell r="M20">
            <v>0</v>
          </cell>
          <cell r="N20">
            <v>0</v>
          </cell>
          <cell r="O20">
            <v>0</v>
          </cell>
          <cell r="P20">
            <v>0</v>
          </cell>
          <cell r="Q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cell r="Q21">
            <v>0</v>
          </cell>
        </row>
        <row r="22">
          <cell r="A22">
            <v>17</v>
          </cell>
          <cell r="B22">
            <v>20</v>
          </cell>
          <cell r="E22" t="str">
            <v xml:space="preserve"> </v>
          </cell>
          <cell r="F22">
            <v>0</v>
          </cell>
          <cell r="G22">
            <v>0</v>
          </cell>
          <cell r="H22">
            <v>0</v>
          </cell>
          <cell r="I22">
            <v>0</v>
          </cell>
          <cell r="J22">
            <v>0</v>
          </cell>
          <cell r="K22">
            <v>0</v>
          </cell>
          <cell r="L22">
            <v>0</v>
          </cell>
          <cell r="M22">
            <v>0</v>
          </cell>
          <cell r="N22">
            <v>0</v>
          </cell>
          <cell r="O22">
            <v>0</v>
          </cell>
          <cell r="P22">
            <v>0</v>
          </cell>
          <cell r="Q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cell r="Q23">
            <v>0</v>
          </cell>
        </row>
        <row r="24">
          <cell r="A24">
            <v>19</v>
          </cell>
          <cell r="B24">
            <v>24</v>
          </cell>
          <cell r="E24" t="str">
            <v xml:space="preserve"> </v>
          </cell>
          <cell r="F24">
            <v>0</v>
          </cell>
          <cell r="G24">
            <v>0</v>
          </cell>
          <cell r="H24">
            <v>0</v>
          </cell>
          <cell r="I24">
            <v>0</v>
          </cell>
          <cell r="J24">
            <v>0</v>
          </cell>
          <cell r="K24">
            <v>0</v>
          </cell>
          <cell r="L24">
            <v>0</v>
          </cell>
          <cell r="M24">
            <v>0</v>
          </cell>
          <cell r="N24">
            <v>0</v>
          </cell>
          <cell r="O24">
            <v>0</v>
          </cell>
          <cell r="P24">
            <v>0</v>
          </cell>
          <cell r="Q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cell r="Q25">
            <v>0</v>
          </cell>
        </row>
        <row r="26">
          <cell r="A26">
            <v>21</v>
          </cell>
          <cell r="B26">
            <v>28</v>
          </cell>
          <cell r="C26">
            <v>0</v>
          </cell>
          <cell r="D26">
            <v>0</v>
          </cell>
          <cell r="E26" t="str">
            <v xml:space="preserve"> </v>
          </cell>
          <cell r="F26">
            <v>0</v>
          </cell>
          <cell r="G26">
            <v>0</v>
          </cell>
          <cell r="H26">
            <v>0</v>
          </cell>
          <cell r="I26">
            <v>0</v>
          </cell>
          <cell r="J26">
            <v>0</v>
          </cell>
          <cell r="K26">
            <v>0.15</v>
          </cell>
          <cell r="L26">
            <v>0</v>
          </cell>
          <cell r="M26">
            <v>0</v>
          </cell>
          <cell r="N26">
            <v>0</v>
          </cell>
          <cell r="O26">
            <v>0</v>
          </cell>
          <cell r="P26">
            <v>0</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v>32</v>
          </cell>
          <cell r="C28">
            <v>3.5</v>
          </cell>
          <cell r="D28">
            <v>2.11</v>
          </cell>
          <cell r="E28" t="str">
            <v xml:space="preserve"> </v>
          </cell>
          <cell r="F28">
            <v>0</v>
          </cell>
          <cell r="G28">
            <v>0</v>
          </cell>
          <cell r="H28">
            <v>0</v>
          </cell>
          <cell r="I28">
            <v>0</v>
          </cell>
          <cell r="J28">
            <v>0</v>
          </cell>
          <cell r="K28">
            <v>0.3</v>
          </cell>
          <cell r="L28">
            <v>0</v>
          </cell>
          <cell r="M28">
            <v>0</v>
          </cell>
          <cell r="N28">
            <v>0</v>
          </cell>
          <cell r="O28">
            <v>0</v>
          </cell>
          <cell r="P28">
            <v>0</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v>36</v>
          </cell>
          <cell r="C30">
            <v>5</v>
          </cell>
          <cell r="D30">
            <v>2.77</v>
          </cell>
          <cell r="E30" t="str">
            <v xml:space="preserve"> </v>
          </cell>
          <cell r="F30">
            <v>0</v>
          </cell>
          <cell r="G30">
            <v>0</v>
          </cell>
          <cell r="H30">
            <v>0</v>
          </cell>
          <cell r="I30">
            <v>0</v>
          </cell>
          <cell r="J30">
            <v>0</v>
          </cell>
          <cell r="K30">
            <v>0.3</v>
          </cell>
          <cell r="L30">
            <v>0</v>
          </cell>
          <cell r="M30">
            <v>0</v>
          </cell>
          <cell r="N30">
            <v>0</v>
          </cell>
          <cell r="O30">
            <v>0</v>
          </cell>
          <cell r="P30">
            <v>0</v>
          </cell>
          <cell r="Q30">
            <v>0</v>
          </cell>
        </row>
        <row r="31">
          <cell r="A31">
            <v>26</v>
          </cell>
          <cell r="B31">
            <v>38</v>
          </cell>
          <cell r="C31">
            <v>6</v>
          </cell>
          <cell r="D31">
            <v>2.77</v>
          </cell>
          <cell r="E31" t="str">
            <v xml:space="preserve"> </v>
          </cell>
          <cell r="F31">
            <v>0</v>
          </cell>
          <cell r="G31">
            <v>0</v>
          </cell>
          <cell r="H31">
            <v>0</v>
          </cell>
          <cell r="I31">
            <v>0</v>
          </cell>
          <cell r="J31">
            <v>0</v>
          </cell>
          <cell r="K31" t="str">
            <v>M+L</v>
          </cell>
          <cell r="L31">
            <v>0</v>
          </cell>
          <cell r="M31">
            <v>0</v>
          </cell>
          <cell r="N31">
            <v>0</v>
          </cell>
          <cell r="O31">
            <v>0</v>
          </cell>
          <cell r="P31">
            <v>0</v>
          </cell>
          <cell r="Q31">
            <v>0</v>
          </cell>
        </row>
        <row r="32">
          <cell r="A32">
            <v>27</v>
          </cell>
          <cell r="B32" t="str">
            <v>TOTAL (ALT-1)</v>
          </cell>
          <cell r="C32">
            <v>0</v>
          </cell>
          <cell r="D32">
            <v>0</v>
          </cell>
          <cell r="E32" t="str">
            <v xml:space="preserve"> </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xml:space="preserve">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t="str">
            <v xml:space="preserve"> </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xml:space="preserve">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xml:space="preserve">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xml:space="preserve">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xml:space="preserve">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xml:space="preserve">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xml:space="preserve">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xml:space="preserve">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xml:space="preserve">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t="str">
            <v>A.3.2</v>
          </cell>
          <cell r="B44" t="str">
            <v>LIGHTING FIXTURE</v>
          </cell>
          <cell r="C44">
            <v>508</v>
          </cell>
          <cell r="D44" t="str">
            <v>SET</v>
          </cell>
          <cell r="E44">
            <v>500000</v>
          </cell>
          <cell r="F44">
            <v>5000000</v>
          </cell>
          <cell r="G44">
            <v>0</v>
          </cell>
          <cell r="H44">
            <v>0</v>
          </cell>
          <cell r="I44">
            <v>0</v>
          </cell>
          <cell r="J44">
            <v>0</v>
          </cell>
          <cell r="K44">
            <v>0</v>
          </cell>
          <cell r="L44">
            <v>0</v>
          </cell>
          <cell r="M44">
            <v>0</v>
          </cell>
          <cell r="N44">
            <v>0</v>
          </cell>
          <cell r="O44">
            <v>0</v>
          </cell>
          <cell r="P44">
            <v>0</v>
          </cell>
          <cell r="Q44">
            <v>0</v>
          </cell>
        </row>
        <row r="45">
          <cell r="A45" t="str">
            <v>AVE.</v>
          </cell>
          <cell r="B45" t="str">
            <v xml:space="preserve">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PANхL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G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A161">
            <v>9</v>
          </cell>
          <cell r="B161" t="str">
            <v xml:space="preserve">    1/C 150 sq.mm </v>
          </cell>
          <cell r="C161">
            <v>16500</v>
          </cell>
          <cell r="D161" t="str">
            <v>M</v>
          </cell>
          <cell r="E161">
            <v>137</v>
          </cell>
          <cell r="F161">
            <v>2260500</v>
          </cell>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E166">
            <v>0</v>
          </cell>
          <cell r="F166">
            <v>0.11700000000000001</v>
          </cell>
          <cell r="G166">
            <v>35</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2.6075084279381266E-310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9</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0.2</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0.2</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3</v>
          </cell>
          <cell r="D342">
            <v>11.13</v>
          </cell>
          <cell r="E342">
            <v>1.25</v>
          </cell>
          <cell r="F342">
            <v>9586794</v>
          </cell>
          <cell r="G342">
            <v>0</v>
          </cell>
          <cell r="H342">
            <v>0</v>
          </cell>
          <cell r="I342">
            <v>0.3</v>
          </cell>
          <cell r="J342">
            <v>14267</v>
          </cell>
          <cell r="K342">
            <v>0</v>
          </cell>
          <cell r="L342">
            <v>9586794</v>
          </cell>
          <cell r="M342">
            <v>0</v>
          </cell>
          <cell r="N342">
            <v>0</v>
          </cell>
          <cell r="O342">
            <v>0</v>
          </cell>
          <cell r="P342">
            <v>4303107</v>
          </cell>
        </row>
        <row r="343">
          <cell r="B343">
            <v>160</v>
          </cell>
          <cell r="C343">
            <v>4</v>
          </cell>
          <cell r="D343">
            <v>13.49</v>
          </cell>
          <cell r="E343">
            <v>1.25</v>
          </cell>
          <cell r="F343">
            <v>0</v>
          </cell>
          <cell r="G343">
            <v>0.41</v>
          </cell>
          <cell r="H343">
            <v>0</v>
          </cell>
          <cell r="I343">
            <v>0.41</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0.51</v>
          </cell>
          <cell r="J344">
            <v>0</v>
          </cell>
          <cell r="K344">
            <v>0</v>
          </cell>
          <cell r="L344">
            <v>0</v>
          </cell>
          <cell r="M344">
            <v>0</v>
          </cell>
          <cell r="N344">
            <v>0</v>
          </cell>
          <cell r="O344">
            <v>0</v>
          </cell>
          <cell r="P344">
            <v>0</v>
          </cell>
        </row>
        <row r="345">
          <cell r="A345" t="str">
            <v xml:space="preserve">  D.</v>
          </cell>
          <cell r="B345" t="str">
            <v>GROUNDING  SYSTEM</v>
          </cell>
          <cell r="C345">
            <v>6</v>
          </cell>
          <cell r="D345">
            <v>18.260000000000002</v>
          </cell>
          <cell r="E345">
            <v>1.5</v>
          </cell>
          <cell r="F345">
            <v>0</v>
          </cell>
          <cell r="G345">
            <v>0</v>
          </cell>
          <cell r="H345">
            <v>0</v>
          </cell>
          <cell r="I345">
            <v>0.61</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2.0299999999999998</v>
          </cell>
          <cell r="J352">
            <v>0</v>
          </cell>
          <cell r="K352">
            <v>1250</v>
          </cell>
          <cell r="L352">
            <v>12500</v>
          </cell>
          <cell r="M352">
            <v>0</v>
          </cell>
          <cell r="N352">
            <v>0</v>
          </cell>
          <cell r="O352">
            <v>0</v>
          </cell>
          <cell r="P352">
            <v>0</v>
          </cell>
        </row>
        <row r="353">
          <cell r="B353" t="str">
            <v xml:space="preserve"> CADWELD GTC-182G</v>
          </cell>
          <cell r="C353">
            <v>22</v>
          </cell>
          <cell r="D353">
            <v>53.98</v>
          </cell>
          <cell r="E353" t="str">
            <v>N</v>
          </cell>
          <cell r="F353">
            <v>0</v>
          </cell>
          <cell r="G353">
            <v>0</v>
          </cell>
          <cell r="H353">
            <v>0</v>
          </cell>
          <cell r="I353">
            <v>2.23</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2.4300000000000002</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7.0000000000000007E-2</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7.0000000000000007E-2</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A358" t="str">
            <v xml:space="preserve">  Þ.</v>
          </cell>
          <cell r="B358" t="str">
            <v xml:space="preserve"> BURNDY GK-6429</v>
          </cell>
          <cell r="C358">
            <v>0.25</v>
          </cell>
          <cell r="D358">
            <v>2.2400000000000002</v>
          </cell>
          <cell r="E358">
            <v>1</v>
          </cell>
          <cell r="F358">
            <v>0</v>
          </cell>
          <cell r="G358">
            <v>0</v>
          </cell>
          <cell r="H358">
            <v>0</v>
          </cell>
          <cell r="I358">
            <v>7.0000000000000007E-2</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0.25</v>
          </cell>
          <cell r="D360">
            <v>2.2400000000000002</v>
          </cell>
          <cell r="E360">
            <v>1</v>
          </cell>
          <cell r="F360">
            <v>0</v>
          </cell>
          <cell r="G360">
            <v>0</v>
          </cell>
          <cell r="H360">
            <v>0</v>
          </cell>
          <cell r="I360">
            <v>7.0000000000000007E-2</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7.0000000000000007E-2</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7.0000000000000007E-2</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1</v>
          </cell>
          <cell r="D370">
            <v>3.38</v>
          </cell>
          <cell r="E370">
            <v>1</v>
          </cell>
          <cell r="F370">
            <v>902415</v>
          </cell>
          <cell r="G370">
            <v>0</v>
          </cell>
          <cell r="H370">
            <v>0</v>
          </cell>
          <cell r="I370">
            <v>0.12</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0.12</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0.12</v>
          </cell>
          <cell r="J372">
            <v>0</v>
          </cell>
          <cell r="K372">
            <v>0</v>
          </cell>
          <cell r="L372">
            <v>0</v>
          </cell>
          <cell r="M372">
            <v>0</v>
          </cell>
          <cell r="N372">
            <v>0</v>
          </cell>
          <cell r="O372">
            <v>0</v>
          </cell>
          <cell r="P372">
            <v>0</v>
          </cell>
        </row>
        <row r="373">
          <cell r="B373" t="str">
            <v>STD</v>
          </cell>
          <cell r="C373">
            <v>1.25</v>
          </cell>
          <cell r="D373" t="str">
            <v xml:space="preserve"> </v>
          </cell>
          <cell r="E373">
            <v>1</v>
          </cell>
          <cell r="F373">
            <v>0</v>
          </cell>
          <cell r="G373">
            <v>0</v>
          </cell>
          <cell r="H373">
            <v>0</v>
          </cell>
          <cell r="I373">
            <v>0.15</v>
          </cell>
          <cell r="J373">
            <v>0</v>
          </cell>
          <cell r="K373">
            <v>0</v>
          </cell>
          <cell r="L373">
            <v>0</v>
          </cell>
          <cell r="M373">
            <v>0</v>
          </cell>
          <cell r="N373">
            <v>0</v>
          </cell>
          <cell r="O373">
            <v>0</v>
          </cell>
          <cell r="P373">
            <v>0</v>
          </cell>
        </row>
        <row r="374">
          <cell r="A374" t="str">
            <v>E.</v>
          </cell>
          <cell r="B374" t="str">
            <v>TELEPHONE SYSTEM(全廠區建築物間之管線)</v>
          </cell>
          <cell r="C374">
            <v>1.25</v>
          </cell>
          <cell r="D374">
            <v>3.56</v>
          </cell>
          <cell r="E374">
            <v>1</v>
          </cell>
          <cell r="F374">
            <v>0</v>
          </cell>
          <cell r="G374">
            <v>0</v>
          </cell>
          <cell r="H374">
            <v>0</v>
          </cell>
          <cell r="I374">
            <v>0.15</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2</v>
          </cell>
          <cell r="D381">
            <v>3.91</v>
          </cell>
          <cell r="E381">
            <v>1</v>
          </cell>
          <cell r="F381">
            <v>493190</v>
          </cell>
          <cell r="G381">
            <v>0</v>
          </cell>
          <cell r="H381">
            <v>0</v>
          </cell>
          <cell r="I381">
            <v>0.3</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0.25</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0.3</v>
          </cell>
          <cell r="J383">
            <v>0</v>
          </cell>
          <cell r="K383">
            <v>0</v>
          </cell>
          <cell r="L383">
            <v>0</v>
          </cell>
          <cell r="M383">
            <v>0</v>
          </cell>
          <cell r="N383">
            <v>0</v>
          </cell>
          <cell r="O383">
            <v>0</v>
          </cell>
          <cell r="P383">
            <v>0</v>
          </cell>
        </row>
        <row r="384">
          <cell r="A384" t="str">
            <v>F.</v>
          </cell>
          <cell r="B384" t="str">
            <v>PAGE/INTERCOMMUNICATION SYSTEM</v>
          </cell>
          <cell r="C384">
            <v>3.5</v>
          </cell>
          <cell r="D384" t="str">
            <v xml:space="preserve"> </v>
          </cell>
          <cell r="E384">
            <v>1</v>
          </cell>
          <cell r="F384">
            <v>0</v>
          </cell>
          <cell r="G384">
            <v>0</v>
          </cell>
          <cell r="H384">
            <v>0</v>
          </cell>
          <cell r="I384">
            <v>0.35</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5</v>
          </cell>
          <cell r="D386">
            <v>6.55</v>
          </cell>
          <cell r="E386">
            <v>1</v>
          </cell>
          <cell r="F386">
            <v>0</v>
          </cell>
          <cell r="G386">
            <v>0</v>
          </cell>
          <cell r="H386">
            <v>0</v>
          </cell>
          <cell r="I386">
            <v>0.51</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1.22</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16</v>
          </cell>
          <cell r="D392">
            <v>9.5299999999999994</v>
          </cell>
          <cell r="E392">
            <v>1</v>
          </cell>
          <cell r="F392">
            <v>0</v>
          </cell>
          <cell r="G392">
            <v>0</v>
          </cell>
          <cell r="H392">
            <v>0</v>
          </cell>
          <cell r="I392">
            <v>1.62</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20</v>
          </cell>
          <cell r="D394">
            <v>9.5299999999999994</v>
          </cell>
          <cell r="E394">
            <v>1</v>
          </cell>
          <cell r="F394">
            <v>0</v>
          </cell>
          <cell r="G394">
            <v>0</v>
          </cell>
          <cell r="H394">
            <v>0</v>
          </cell>
          <cell r="I394">
            <v>2.0299999999999998</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38</v>
          </cell>
          <cell r="D403">
            <v>9.5299999999999994</v>
          </cell>
          <cell r="E403">
            <v>1</v>
          </cell>
          <cell r="F403">
            <v>0</v>
          </cell>
          <cell r="G403">
            <v>0</v>
          </cell>
          <cell r="H403">
            <v>0</v>
          </cell>
          <cell r="I403">
            <v>3.85</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4.26</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46</v>
          </cell>
          <cell r="D407">
            <v>9.5299999999999994</v>
          </cell>
          <cell r="E407">
            <v>1</v>
          </cell>
          <cell r="F407">
            <v>1009077</v>
          </cell>
          <cell r="G407">
            <v>0</v>
          </cell>
          <cell r="H407">
            <v>0</v>
          </cell>
          <cell r="I407">
            <v>4.67</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4.87</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7.0000000000000007E-2</v>
          </cell>
          <cell r="J409">
            <v>0</v>
          </cell>
          <cell r="K409">
            <v>0</v>
          </cell>
          <cell r="L409">
            <v>0</v>
          </cell>
          <cell r="M409">
            <v>0</v>
          </cell>
          <cell r="N409">
            <v>0</v>
          </cell>
          <cell r="O409">
            <v>0</v>
          </cell>
          <cell r="P409">
            <v>0</v>
          </cell>
        </row>
        <row r="410">
          <cell r="A410" t="str">
            <v>G.</v>
          </cell>
          <cell r="B410" t="str">
            <v>CCTV SYSTEM</v>
          </cell>
          <cell r="C410">
            <v>0.125</v>
          </cell>
          <cell r="D410" t="str">
            <v xml:space="preserve"> </v>
          </cell>
          <cell r="E410">
            <v>1</v>
          </cell>
          <cell r="F410">
            <v>0</v>
          </cell>
          <cell r="G410">
            <v>0</v>
          </cell>
          <cell r="H410">
            <v>0</v>
          </cell>
          <cell r="I410">
            <v>7.0000000000000007E-2</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1.25</v>
          </cell>
          <cell r="D429">
            <v>4.8499999999999996</v>
          </cell>
          <cell r="E429">
            <v>1</v>
          </cell>
          <cell r="F429">
            <v>0</v>
          </cell>
          <cell r="G429">
            <v>0</v>
          </cell>
          <cell r="H429">
            <v>0</v>
          </cell>
          <cell r="I429">
            <v>0.13</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1.5</v>
          </cell>
          <cell r="D431">
            <v>5.08</v>
          </cell>
          <cell r="E431">
            <v>1</v>
          </cell>
          <cell r="F431">
            <v>0</v>
          </cell>
          <cell r="G431">
            <v>0</v>
          </cell>
          <cell r="H431">
            <v>0</v>
          </cell>
          <cell r="I431">
            <v>0.15</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2</v>
          </cell>
          <cell r="D433">
            <v>5.54</v>
          </cell>
          <cell r="E433">
            <v>1</v>
          </cell>
          <cell r="F433">
            <v>0</v>
          </cell>
          <cell r="G433">
            <v>0</v>
          </cell>
          <cell r="H433">
            <v>0</v>
          </cell>
          <cell r="I433">
            <v>0.2</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3.5</v>
          </cell>
          <cell r="D438">
            <v>8.08</v>
          </cell>
          <cell r="E438">
            <v>1</v>
          </cell>
          <cell r="F438">
            <v>1746859</v>
          </cell>
          <cell r="G438">
            <v>0</v>
          </cell>
          <cell r="H438">
            <v>0</v>
          </cell>
          <cell r="I438">
            <v>0.10000023841857911</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0.41</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0.51</v>
          </cell>
          <cell r="J440">
            <v>0</v>
          </cell>
          <cell r="K440">
            <v>0</v>
          </cell>
          <cell r="L440">
            <v>0</v>
          </cell>
          <cell r="M440">
            <v>0</v>
          </cell>
          <cell r="N440">
            <v>0</v>
          </cell>
          <cell r="O440">
            <v>0</v>
          </cell>
          <cell r="P440">
            <v>0</v>
          </cell>
        </row>
        <row r="441">
          <cell r="A441" t="str">
            <v>H.</v>
          </cell>
          <cell r="B441" t="str">
            <v xml:space="preserve"> CATHODIC PROTECTION SYSTEM </v>
          </cell>
          <cell r="C441">
            <v>6</v>
          </cell>
          <cell r="D441">
            <v>10.97</v>
          </cell>
          <cell r="E441">
            <v>1.25</v>
          </cell>
          <cell r="F441">
            <v>0</v>
          </cell>
          <cell r="G441">
            <v>0</v>
          </cell>
          <cell r="H441">
            <v>0</v>
          </cell>
          <cell r="I441">
            <v>0.61</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12</v>
          </cell>
          <cell r="D444">
            <v>12.7</v>
          </cell>
          <cell r="E444">
            <v>1.25</v>
          </cell>
          <cell r="F444">
            <v>0</v>
          </cell>
          <cell r="G444">
            <v>0</v>
          </cell>
          <cell r="H444">
            <v>0</v>
          </cell>
          <cell r="I444">
            <v>1.22</v>
          </cell>
          <cell r="J444">
            <v>0</v>
          </cell>
          <cell r="K444">
            <v>0</v>
          </cell>
          <cell r="L444">
            <v>0</v>
          </cell>
          <cell r="M444">
            <v>0</v>
          </cell>
          <cell r="N444">
            <v>0</v>
          </cell>
          <cell r="O444">
            <v>0</v>
          </cell>
          <cell r="P444">
            <v>0</v>
          </cell>
        </row>
        <row r="445">
          <cell r="B445" t="str">
            <v xml:space="preserve">PROTECTION COPPER CABLE, 1.4"X1.4"X60" </v>
          </cell>
          <cell r="C445">
            <v>14</v>
          </cell>
          <cell r="D445">
            <v>12.7</v>
          </cell>
          <cell r="E445">
            <v>1.25</v>
          </cell>
          <cell r="F445">
            <v>0</v>
          </cell>
          <cell r="G445">
            <v>0</v>
          </cell>
          <cell r="H445">
            <v>0</v>
          </cell>
          <cell r="I445">
            <v>1.42</v>
          </cell>
          <cell r="J445">
            <v>0</v>
          </cell>
          <cell r="K445">
            <v>0</v>
          </cell>
          <cell r="L445">
            <v>0</v>
          </cell>
          <cell r="M445">
            <v>0</v>
          </cell>
          <cell r="N445">
            <v>0</v>
          </cell>
          <cell r="O445">
            <v>0</v>
          </cell>
          <cell r="P445">
            <v>0</v>
          </cell>
          <cell r="Q445">
            <v>0</v>
          </cell>
        </row>
        <row r="446">
          <cell r="B446" t="str">
            <v>ANODE</v>
          </cell>
          <cell r="C446">
            <v>16</v>
          </cell>
          <cell r="D446">
            <v>12.7</v>
          </cell>
          <cell r="E446">
            <v>1.25</v>
          </cell>
          <cell r="F446">
            <v>0</v>
          </cell>
          <cell r="G446">
            <v>0</v>
          </cell>
          <cell r="H446">
            <v>0</v>
          </cell>
          <cell r="I446">
            <v>1.62</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F449">
            <v>2.23</v>
          </cell>
          <cell r="G449">
            <v>11.72</v>
          </cell>
          <cell r="H449">
            <v>13.950000000000001</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refreshError="1"/>
      <sheetData sheetId="415"/>
      <sheetData sheetId="416"/>
      <sheetData sheetId="417"/>
      <sheetData sheetId="418"/>
      <sheetData sheetId="419"/>
      <sheetData sheetId="420"/>
      <sheetData sheetId="421"/>
      <sheetData sheetId="422"/>
      <sheetData sheetId="423"/>
      <sheetData sheetId="424" refreshError="1"/>
      <sheetData sheetId="425"/>
      <sheetData sheetId="426"/>
      <sheetData sheetId="427"/>
      <sheetData sheetId="428"/>
      <sheetData sheetId="429"/>
      <sheetData sheetId="430" refreshError="1"/>
      <sheetData sheetId="431" refreshError="1"/>
      <sheetData sheetId="432" refreshError="1"/>
      <sheetData sheetId="433"/>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refreshError="1"/>
      <sheetData sheetId="549" refreshError="1"/>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refreshError="1"/>
      <sheetData sheetId="651" refreshError="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sheetData sheetId="689"/>
      <sheetData sheetId="690"/>
      <sheetData sheetId="691"/>
      <sheetData sheetId="692"/>
      <sheetData sheetId="693"/>
      <sheetData sheetId="694"/>
      <sheetData sheetId="695"/>
      <sheetData sheetId="696"/>
      <sheetData sheetId="697"/>
      <sheetData sheetId="698"/>
      <sheetData sheetId="699" refreshError="1"/>
      <sheetData sheetId="700"/>
      <sheetData sheetId="701"/>
      <sheetData sheetId="702"/>
      <sheetData sheetId="703" refreshError="1"/>
      <sheetData sheetId="704"/>
      <sheetData sheetId="705"/>
      <sheetData sheetId="706" refreshError="1"/>
      <sheetData sheetId="707" refreshError="1"/>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 sheetId="758" refreshError="1"/>
      <sheetData sheetId="759"/>
      <sheetData sheetId="760"/>
      <sheetData sheetId="761"/>
      <sheetData sheetId="762"/>
      <sheetData sheetId="763"/>
      <sheetData sheetId="764"/>
      <sheetData sheetId="765" refreshError="1"/>
      <sheetData sheetId="766"/>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PDMoi  (3)"/>
      <sheetName val="t-h dau noi (2)"/>
      <sheetName val="tong d-noi(khong)  (2)"/>
      <sheetName val="tong ct (khong)"/>
      <sheetName val="tong d-noi(khong) "/>
      <sheetName val="dau noi(khong)"/>
      <sheetName val="tong tram-xdung-dnoi"/>
      <sheetName val="tong tram"/>
      <sheetName val="t-h xdung"/>
      <sheetName val="VC DD1P"/>
      <sheetName val="TONG HOP VL-NC"/>
      <sheetName val="THPDMoi "/>
      <sheetName val="TH-TTLIEN LAC"/>
      <sheetName val="TH-DAUNOI"/>
      <sheetName val="THPDMoi  (2)"/>
      <sheetName val="THTRAM"/>
      <sheetName val="tramLN"/>
      <sheetName val="tramLN (2)"/>
      <sheetName val="CHUANBISX (2)"/>
      <sheetName val="BIA"/>
      <sheetName val="BIA (2)"/>
      <sheetName val="TTLIENLAC"/>
      <sheetName val="phulu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PCD"/>
      <sheetName val="THKL"/>
      <sheetName val="DTCT"/>
      <sheetName val="DGCT"/>
      <sheetName val="BGVL"/>
      <sheetName val="NC"/>
      <sheetName val="XM"/>
      <sheetName val="XL4Poppy"/>
      <sheetName val="TongHopKLCong"/>
      <sheetName val="THKL nghiemthu"/>
      <sheetName val="THKL ThanhToan"/>
      <sheetName val="Dao HC"/>
      <sheetName val="Dao cap"/>
      <sheetName val="Dap nen K95"/>
      <sheetName val="PhanchiaKLdao"/>
      <sheetName val="Dao dat C3"/>
      <sheetName val="Dao dat C4"/>
      <sheetName val="Dao Da C2"/>
      <sheetName val="Dao Da C3"/>
      <sheetName val="Dao Da C4"/>
      <sheetName val="Km355+00"/>
      <sheetName val="Dao dat cap 3"/>
      <sheetName val="Dao dat cap 4"/>
      <sheetName val="Da cap 4"/>
      <sheetName val="Da cap 3"/>
      <sheetName val="Da cap 2"/>
      <sheetName val="Phanchia KL dao nen"/>
      <sheetName val="Sheet2"/>
    </sheetNames>
    <sheetDataSet>
      <sheetData sheetId="0"/>
      <sheetData sheetId="1"/>
      <sheetData sheetId="2"/>
      <sheetData sheetId="3"/>
      <sheetData sheetId="4"/>
      <sheetData sheetId="5"/>
      <sheetData sheetId="6" refreshError="1">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uong dan"/>
      <sheetName val="00"/>
      <sheetName val="HT"/>
      <sheetName val="NKC"/>
      <sheetName val="VAT01"/>
      <sheetName val="VAT0203"/>
      <sheetName val="HTTK"/>
      <sheetName val="DMHTK"/>
      <sheetName val="TSCD"/>
      <sheetName val="DMDoiTuong"/>
      <sheetName val="SDDK"/>
      <sheetName val="DMTH"/>
      <sheetName val="TAM"/>
      <sheetName val="INTC"/>
      <sheetName val="INTK"/>
      <sheetName val="XEMTONKHO"/>
      <sheetName val="SCTH"/>
      <sheetName val="SCCT"/>
      <sheetName val="THCN"/>
      <sheetName val="So CT vat tu"/>
      <sheetName val="NXT"/>
      <sheetName val="Ket chuyen"/>
      <sheetName val="CDPS2"/>
      <sheetName val="CDKT"/>
      <sheetName val="KQKD"/>
      <sheetName val="TMBCTC"/>
      <sheetName val="LCTT"/>
    </sheetNames>
    <sheetDataSet>
      <sheetData sheetId="0" refreshError="1"/>
      <sheetData sheetId="1" refreshError="1"/>
      <sheetData sheetId="2" refreshError="1">
        <row r="4">
          <cell r="C4" t="str">
            <v>Cty CP ABC</v>
          </cell>
        </row>
        <row r="5">
          <cell r="C5" t="str">
            <v>512 Nguyeãn Troïng Tuyeån, P 2, Q. Taân Bình, TP. HCM</v>
          </cell>
        </row>
        <row r="8">
          <cell r="C8" t="str">
            <v>Voõ Thò Trinh</v>
          </cell>
        </row>
        <row r="10">
          <cell r="C10" t="str">
            <v>TP. HCM, ngaøy 15 thaùng 03 naêm 2008</v>
          </cell>
        </row>
      </sheetData>
      <sheetData sheetId="3" refreshError="1">
        <row r="11">
          <cell r="AF11" t="str">
            <v/>
          </cell>
          <cell r="AG11" t="str">
            <v/>
          </cell>
          <cell r="AH11" t="str">
            <v>/</v>
          </cell>
          <cell r="AI11" t="str">
            <v>/</v>
          </cell>
        </row>
        <row r="12">
          <cell r="AF12" t="str">
            <v/>
          </cell>
          <cell r="AG12" t="str">
            <v/>
          </cell>
          <cell r="AH12" t="str">
            <v>/</v>
          </cell>
          <cell r="AI12" t="str">
            <v>/</v>
          </cell>
        </row>
        <row r="13">
          <cell r="AF13" t="str">
            <v/>
          </cell>
          <cell r="AG13" t="str">
            <v/>
          </cell>
          <cell r="AH13" t="str">
            <v>/</v>
          </cell>
          <cell r="AI13" t="str">
            <v>/</v>
          </cell>
        </row>
        <row r="14">
          <cell r="AF14" t="str">
            <v/>
          </cell>
          <cell r="AG14" t="str">
            <v/>
          </cell>
          <cell r="AH14" t="str">
            <v>/</v>
          </cell>
          <cell r="AI14" t="str">
            <v>/</v>
          </cell>
        </row>
        <row r="15">
          <cell r="AF15" t="str">
            <v/>
          </cell>
          <cell r="AG15" t="str">
            <v/>
          </cell>
          <cell r="AH15" t="str">
            <v>/</v>
          </cell>
          <cell r="AI15" t="str">
            <v>/</v>
          </cell>
        </row>
        <row r="16">
          <cell r="AF16" t="str">
            <v/>
          </cell>
          <cell r="AG16" t="str">
            <v/>
          </cell>
          <cell r="AH16" t="str">
            <v>/</v>
          </cell>
          <cell r="AI16" t="str">
            <v>/</v>
          </cell>
        </row>
        <row r="17">
          <cell r="AF17" t="str">
            <v/>
          </cell>
          <cell r="AG17" t="str">
            <v/>
          </cell>
          <cell r="AH17" t="str">
            <v>/</v>
          </cell>
          <cell r="AI17" t="str">
            <v>/</v>
          </cell>
        </row>
        <row r="18">
          <cell r="AF18" t="str">
            <v/>
          </cell>
          <cell r="AG18" t="str">
            <v/>
          </cell>
          <cell r="AH18" t="str">
            <v>/</v>
          </cell>
          <cell r="AI18" t="str">
            <v>/</v>
          </cell>
        </row>
        <row r="19">
          <cell r="AF19" t="str">
            <v/>
          </cell>
          <cell r="AG19" t="str">
            <v/>
          </cell>
          <cell r="AH19" t="str">
            <v>/</v>
          </cell>
          <cell r="AI19" t="str">
            <v>/</v>
          </cell>
        </row>
        <row r="20">
          <cell r="AF20" t="str">
            <v/>
          </cell>
          <cell r="AG20" t="str">
            <v/>
          </cell>
          <cell r="AH20" t="str">
            <v>/</v>
          </cell>
          <cell r="AI20" t="str">
            <v>/</v>
          </cell>
        </row>
        <row r="21">
          <cell r="AF21" t="str">
            <v/>
          </cell>
          <cell r="AG21" t="str">
            <v/>
          </cell>
          <cell r="AH21" t="str">
            <v>/</v>
          </cell>
          <cell r="AI21" t="str">
            <v>/</v>
          </cell>
        </row>
        <row r="22">
          <cell r="AF22" t="str">
            <v/>
          </cell>
          <cell r="AG22" t="str">
            <v/>
          </cell>
          <cell r="AH22" t="str">
            <v>/</v>
          </cell>
          <cell r="AI22" t="str">
            <v>/</v>
          </cell>
        </row>
        <row r="23">
          <cell r="AF23" t="str">
            <v/>
          </cell>
          <cell r="AG23" t="str">
            <v/>
          </cell>
          <cell r="AH23" t="str">
            <v>/</v>
          </cell>
          <cell r="AI23" t="str">
            <v>/</v>
          </cell>
        </row>
        <row r="24">
          <cell r="AF24" t="str">
            <v/>
          </cell>
          <cell r="AG24" t="str">
            <v/>
          </cell>
          <cell r="AH24" t="str">
            <v>/</v>
          </cell>
          <cell r="AI24" t="str">
            <v>/</v>
          </cell>
        </row>
        <row r="25">
          <cell r="AF25" t="str">
            <v/>
          </cell>
          <cell r="AG25" t="str">
            <v/>
          </cell>
          <cell r="AH25" t="str">
            <v>/</v>
          </cell>
          <cell r="AI25" t="str">
            <v>/</v>
          </cell>
        </row>
        <row r="26">
          <cell r="AF26" t="str">
            <v/>
          </cell>
          <cell r="AG26" t="str">
            <v/>
          </cell>
          <cell r="AH26" t="str">
            <v>/</v>
          </cell>
          <cell r="AI26" t="str">
            <v>/</v>
          </cell>
        </row>
        <row r="27">
          <cell r="AF27" t="str">
            <v/>
          </cell>
          <cell r="AG27" t="str">
            <v/>
          </cell>
          <cell r="AH27" t="str">
            <v>/</v>
          </cell>
          <cell r="AI27" t="str">
            <v>/</v>
          </cell>
        </row>
        <row r="28">
          <cell r="AF28" t="str">
            <v/>
          </cell>
          <cell r="AG28" t="str">
            <v/>
          </cell>
          <cell r="AH28" t="str">
            <v>/</v>
          </cell>
          <cell r="AI28" t="str">
            <v>/</v>
          </cell>
        </row>
        <row r="29">
          <cell r="AF29" t="str">
            <v/>
          </cell>
          <cell r="AG29" t="str">
            <v/>
          </cell>
          <cell r="AH29" t="str">
            <v>/</v>
          </cell>
          <cell r="AI29" t="str">
            <v>/</v>
          </cell>
        </row>
        <row r="30">
          <cell r="AF30" t="str">
            <v/>
          </cell>
          <cell r="AG30" t="str">
            <v/>
          </cell>
          <cell r="AH30" t="str">
            <v>/</v>
          </cell>
          <cell r="AI30" t="str">
            <v>/</v>
          </cell>
        </row>
        <row r="31">
          <cell r="AF31" t="str">
            <v/>
          </cell>
          <cell r="AG31" t="str">
            <v/>
          </cell>
          <cell r="AH31" t="str">
            <v>/</v>
          </cell>
          <cell r="AI31" t="str">
            <v>/</v>
          </cell>
        </row>
        <row r="32">
          <cell r="AF32" t="str">
            <v/>
          </cell>
          <cell r="AG32" t="str">
            <v/>
          </cell>
          <cell r="AH32" t="str">
            <v>/</v>
          </cell>
          <cell r="AI32" t="str">
            <v>/</v>
          </cell>
        </row>
        <row r="33">
          <cell r="AF33" t="str">
            <v/>
          </cell>
          <cell r="AG33" t="str">
            <v/>
          </cell>
          <cell r="AH33" t="str">
            <v>/</v>
          </cell>
          <cell r="AI33" t="str">
            <v>/</v>
          </cell>
        </row>
        <row r="34">
          <cell r="AF34" t="str">
            <v/>
          </cell>
          <cell r="AG34" t="str">
            <v/>
          </cell>
          <cell r="AH34" t="str">
            <v>/</v>
          </cell>
          <cell r="AI34" t="str">
            <v>/</v>
          </cell>
        </row>
        <row r="35">
          <cell r="AF35" t="str">
            <v/>
          </cell>
          <cell r="AG35" t="str">
            <v/>
          </cell>
          <cell r="AH35" t="str">
            <v>/</v>
          </cell>
          <cell r="AI35" t="str">
            <v>/</v>
          </cell>
        </row>
        <row r="36">
          <cell r="AF36" t="str">
            <v/>
          </cell>
          <cell r="AG36" t="str">
            <v/>
          </cell>
          <cell r="AH36" t="str">
            <v>/</v>
          </cell>
          <cell r="AI36" t="str">
            <v>/</v>
          </cell>
        </row>
        <row r="37">
          <cell r="AF37" t="str">
            <v/>
          </cell>
          <cell r="AG37" t="str">
            <v/>
          </cell>
          <cell r="AH37" t="str">
            <v>/</v>
          </cell>
          <cell r="AI37" t="str">
            <v>/</v>
          </cell>
        </row>
        <row r="38">
          <cell r="AF38" t="str">
            <v/>
          </cell>
          <cell r="AG38" t="str">
            <v/>
          </cell>
          <cell r="AH38" t="str">
            <v>/</v>
          </cell>
          <cell r="AI38" t="str">
            <v>/</v>
          </cell>
        </row>
        <row r="39">
          <cell r="AF39" t="str">
            <v/>
          </cell>
          <cell r="AG39" t="str">
            <v/>
          </cell>
          <cell r="AH39" t="str">
            <v>/</v>
          </cell>
          <cell r="AI39" t="str">
            <v>/</v>
          </cell>
        </row>
        <row r="40">
          <cell r="AF40" t="str">
            <v/>
          </cell>
          <cell r="AG40" t="str">
            <v/>
          </cell>
          <cell r="AH40" t="str">
            <v>/</v>
          </cell>
          <cell r="AI40" t="str">
            <v>/</v>
          </cell>
        </row>
        <row r="41">
          <cell r="AF41" t="str">
            <v/>
          </cell>
          <cell r="AG41" t="str">
            <v/>
          </cell>
          <cell r="AH41" t="str">
            <v>/</v>
          </cell>
          <cell r="AI41" t="str">
            <v>/</v>
          </cell>
        </row>
        <row r="42">
          <cell r="AF42" t="str">
            <v/>
          </cell>
          <cell r="AG42" t="str">
            <v/>
          </cell>
          <cell r="AH42" t="str">
            <v>/</v>
          </cell>
          <cell r="AI42" t="str">
            <v>/</v>
          </cell>
        </row>
        <row r="43">
          <cell r="AF43" t="str">
            <v/>
          </cell>
          <cell r="AG43" t="str">
            <v/>
          </cell>
          <cell r="AH43" t="str">
            <v>/</v>
          </cell>
          <cell r="AI43" t="str">
            <v>/</v>
          </cell>
        </row>
        <row r="44">
          <cell r="AF44" t="str">
            <v/>
          </cell>
          <cell r="AG44" t="str">
            <v/>
          </cell>
          <cell r="AH44" t="str">
            <v>/</v>
          </cell>
          <cell r="AI44" t="str">
            <v>/</v>
          </cell>
        </row>
        <row r="45">
          <cell r="AF45" t="str">
            <v/>
          </cell>
          <cell r="AG45" t="str">
            <v/>
          </cell>
          <cell r="AH45" t="str">
            <v>/</v>
          </cell>
          <cell r="AI45" t="str">
            <v>/</v>
          </cell>
        </row>
        <row r="46">
          <cell r="AF46" t="str">
            <v/>
          </cell>
          <cell r="AG46" t="str">
            <v/>
          </cell>
          <cell r="AH46" t="str">
            <v>/</v>
          </cell>
          <cell r="AI46" t="str">
            <v>/</v>
          </cell>
        </row>
        <row r="47">
          <cell r="AF47" t="str">
            <v/>
          </cell>
          <cell r="AG47" t="str">
            <v/>
          </cell>
          <cell r="AH47" t="str">
            <v>/</v>
          </cell>
          <cell r="AI47" t="str">
            <v>/</v>
          </cell>
        </row>
        <row r="48">
          <cell r="AF48" t="str">
            <v/>
          </cell>
          <cell r="AG48" t="str">
            <v/>
          </cell>
          <cell r="AH48" t="str">
            <v>/</v>
          </cell>
          <cell r="AI48" t="str">
            <v>/</v>
          </cell>
        </row>
        <row r="49">
          <cell r="AF49" t="str">
            <v/>
          </cell>
          <cell r="AG49" t="str">
            <v/>
          </cell>
          <cell r="AH49" t="str">
            <v>/</v>
          </cell>
          <cell r="AI49" t="str">
            <v>/</v>
          </cell>
        </row>
        <row r="50">
          <cell r="AF50" t="str">
            <v/>
          </cell>
          <cell r="AG50" t="str">
            <v/>
          </cell>
          <cell r="AH50" t="str">
            <v>/</v>
          </cell>
          <cell r="AI50" t="str">
            <v>/</v>
          </cell>
        </row>
        <row r="51">
          <cell r="AF51" t="str">
            <v/>
          </cell>
          <cell r="AG51" t="str">
            <v/>
          </cell>
          <cell r="AH51" t="str">
            <v>/</v>
          </cell>
          <cell r="AI51" t="str">
            <v>/</v>
          </cell>
        </row>
        <row r="52">
          <cell r="AF52" t="str">
            <v/>
          </cell>
          <cell r="AG52" t="str">
            <v/>
          </cell>
          <cell r="AH52" t="str">
            <v>/</v>
          </cell>
          <cell r="AI52" t="str">
            <v>/</v>
          </cell>
        </row>
        <row r="53">
          <cell r="AF53" t="str">
            <v/>
          </cell>
          <cell r="AG53" t="str">
            <v/>
          </cell>
          <cell r="AH53" t="str">
            <v>/</v>
          </cell>
          <cell r="AI53" t="str">
            <v>/</v>
          </cell>
        </row>
        <row r="54">
          <cell r="AF54" t="str">
            <v/>
          </cell>
          <cell r="AG54" t="str">
            <v/>
          </cell>
          <cell r="AH54" t="str">
            <v>/</v>
          </cell>
          <cell r="AI54" t="str">
            <v>/</v>
          </cell>
        </row>
        <row r="55">
          <cell r="AF55" t="str">
            <v/>
          </cell>
          <cell r="AG55" t="str">
            <v/>
          </cell>
          <cell r="AH55" t="str">
            <v>/</v>
          </cell>
          <cell r="AI55" t="str">
            <v>/</v>
          </cell>
        </row>
        <row r="56">
          <cell r="AF56" t="str">
            <v/>
          </cell>
          <cell r="AG56" t="str">
            <v/>
          </cell>
          <cell r="AH56" t="str">
            <v>/</v>
          </cell>
          <cell r="AI56" t="str">
            <v>/</v>
          </cell>
        </row>
        <row r="57">
          <cell r="AF57" t="str">
            <v/>
          </cell>
          <cell r="AG57" t="str">
            <v/>
          </cell>
          <cell r="AH57" t="str">
            <v>/</v>
          </cell>
          <cell r="AI57" t="str">
            <v>/</v>
          </cell>
        </row>
        <row r="58">
          <cell r="AF58" t="str">
            <v/>
          </cell>
          <cell r="AG58" t="str">
            <v/>
          </cell>
          <cell r="AH58" t="str">
            <v>/</v>
          </cell>
          <cell r="AI58" t="str">
            <v>/</v>
          </cell>
        </row>
        <row r="59">
          <cell r="AF59" t="str">
            <v/>
          </cell>
          <cell r="AG59" t="str">
            <v/>
          </cell>
          <cell r="AH59" t="str">
            <v>/</v>
          </cell>
          <cell r="AI59" t="str">
            <v>/</v>
          </cell>
        </row>
        <row r="60">
          <cell r="AF60" t="str">
            <v/>
          </cell>
          <cell r="AG60" t="str">
            <v/>
          </cell>
          <cell r="AH60" t="str">
            <v>/</v>
          </cell>
          <cell r="AI60" t="str">
            <v>/</v>
          </cell>
        </row>
        <row r="61">
          <cell r="AF61" t="str">
            <v/>
          </cell>
          <cell r="AG61" t="str">
            <v/>
          </cell>
          <cell r="AH61" t="str">
            <v>/</v>
          </cell>
          <cell r="AI61" t="str">
            <v>/</v>
          </cell>
        </row>
        <row r="62">
          <cell r="AF62" t="str">
            <v/>
          </cell>
          <cell r="AG62" t="str">
            <v/>
          </cell>
          <cell r="AH62" t="str">
            <v>/</v>
          </cell>
          <cell r="AI62" t="str">
            <v>/</v>
          </cell>
        </row>
        <row r="63">
          <cell r="AF63" t="str">
            <v/>
          </cell>
          <cell r="AG63" t="str">
            <v/>
          </cell>
          <cell r="AH63" t="str">
            <v>/</v>
          </cell>
          <cell r="AI63" t="str">
            <v>/</v>
          </cell>
        </row>
        <row r="64">
          <cell r="AF64" t="str">
            <v/>
          </cell>
          <cell r="AG64" t="str">
            <v/>
          </cell>
          <cell r="AH64" t="str">
            <v>/</v>
          </cell>
          <cell r="AI64" t="str">
            <v>/</v>
          </cell>
        </row>
        <row r="65">
          <cell r="AF65" t="str">
            <v/>
          </cell>
          <cell r="AG65" t="str">
            <v/>
          </cell>
          <cell r="AH65" t="str">
            <v>/</v>
          </cell>
          <cell r="AI65" t="str">
            <v>/</v>
          </cell>
        </row>
        <row r="66">
          <cell r="AF66" t="str">
            <v/>
          </cell>
          <cell r="AG66" t="str">
            <v/>
          </cell>
          <cell r="AH66" t="str">
            <v>/</v>
          </cell>
          <cell r="AI66" t="str">
            <v>/</v>
          </cell>
        </row>
        <row r="67">
          <cell r="AF67" t="str">
            <v/>
          </cell>
          <cell r="AG67" t="str">
            <v/>
          </cell>
          <cell r="AH67" t="str">
            <v>/</v>
          </cell>
          <cell r="AI67" t="str">
            <v>/</v>
          </cell>
        </row>
        <row r="68">
          <cell r="AF68" t="str">
            <v/>
          </cell>
          <cell r="AG68" t="str">
            <v/>
          </cell>
          <cell r="AH68" t="str">
            <v>/</v>
          </cell>
          <cell r="AI68" t="str">
            <v>/</v>
          </cell>
        </row>
        <row r="69">
          <cell r="AF69" t="str">
            <v/>
          </cell>
          <cell r="AG69" t="str">
            <v/>
          </cell>
          <cell r="AH69" t="str">
            <v>/</v>
          </cell>
          <cell r="AI69" t="str">
            <v>/</v>
          </cell>
        </row>
        <row r="70">
          <cell r="AF70" t="str">
            <v/>
          </cell>
          <cell r="AG70" t="str">
            <v/>
          </cell>
          <cell r="AH70" t="str">
            <v>/</v>
          </cell>
          <cell r="AI70" t="str">
            <v>/</v>
          </cell>
        </row>
        <row r="71">
          <cell r="AF71" t="str">
            <v/>
          </cell>
          <cell r="AG71" t="str">
            <v/>
          </cell>
          <cell r="AH71" t="str">
            <v>/</v>
          </cell>
          <cell r="AI71" t="str">
            <v>/</v>
          </cell>
        </row>
        <row r="72">
          <cell r="AF72" t="str">
            <v/>
          </cell>
          <cell r="AG72" t="str">
            <v/>
          </cell>
          <cell r="AH72" t="str">
            <v>/</v>
          </cell>
          <cell r="AI72" t="str">
            <v>/</v>
          </cell>
        </row>
        <row r="73">
          <cell r="AF73" t="str">
            <v/>
          </cell>
          <cell r="AG73" t="str">
            <v/>
          </cell>
          <cell r="AH73" t="str">
            <v>/</v>
          </cell>
          <cell r="AI73" t="str">
            <v>/</v>
          </cell>
        </row>
        <row r="74">
          <cell r="AF74" t="str">
            <v/>
          </cell>
          <cell r="AG74" t="str">
            <v/>
          </cell>
          <cell r="AH74" t="str">
            <v>/</v>
          </cell>
          <cell r="AI74" t="str">
            <v>/</v>
          </cell>
        </row>
        <row r="75">
          <cell r="AF75" t="str">
            <v/>
          </cell>
          <cell r="AG75" t="str">
            <v/>
          </cell>
          <cell r="AH75" t="str">
            <v>/</v>
          </cell>
          <cell r="AI75" t="str">
            <v>/</v>
          </cell>
        </row>
        <row r="76">
          <cell r="AF76" t="str">
            <v/>
          </cell>
          <cell r="AG76" t="str">
            <v/>
          </cell>
          <cell r="AH76" t="str">
            <v>/</v>
          </cell>
          <cell r="AI76" t="str">
            <v>/</v>
          </cell>
        </row>
        <row r="77">
          <cell r="AF77" t="str">
            <v/>
          </cell>
          <cell r="AG77" t="str">
            <v/>
          </cell>
          <cell r="AH77" t="str">
            <v>/</v>
          </cell>
          <cell r="AI77" t="str">
            <v>/</v>
          </cell>
        </row>
        <row r="78">
          <cell r="AF78" t="str">
            <v/>
          </cell>
          <cell r="AG78" t="str">
            <v/>
          </cell>
          <cell r="AH78" t="str">
            <v>/</v>
          </cell>
          <cell r="AI78" t="str">
            <v>/</v>
          </cell>
        </row>
        <row r="79">
          <cell r="AF79" t="str">
            <v/>
          </cell>
          <cell r="AG79" t="str">
            <v/>
          </cell>
          <cell r="AH79" t="str">
            <v>/</v>
          </cell>
          <cell r="AI79" t="str">
            <v>/</v>
          </cell>
        </row>
        <row r="80">
          <cell r="AF80" t="str">
            <v/>
          </cell>
          <cell r="AG80" t="str">
            <v/>
          </cell>
          <cell r="AH80" t="str">
            <v>/</v>
          </cell>
          <cell r="AI80" t="str">
            <v>/</v>
          </cell>
        </row>
        <row r="81">
          <cell r="AF81" t="str">
            <v/>
          </cell>
          <cell r="AG81" t="str">
            <v/>
          </cell>
          <cell r="AH81" t="str">
            <v>/</v>
          </cell>
          <cell r="AI81" t="str">
            <v>/</v>
          </cell>
        </row>
        <row r="82">
          <cell r="AF82" t="str">
            <v/>
          </cell>
          <cell r="AG82" t="str">
            <v/>
          </cell>
          <cell r="AH82" t="str">
            <v>/</v>
          </cell>
          <cell r="AI82" t="str">
            <v>/</v>
          </cell>
        </row>
        <row r="83">
          <cell r="AF83" t="str">
            <v/>
          </cell>
          <cell r="AG83" t="str">
            <v/>
          </cell>
          <cell r="AH83" t="str">
            <v>/</v>
          </cell>
          <cell r="AI83" t="str">
            <v>/</v>
          </cell>
        </row>
        <row r="84">
          <cell r="AF84" t="str">
            <v/>
          </cell>
          <cell r="AG84" t="str">
            <v/>
          </cell>
          <cell r="AH84" t="str">
            <v>/</v>
          </cell>
          <cell r="AI84" t="str">
            <v>/</v>
          </cell>
        </row>
        <row r="85">
          <cell r="AF85" t="str">
            <v/>
          </cell>
          <cell r="AG85" t="str">
            <v/>
          </cell>
          <cell r="AH85" t="str">
            <v>/</v>
          </cell>
          <cell r="AI85" t="str">
            <v>/</v>
          </cell>
        </row>
        <row r="86">
          <cell r="AF86" t="str">
            <v/>
          </cell>
          <cell r="AG86" t="str">
            <v/>
          </cell>
          <cell r="AH86" t="str">
            <v>/</v>
          </cell>
          <cell r="AI86" t="str">
            <v>/</v>
          </cell>
        </row>
        <row r="87">
          <cell r="AF87" t="str">
            <v/>
          </cell>
          <cell r="AG87" t="str">
            <v/>
          </cell>
          <cell r="AH87" t="str">
            <v>/</v>
          </cell>
          <cell r="AI87" t="str">
            <v>/</v>
          </cell>
        </row>
        <row r="88">
          <cell r="AF88" t="str">
            <v/>
          </cell>
          <cell r="AG88" t="str">
            <v/>
          </cell>
          <cell r="AH88" t="str">
            <v>/</v>
          </cell>
          <cell r="AI88" t="str">
            <v>/</v>
          </cell>
        </row>
        <row r="89">
          <cell r="AF89" t="str">
            <v/>
          </cell>
          <cell r="AG89" t="str">
            <v/>
          </cell>
          <cell r="AH89" t="str">
            <v>/</v>
          </cell>
          <cell r="AI89" t="str">
            <v>/</v>
          </cell>
        </row>
        <row r="90">
          <cell r="AF90" t="str">
            <v/>
          </cell>
          <cell r="AG90" t="str">
            <v/>
          </cell>
          <cell r="AH90" t="str">
            <v>/</v>
          </cell>
          <cell r="AI90" t="str">
            <v>/</v>
          </cell>
        </row>
        <row r="91">
          <cell r="AF91" t="str">
            <v/>
          </cell>
          <cell r="AG91" t="str">
            <v/>
          </cell>
          <cell r="AH91" t="str">
            <v>/</v>
          </cell>
          <cell r="AI91" t="str">
            <v>/</v>
          </cell>
        </row>
        <row r="92">
          <cell r="AF92" t="str">
            <v/>
          </cell>
          <cell r="AG92" t="str">
            <v/>
          </cell>
          <cell r="AH92" t="str">
            <v>/</v>
          </cell>
          <cell r="AI92" t="str">
            <v>/</v>
          </cell>
        </row>
        <row r="93">
          <cell r="AF93" t="str">
            <v/>
          </cell>
          <cell r="AG93" t="str">
            <v/>
          </cell>
          <cell r="AH93" t="str">
            <v>/</v>
          </cell>
          <cell r="AI93" t="str">
            <v>/</v>
          </cell>
        </row>
        <row r="94">
          <cell r="AF94" t="str">
            <v/>
          </cell>
          <cell r="AG94" t="str">
            <v/>
          </cell>
          <cell r="AH94" t="str">
            <v>/</v>
          </cell>
          <cell r="AI94" t="str">
            <v>/</v>
          </cell>
        </row>
        <row r="95">
          <cell r="AF95" t="str">
            <v/>
          </cell>
          <cell r="AG95" t="str">
            <v/>
          </cell>
          <cell r="AH95" t="str">
            <v>/</v>
          </cell>
          <cell r="AI95" t="str">
            <v>/</v>
          </cell>
        </row>
        <row r="96">
          <cell r="AF96" t="str">
            <v/>
          </cell>
          <cell r="AG96" t="str">
            <v/>
          </cell>
          <cell r="AH96" t="str">
            <v>/</v>
          </cell>
          <cell r="AI96" t="str">
            <v>/</v>
          </cell>
        </row>
        <row r="97">
          <cell r="AF97" t="str">
            <v/>
          </cell>
          <cell r="AG97" t="str">
            <v/>
          </cell>
          <cell r="AH97" t="str">
            <v>/</v>
          </cell>
          <cell r="AI97" t="str">
            <v>/</v>
          </cell>
        </row>
        <row r="98">
          <cell r="AF98" t="str">
            <v/>
          </cell>
          <cell r="AG98" t="str">
            <v/>
          </cell>
          <cell r="AH98" t="str">
            <v>/</v>
          </cell>
          <cell r="AI98" t="str">
            <v>/</v>
          </cell>
        </row>
        <row r="99">
          <cell r="AF99" t="str">
            <v/>
          </cell>
          <cell r="AG99" t="str">
            <v/>
          </cell>
          <cell r="AH99" t="str">
            <v>/</v>
          </cell>
          <cell r="AI99" t="str">
            <v>/</v>
          </cell>
        </row>
        <row r="100">
          <cell r="AF100" t="str">
            <v/>
          </cell>
          <cell r="AG100" t="str">
            <v/>
          </cell>
          <cell r="AH100" t="str">
            <v>/</v>
          </cell>
          <cell r="AI100" t="str">
            <v>/</v>
          </cell>
        </row>
        <row r="101">
          <cell r="AF101" t="str">
            <v/>
          </cell>
          <cell r="AG101" t="str">
            <v/>
          </cell>
          <cell r="AH101" t="str">
            <v>/</v>
          </cell>
          <cell r="AI101" t="str">
            <v>/</v>
          </cell>
        </row>
        <row r="102">
          <cell r="AF102" t="str">
            <v/>
          </cell>
          <cell r="AG102" t="str">
            <v/>
          </cell>
          <cell r="AH102" t="str">
            <v>/</v>
          </cell>
          <cell r="AI102" t="str">
            <v>/</v>
          </cell>
        </row>
        <row r="103">
          <cell r="AF103" t="str">
            <v/>
          </cell>
          <cell r="AG103" t="str">
            <v/>
          </cell>
          <cell r="AH103" t="str">
            <v>/</v>
          </cell>
          <cell r="AI103" t="str">
            <v>/</v>
          </cell>
        </row>
        <row r="104">
          <cell r="AF104" t="str">
            <v/>
          </cell>
          <cell r="AG104" t="str">
            <v/>
          </cell>
          <cell r="AH104" t="str">
            <v>/</v>
          </cell>
          <cell r="AI104" t="str">
            <v>/</v>
          </cell>
        </row>
        <row r="105">
          <cell r="AF105" t="str">
            <v/>
          </cell>
          <cell r="AG105" t="str">
            <v/>
          </cell>
          <cell r="AH105" t="str">
            <v>/</v>
          </cell>
          <cell r="AI105" t="str">
            <v>/</v>
          </cell>
        </row>
        <row r="106">
          <cell r="AF106" t="str">
            <v/>
          </cell>
          <cell r="AG106" t="str">
            <v/>
          </cell>
          <cell r="AH106" t="str">
            <v>/</v>
          </cell>
          <cell r="AI106" t="str">
            <v>/</v>
          </cell>
        </row>
        <row r="107">
          <cell r="AF107" t="str">
            <v/>
          </cell>
          <cell r="AG107" t="str">
            <v/>
          </cell>
          <cell r="AH107" t="str">
            <v>/</v>
          </cell>
          <cell r="AI107" t="str">
            <v>/</v>
          </cell>
        </row>
        <row r="108">
          <cell r="AF108" t="str">
            <v/>
          </cell>
          <cell r="AG108" t="str">
            <v/>
          </cell>
          <cell r="AH108" t="str">
            <v>/</v>
          </cell>
          <cell r="AI108" t="str">
            <v>/</v>
          </cell>
        </row>
        <row r="109">
          <cell r="AF109" t="str">
            <v/>
          </cell>
          <cell r="AG109" t="str">
            <v/>
          </cell>
          <cell r="AH109" t="str">
            <v>/</v>
          </cell>
          <cell r="AI109" t="str">
            <v>/</v>
          </cell>
        </row>
        <row r="110">
          <cell r="AF110" t="str">
            <v/>
          </cell>
          <cell r="AG110" t="str">
            <v/>
          </cell>
          <cell r="AH110" t="str">
            <v>/</v>
          </cell>
          <cell r="AI110" t="str">
            <v>/</v>
          </cell>
        </row>
        <row r="111">
          <cell r="AF111" t="str">
            <v/>
          </cell>
          <cell r="AG111" t="str">
            <v/>
          </cell>
          <cell r="AH111" t="str">
            <v>/</v>
          </cell>
          <cell r="AI111" t="str">
            <v>/</v>
          </cell>
        </row>
        <row r="112">
          <cell r="AF112" t="str">
            <v/>
          </cell>
          <cell r="AG112" t="str">
            <v/>
          </cell>
          <cell r="AH112" t="str">
            <v>/</v>
          </cell>
          <cell r="AI112" t="str">
            <v>/</v>
          </cell>
        </row>
        <row r="113">
          <cell r="AF113" t="str">
            <v/>
          </cell>
          <cell r="AG113" t="str">
            <v/>
          </cell>
          <cell r="AH113" t="str">
            <v>/</v>
          </cell>
          <cell r="AI113" t="str">
            <v>/</v>
          </cell>
        </row>
        <row r="114">
          <cell r="AF114" t="str">
            <v/>
          </cell>
          <cell r="AG114" t="str">
            <v/>
          </cell>
          <cell r="AH114" t="str">
            <v>/</v>
          </cell>
          <cell r="AI114" t="str">
            <v>/</v>
          </cell>
        </row>
        <row r="115">
          <cell r="AF115" t="str">
            <v/>
          </cell>
          <cell r="AG115" t="str">
            <v/>
          </cell>
          <cell r="AH115" t="str">
            <v>/</v>
          </cell>
          <cell r="AI115" t="str">
            <v>/</v>
          </cell>
        </row>
        <row r="116">
          <cell r="AF116" t="str">
            <v/>
          </cell>
          <cell r="AG116" t="str">
            <v/>
          </cell>
          <cell r="AH116" t="str">
            <v>/</v>
          </cell>
          <cell r="AI116" t="str">
            <v>/</v>
          </cell>
        </row>
        <row r="117">
          <cell r="AF117" t="str">
            <v/>
          </cell>
          <cell r="AG117" t="str">
            <v/>
          </cell>
          <cell r="AH117" t="str">
            <v>/</v>
          </cell>
          <cell r="AI117" t="str">
            <v>/</v>
          </cell>
        </row>
        <row r="118">
          <cell r="AF118" t="str">
            <v/>
          </cell>
          <cell r="AG118" t="str">
            <v/>
          </cell>
          <cell r="AH118" t="str">
            <v>/</v>
          </cell>
          <cell r="AI118" t="str">
            <v>/</v>
          </cell>
        </row>
        <row r="119">
          <cell r="AF119" t="str">
            <v/>
          </cell>
          <cell r="AG119" t="str">
            <v/>
          </cell>
          <cell r="AH119" t="str">
            <v>/</v>
          </cell>
          <cell r="AI119" t="str">
            <v>/</v>
          </cell>
        </row>
        <row r="120">
          <cell r="AF120" t="str">
            <v/>
          </cell>
          <cell r="AG120" t="str">
            <v/>
          </cell>
          <cell r="AH120" t="str">
            <v>/</v>
          </cell>
          <cell r="AI120" t="str">
            <v>/</v>
          </cell>
        </row>
        <row r="121">
          <cell r="AF121" t="str">
            <v/>
          </cell>
          <cell r="AG121" t="str">
            <v/>
          </cell>
          <cell r="AH121" t="str">
            <v>/</v>
          </cell>
          <cell r="AI121" t="str">
            <v>/</v>
          </cell>
        </row>
        <row r="122">
          <cell r="AF122" t="str">
            <v/>
          </cell>
          <cell r="AG122" t="str">
            <v/>
          </cell>
          <cell r="AH122" t="str">
            <v>/</v>
          </cell>
          <cell r="AI122" t="str">
            <v>/</v>
          </cell>
        </row>
        <row r="123">
          <cell r="AF123" t="str">
            <v/>
          </cell>
          <cell r="AG123" t="str">
            <v/>
          </cell>
          <cell r="AH123" t="str">
            <v>/</v>
          </cell>
          <cell r="AI123" t="str">
            <v>/</v>
          </cell>
        </row>
        <row r="124">
          <cell r="AF124" t="str">
            <v/>
          </cell>
          <cell r="AG124" t="str">
            <v/>
          </cell>
          <cell r="AH124" t="str">
            <v>/</v>
          </cell>
          <cell r="AI124" t="str">
            <v>/</v>
          </cell>
        </row>
        <row r="125">
          <cell r="AF125" t="str">
            <v/>
          </cell>
          <cell r="AG125" t="str">
            <v/>
          </cell>
          <cell r="AH125" t="str">
            <v>/</v>
          </cell>
          <cell r="AI125" t="str">
            <v>/</v>
          </cell>
        </row>
        <row r="126">
          <cell r="AF126" t="str">
            <v/>
          </cell>
          <cell r="AG126" t="str">
            <v/>
          </cell>
          <cell r="AH126" t="str">
            <v>/</v>
          </cell>
          <cell r="AI126" t="str">
            <v>/</v>
          </cell>
        </row>
        <row r="127">
          <cell r="AF127" t="str">
            <v/>
          </cell>
          <cell r="AG127" t="str">
            <v/>
          </cell>
          <cell r="AH127" t="str">
            <v>/</v>
          </cell>
          <cell r="AI127" t="str">
            <v>/</v>
          </cell>
        </row>
        <row r="128">
          <cell r="AF128" t="str">
            <v/>
          </cell>
          <cell r="AG128" t="str">
            <v/>
          </cell>
          <cell r="AH128" t="str">
            <v>/</v>
          </cell>
          <cell r="AI128" t="str">
            <v>/</v>
          </cell>
        </row>
        <row r="129">
          <cell r="AF129" t="str">
            <v/>
          </cell>
          <cell r="AG129" t="str">
            <v/>
          </cell>
          <cell r="AH129" t="str">
            <v>/</v>
          </cell>
          <cell r="AI129" t="str">
            <v>/</v>
          </cell>
        </row>
        <row r="130">
          <cell r="AF130" t="str">
            <v/>
          </cell>
          <cell r="AG130" t="str">
            <v/>
          </cell>
          <cell r="AH130" t="str">
            <v>/</v>
          </cell>
          <cell r="AI130" t="str">
            <v>/</v>
          </cell>
        </row>
        <row r="131">
          <cell r="AF131" t="str">
            <v/>
          </cell>
          <cell r="AG131" t="str">
            <v/>
          </cell>
          <cell r="AH131" t="str">
            <v>/</v>
          </cell>
          <cell r="AI131" t="str">
            <v>/</v>
          </cell>
        </row>
        <row r="132">
          <cell r="AF132" t="str">
            <v/>
          </cell>
          <cell r="AG132" t="str">
            <v/>
          </cell>
          <cell r="AH132" t="str">
            <v>/</v>
          </cell>
          <cell r="AI132" t="str">
            <v>/</v>
          </cell>
        </row>
        <row r="133">
          <cell r="AF133" t="str">
            <v/>
          </cell>
          <cell r="AG133" t="str">
            <v/>
          </cell>
          <cell r="AH133" t="str">
            <v>/</v>
          </cell>
          <cell r="AI133" t="str">
            <v>/</v>
          </cell>
        </row>
        <row r="134">
          <cell r="AF134" t="str">
            <v/>
          </cell>
          <cell r="AG134" t="str">
            <v/>
          </cell>
          <cell r="AH134" t="str">
            <v>/</v>
          </cell>
          <cell r="AI134" t="str">
            <v>/</v>
          </cell>
        </row>
        <row r="135">
          <cell r="AF135" t="str">
            <v/>
          </cell>
          <cell r="AG135" t="str">
            <v/>
          </cell>
          <cell r="AH135" t="str">
            <v>/</v>
          </cell>
          <cell r="AI135" t="str">
            <v>/</v>
          </cell>
        </row>
        <row r="136">
          <cell r="AF136" t="str">
            <v/>
          </cell>
          <cell r="AG136" t="str">
            <v/>
          </cell>
          <cell r="AH136" t="str">
            <v>/</v>
          </cell>
          <cell r="AI136" t="str">
            <v>/</v>
          </cell>
        </row>
        <row r="137">
          <cell r="AF137" t="str">
            <v/>
          </cell>
          <cell r="AG137" t="str">
            <v/>
          </cell>
          <cell r="AH137" t="str">
            <v>/</v>
          </cell>
          <cell r="AI137" t="str">
            <v>/</v>
          </cell>
        </row>
        <row r="138">
          <cell r="AF138" t="str">
            <v/>
          </cell>
          <cell r="AG138" t="str">
            <v/>
          </cell>
          <cell r="AH138" t="str">
            <v>/</v>
          </cell>
          <cell r="AI138" t="str">
            <v>/</v>
          </cell>
        </row>
        <row r="139">
          <cell r="AF139" t="str">
            <v/>
          </cell>
          <cell r="AG139" t="str">
            <v/>
          </cell>
          <cell r="AH139" t="str">
            <v>/</v>
          </cell>
          <cell r="AI139" t="str">
            <v>/</v>
          </cell>
        </row>
        <row r="140">
          <cell r="AF140" t="str">
            <v/>
          </cell>
          <cell r="AG140" t="str">
            <v/>
          </cell>
          <cell r="AH140" t="str">
            <v>/</v>
          </cell>
          <cell r="AI140" t="str">
            <v>/</v>
          </cell>
        </row>
        <row r="141">
          <cell r="AF141" t="str">
            <v/>
          </cell>
          <cell r="AG141" t="str">
            <v/>
          </cell>
          <cell r="AH141" t="str">
            <v>/</v>
          </cell>
          <cell r="AI141" t="str">
            <v>/</v>
          </cell>
        </row>
        <row r="142">
          <cell r="AF142" t="str">
            <v/>
          </cell>
          <cell r="AG142" t="str">
            <v/>
          </cell>
          <cell r="AH142" t="str">
            <v>/</v>
          </cell>
          <cell r="AI142" t="str">
            <v>/</v>
          </cell>
        </row>
        <row r="143">
          <cell r="AF143" t="str">
            <v/>
          </cell>
          <cell r="AG143" t="str">
            <v/>
          </cell>
          <cell r="AH143" t="str">
            <v>/</v>
          </cell>
          <cell r="AI143" t="str">
            <v>/</v>
          </cell>
        </row>
        <row r="144">
          <cell r="AF144" t="str">
            <v/>
          </cell>
          <cell r="AG144" t="str">
            <v/>
          </cell>
          <cell r="AH144" t="str">
            <v>/</v>
          </cell>
          <cell r="AI144" t="str">
            <v>/</v>
          </cell>
        </row>
        <row r="145">
          <cell r="AF145" t="str">
            <v/>
          </cell>
          <cell r="AG145" t="str">
            <v/>
          </cell>
          <cell r="AH145" t="str">
            <v>/</v>
          </cell>
          <cell r="AI145" t="str">
            <v>/</v>
          </cell>
        </row>
        <row r="146">
          <cell r="AF146" t="str">
            <v/>
          </cell>
          <cell r="AG146" t="str">
            <v/>
          </cell>
          <cell r="AH146" t="str">
            <v>/</v>
          </cell>
          <cell r="AI146" t="str">
            <v>/</v>
          </cell>
        </row>
        <row r="147">
          <cell r="AF147" t="str">
            <v/>
          </cell>
          <cell r="AG147" t="str">
            <v/>
          </cell>
          <cell r="AH147" t="str">
            <v>/</v>
          </cell>
          <cell r="AI147" t="str">
            <v>/</v>
          </cell>
        </row>
        <row r="148">
          <cell r="AF148" t="str">
            <v/>
          </cell>
          <cell r="AG148" t="str">
            <v/>
          </cell>
          <cell r="AH148" t="str">
            <v>/</v>
          </cell>
          <cell r="AI148" t="str">
            <v>/</v>
          </cell>
        </row>
        <row r="149">
          <cell r="AF149" t="str">
            <v/>
          </cell>
          <cell r="AG149" t="str">
            <v/>
          </cell>
          <cell r="AH149" t="str">
            <v>/</v>
          </cell>
          <cell r="AI149" t="str">
            <v>/</v>
          </cell>
        </row>
        <row r="150">
          <cell r="AF150" t="str">
            <v/>
          </cell>
          <cell r="AG150" t="str">
            <v/>
          </cell>
          <cell r="AH150" t="str">
            <v>/</v>
          </cell>
          <cell r="AI150" t="str">
            <v>/</v>
          </cell>
        </row>
        <row r="151">
          <cell r="AF151" t="str">
            <v/>
          </cell>
          <cell r="AG151" t="str">
            <v/>
          </cell>
          <cell r="AH151" t="str">
            <v>/</v>
          </cell>
          <cell r="AI151" t="str">
            <v>/</v>
          </cell>
        </row>
        <row r="152">
          <cell r="AF152" t="str">
            <v/>
          </cell>
          <cell r="AG152" t="str">
            <v/>
          </cell>
          <cell r="AH152" t="str">
            <v>/</v>
          </cell>
          <cell r="AI152" t="str">
            <v>/</v>
          </cell>
        </row>
        <row r="153">
          <cell r="AF153" t="str">
            <v/>
          </cell>
          <cell r="AG153" t="str">
            <v/>
          </cell>
          <cell r="AH153" t="str">
            <v>/</v>
          </cell>
          <cell r="AI153" t="str">
            <v>/</v>
          </cell>
        </row>
        <row r="154">
          <cell r="AF154" t="str">
            <v/>
          </cell>
          <cell r="AG154" t="str">
            <v/>
          </cell>
          <cell r="AH154" t="str">
            <v>/</v>
          </cell>
          <cell r="AI154" t="str">
            <v>/</v>
          </cell>
        </row>
        <row r="155">
          <cell r="AF155" t="str">
            <v/>
          </cell>
          <cell r="AG155" t="str">
            <v/>
          </cell>
          <cell r="AH155" t="str">
            <v>/</v>
          </cell>
          <cell r="AI155" t="str">
            <v>/</v>
          </cell>
        </row>
        <row r="156">
          <cell r="AF156" t="str">
            <v/>
          </cell>
          <cell r="AG156" t="str">
            <v/>
          </cell>
          <cell r="AH156" t="str">
            <v>/</v>
          </cell>
          <cell r="AI156" t="str">
            <v>/</v>
          </cell>
        </row>
        <row r="157">
          <cell r="AF157" t="str">
            <v/>
          </cell>
          <cell r="AG157" t="str">
            <v/>
          </cell>
          <cell r="AH157" t="str">
            <v>/</v>
          </cell>
          <cell r="AI157" t="str">
            <v>/</v>
          </cell>
        </row>
        <row r="158">
          <cell r="AF158" t="str">
            <v/>
          </cell>
          <cell r="AG158" t="str">
            <v/>
          </cell>
          <cell r="AH158" t="str">
            <v>/</v>
          </cell>
          <cell r="AI158" t="str">
            <v>/</v>
          </cell>
        </row>
        <row r="159">
          <cell r="AF159" t="str">
            <v/>
          </cell>
          <cell r="AG159" t="str">
            <v/>
          </cell>
          <cell r="AH159" t="str">
            <v>/</v>
          </cell>
          <cell r="AI159" t="str">
            <v>/</v>
          </cell>
        </row>
        <row r="160">
          <cell r="AF160" t="str">
            <v/>
          </cell>
          <cell r="AG160" t="str">
            <v/>
          </cell>
          <cell r="AH160" t="str">
            <v>/</v>
          </cell>
          <cell r="AI160" t="str">
            <v>/</v>
          </cell>
        </row>
        <row r="161">
          <cell r="AF161" t="str">
            <v/>
          </cell>
          <cell r="AG161" t="str">
            <v/>
          </cell>
          <cell r="AH161" t="str">
            <v>/</v>
          </cell>
          <cell r="AI161" t="str">
            <v>/</v>
          </cell>
        </row>
        <row r="162">
          <cell r="AF162" t="str">
            <v/>
          </cell>
          <cell r="AG162" t="str">
            <v/>
          </cell>
          <cell r="AH162" t="str">
            <v>/</v>
          </cell>
          <cell r="AI162" t="str">
            <v>/</v>
          </cell>
        </row>
        <row r="163">
          <cell r="AF163" t="str">
            <v/>
          </cell>
          <cell r="AG163" t="str">
            <v/>
          </cell>
          <cell r="AH163" t="str">
            <v>/</v>
          </cell>
          <cell r="AI163" t="str">
            <v>/</v>
          </cell>
        </row>
        <row r="164">
          <cell r="AF164" t="str">
            <v/>
          </cell>
          <cell r="AG164" t="str">
            <v/>
          </cell>
          <cell r="AH164" t="str">
            <v>/</v>
          </cell>
          <cell r="AI164" t="str">
            <v>/</v>
          </cell>
        </row>
        <row r="165">
          <cell r="AF165" t="str">
            <v/>
          </cell>
          <cell r="AG165" t="str">
            <v/>
          </cell>
          <cell r="AH165" t="str">
            <v>/</v>
          </cell>
          <cell r="AI165" t="str">
            <v>/</v>
          </cell>
        </row>
        <row r="166">
          <cell r="AF166" t="str">
            <v/>
          </cell>
          <cell r="AG166" t="str">
            <v/>
          </cell>
          <cell r="AH166" t="str">
            <v>/</v>
          </cell>
          <cell r="AI166" t="str">
            <v>/</v>
          </cell>
        </row>
        <row r="167">
          <cell r="AF167" t="str">
            <v/>
          </cell>
          <cell r="AG167" t="str">
            <v/>
          </cell>
          <cell r="AH167" t="str">
            <v>/</v>
          </cell>
          <cell r="AI167" t="str">
            <v>/</v>
          </cell>
        </row>
        <row r="168">
          <cell r="AF168" t="str">
            <v/>
          </cell>
          <cell r="AG168" t="str">
            <v/>
          </cell>
          <cell r="AH168" t="str">
            <v>/</v>
          </cell>
          <cell r="AI168" t="str">
            <v>/</v>
          </cell>
        </row>
        <row r="169">
          <cell r="AF169" t="str">
            <v/>
          </cell>
          <cell r="AG169" t="str">
            <v/>
          </cell>
          <cell r="AH169" t="str">
            <v>/</v>
          </cell>
          <cell r="AI169" t="str">
            <v>/</v>
          </cell>
        </row>
        <row r="170">
          <cell r="AF170" t="str">
            <v/>
          </cell>
          <cell r="AG170" t="str">
            <v/>
          </cell>
          <cell r="AH170" t="str">
            <v>/</v>
          </cell>
          <cell r="AI170" t="str">
            <v>/</v>
          </cell>
        </row>
        <row r="171">
          <cell r="AF171" t="str">
            <v/>
          </cell>
          <cell r="AG171" t="str">
            <v/>
          </cell>
          <cell r="AH171" t="str">
            <v>/</v>
          </cell>
          <cell r="AI171" t="str">
            <v>/</v>
          </cell>
        </row>
        <row r="172">
          <cell r="AF172" t="str">
            <v/>
          </cell>
          <cell r="AG172" t="str">
            <v/>
          </cell>
          <cell r="AH172" t="str">
            <v>/</v>
          </cell>
          <cell r="AI172" t="str">
            <v>/</v>
          </cell>
        </row>
        <row r="173">
          <cell r="AF173" t="str">
            <v/>
          </cell>
          <cell r="AG173" t="str">
            <v/>
          </cell>
          <cell r="AH173" t="str">
            <v>/</v>
          </cell>
          <cell r="AI173" t="str">
            <v>/</v>
          </cell>
        </row>
        <row r="174">
          <cell r="AF174" t="str">
            <v/>
          </cell>
          <cell r="AG174" t="str">
            <v/>
          </cell>
          <cell r="AH174" t="str">
            <v>/</v>
          </cell>
          <cell r="AI174" t="str">
            <v>/</v>
          </cell>
        </row>
        <row r="175">
          <cell r="AF175" t="str">
            <v/>
          </cell>
          <cell r="AG175" t="str">
            <v/>
          </cell>
          <cell r="AH175" t="str">
            <v>/</v>
          </cell>
          <cell r="AI175" t="str">
            <v>/</v>
          </cell>
        </row>
        <row r="176">
          <cell r="AF176" t="str">
            <v/>
          </cell>
          <cell r="AG176" t="str">
            <v/>
          </cell>
          <cell r="AH176" t="str">
            <v>/</v>
          </cell>
          <cell r="AI176" t="str">
            <v>/</v>
          </cell>
        </row>
        <row r="177">
          <cell r="AF177" t="str">
            <v/>
          </cell>
          <cell r="AG177" t="str">
            <v/>
          </cell>
          <cell r="AH177" t="str">
            <v>/</v>
          </cell>
          <cell r="AI177" t="str">
            <v>/</v>
          </cell>
        </row>
        <row r="178">
          <cell r="AF178" t="str">
            <v/>
          </cell>
          <cell r="AG178" t="str">
            <v/>
          </cell>
          <cell r="AH178" t="str">
            <v>/</v>
          </cell>
          <cell r="AI178" t="str">
            <v>/</v>
          </cell>
        </row>
        <row r="179">
          <cell r="AF179" t="str">
            <v/>
          </cell>
          <cell r="AG179" t="str">
            <v/>
          </cell>
          <cell r="AH179" t="str">
            <v>/</v>
          </cell>
          <cell r="AI179" t="str">
            <v>/</v>
          </cell>
        </row>
        <row r="180">
          <cell r="AF180" t="str">
            <v/>
          </cell>
          <cell r="AG180" t="str">
            <v/>
          </cell>
          <cell r="AH180" t="str">
            <v>/</v>
          </cell>
          <cell r="AI180" t="str">
            <v>/</v>
          </cell>
        </row>
        <row r="181">
          <cell r="AF181" t="str">
            <v/>
          </cell>
          <cell r="AG181" t="str">
            <v/>
          </cell>
          <cell r="AH181" t="str">
            <v>/</v>
          </cell>
          <cell r="AI181" t="str">
            <v>/</v>
          </cell>
        </row>
        <row r="182">
          <cell r="AF182" t="str">
            <v/>
          </cell>
          <cell r="AG182" t="str">
            <v/>
          </cell>
          <cell r="AH182" t="str">
            <v>/</v>
          </cell>
          <cell r="AI182" t="str">
            <v>/</v>
          </cell>
        </row>
        <row r="183">
          <cell r="AF183" t="str">
            <v/>
          </cell>
          <cell r="AG183" t="str">
            <v/>
          </cell>
          <cell r="AH183" t="str">
            <v>/</v>
          </cell>
          <cell r="AI183" t="str">
            <v>/</v>
          </cell>
        </row>
        <row r="184">
          <cell r="AF184" t="str">
            <v/>
          </cell>
          <cell r="AG184" t="str">
            <v/>
          </cell>
          <cell r="AH184" t="str">
            <v>/</v>
          </cell>
          <cell r="AI184" t="str">
            <v>/</v>
          </cell>
        </row>
        <row r="185">
          <cell r="AF185" t="str">
            <v/>
          </cell>
          <cell r="AG185" t="str">
            <v/>
          </cell>
          <cell r="AH185" t="str">
            <v>/</v>
          </cell>
          <cell r="AI185" t="str">
            <v>/</v>
          </cell>
        </row>
        <row r="186">
          <cell r="AF186" t="str">
            <v/>
          </cell>
          <cell r="AG186" t="str">
            <v/>
          </cell>
          <cell r="AH186" t="str">
            <v>/</v>
          </cell>
          <cell r="AI186" t="str">
            <v>/</v>
          </cell>
        </row>
        <row r="187">
          <cell r="AF187" t="str">
            <v/>
          </cell>
          <cell r="AG187" t="str">
            <v/>
          </cell>
          <cell r="AH187" t="str">
            <v>/</v>
          </cell>
          <cell r="AI187" t="str">
            <v>/</v>
          </cell>
        </row>
        <row r="188">
          <cell r="AF188" t="str">
            <v/>
          </cell>
          <cell r="AG188" t="str">
            <v/>
          </cell>
          <cell r="AH188" t="str">
            <v>/</v>
          </cell>
          <cell r="AI188" t="str">
            <v>/</v>
          </cell>
        </row>
        <row r="189">
          <cell r="AF189" t="str">
            <v/>
          </cell>
          <cell r="AG189" t="str">
            <v/>
          </cell>
          <cell r="AH189" t="str">
            <v>/</v>
          </cell>
          <cell r="AI189" t="str">
            <v>/</v>
          </cell>
        </row>
        <row r="190">
          <cell r="AF190" t="str">
            <v/>
          </cell>
          <cell r="AG190" t="str">
            <v/>
          </cell>
          <cell r="AH190" t="str">
            <v>/</v>
          </cell>
          <cell r="AI190" t="str">
            <v>/</v>
          </cell>
        </row>
        <row r="191">
          <cell r="AF191" t="str">
            <v/>
          </cell>
          <cell r="AG191" t="str">
            <v/>
          </cell>
          <cell r="AH191" t="str">
            <v>/</v>
          </cell>
          <cell r="AI191" t="str">
            <v>/</v>
          </cell>
        </row>
        <row r="192">
          <cell r="AF192" t="str">
            <v/>
          </cell>
          <cell r="AG192" t="str">
            <v/>
          </cell>
          <cell r="AH192" t="str">
            <v>/</v>
          </cell>
          <cell r="AI192" t="str">
            <v>/</v>
          </cell>
        </row>
        <row r="193">
          <cell r="AF193" t="str">
            <v/>
          </cell>
          <cell r="AG193" t="str">
            <v/>
          </cell>
          <cell r="AH193" t="str">
            <v>/</v>
          </cell>
          <cell r="AI193" t="str">
            <v>/</v>
          </cell>
        </row>
        <row r="194">
          <cell r="AF194" t="str">
            <v/>
          </cell>
          <cell r="AG194" t="str">
            <v/>
          </cell>
          <cell r="AH194" t="str">
            <v>/</v>
          </cell>
          <cell r="AI194" t="str">
            <v>/</v>
          </cell>
        </row>
        <row r="195">
          <cell r="AF195" t="str">
            <v/>
          </cell>
          <cell r="AG195" t="str">
            <v/>
          </cell>
          <cell r="AH195" t="str">
            <v>/</v>
          </cell>
          <cell r="AI195" t="str">
            <v>/</v>
          </cell>
        </row>
        <row r="196">
          <cell r="AF196" t="str">
            <v/>
          </cell>
          <cell r="AG196" t="str">
            <v/>
          </cell>
          <cell r="AH196" t="str">
            <v>/</v>
          </cell>
          <cell r="AI196" t="str">
            <v>/</v>
          </cell>
        </row>
        <row r="197">
          <cell r="AF197" t="str">
            <v/>
          </cell>
          <cell r="AG197" t="str">
            <v/>
          </cell>
          <cell r="AH197" t="str">
            <v>/</v>
          </cell>
          <cell r="AI197" t="str">
            <v>/</v>
          </cell>
        </row>
        <row r="198">
          <cell r="AF198" t="str">
            <v/>
          </cell>
          <cell r="AG198" t="str">
            <v/>
          </cell>
          <cell r="AH198" t="str">
            <v>/</v>
          </cell>
          <cell r="AI198" t="str">
            <v>/</v>
          </cell>
        </row>
        <row r="199">
          <cell r="AF199" t="str">
            <v/>
          </cell>
          <cell r="AG199" t="str">
            <v/>
          </cell>
          <cell r="AH199" t="str">
            <v>/</v>
          </cell>
          <cell r="AI199" t="str">
            <v>/</v>
          </cell>
        </row>
        <row r="200">
          <cell r="AF200" t="str">
            <v/>
          </cell>
          <cell r="AG200" t="str">
            <v/>
          </cell>
          <cell r="AH200" t="str">
            <v>/</v>
          </cell>
          <cell r="AI200" t="str">
            <v>/</v>
          </cell>
        </row>
        <row r="201">
          <cell r="AF201" t="str">
            <v/>
          </cell>
          <cell r="AG201" t="str">
            <v/>
          </cell>
          <cell r="AH201" t="str">
            <v>/</v>
          </cell>
          <cell r="AI201" t="str">
            <v>/</v>
          </cell>
        </row>
        <row r="202">
          <cell r="AF202" t="str">
            <v/>
          </cell>
          <cell r="AG202" t="str">
            <v/>
          </cell>
          <cell r="AH202" t="str">
            <v>/</v>
          </cell>
          <cell r="AI202" t="str">
            <v>/</v>
          </cell>
        </row>
        <row r="203">
          <cell r="AF203" t="str">
            <v/>
          </cell>
          <cell r="AG203" t="str">
            <v/>
          </cell>
          <cell r="AH203" t="str">
            <v>/</v>
          </cell>
          <cell r="AI203" t="str">
            <v>/</v>
          </cell>
        </row>
        <row r="204">
          <cell r="AF204" t="str">
            <v/>
          </cell>
          <cell r="AG204" t="str">
            <v/>
          </cell>
          <cell r="AH204" t="str">
            <v>/</v>
          </cell>
          <cell r="AI204" t="str">
            <v>/</v>
          </cell>
        </row>
        <row r="205">
          <cell r="AF205" t="str">
            <v/>
          </cell>
          <cell r="AG205" t="str">
            <v/>
          </cell>
          <cell r="AH205" t="str">
            <v>/</v>
          </cell>
          <cell r="AI205" t="str">
            <v>/</v>
          </cell>
        </row>
        <row r="206">
          <cell r="AF206" t="str">
            <v/>
          </cell>
          <cell r="AG206" t="str">
            <v/>
          </cell>
          <cell r="AH206" t="str">
            <v>/</v>
          </cell>
          <cell r="AI206" t="str">
            <v>/</v>
          </cell>
        </row>
        <row r="207">
          <cell r="AF207" t="str">
            <v/>
          </cell>
          <cell r="AG207" t="str">
            <v/>
          </cell>
          <cell r="AH207" t="str">
            <v>/</v>
          </cell>
          <cell r="AI207" t="str">
            <v>/</v>
          </cell>
        </row>
        <row r="208">
          <cell r="AF208" t="str">
            <v/>
          </cell>
          <cell r="AG208" t="str">
            <v/>
          </cell>
          <cell r="AH208" t="str">
            <v>/</v>
          </cell>
          <cell r="AI208" t="str">
            <v>/</v>
          </cell>
        </row>
        <row r="209">
          <cell r="AF209" t="str">
            <v/>
          </cell>
          <cell r="AG209" t="str">
            <v/>
          </cell>
          <cell r="AH209" t="str">
            <v>/</v>
          </cell>
          <cell r="AI209" t="str">
            <v>/</v>
          </cell>
        </row>
        <row r="210">
          <cell r="AF210" t="str">
            <v/>
          </cell>
          <cell r="AG210" t="str">
            <v/>
          </cell>
          <cell r="AH210" t="str">
            <v>/</v>
          </cell>
          <cell r="AI210" t="str">
            <v>/</v>
          </cell>
        </row>
        <row r="211">
          <cell r="AF211" t="str">
            <v/>
          </cell>
          <cell r="AG211" t="str">
            <v/>
          </cell>
          <cell r="AH211" t="str">
            <v>/</v>
          </cell>
          <cell r="AI211" t="str">
            <v>/</v>
          </cell>
        </row>
        <row r="212">
          <cell r="AF212" t="str">
            <v/>
          </cell>
          <cell r="AG212" t="str">
            <v/>
          </cell>
          <cell r="AH212" t="str">
            <v>/</v>
          </cell>
          <cell r="AI212" t="str">
            <v>/</v>
          </cell>
        </row>
        <row r="213">
          <cell r="AF213" t="str">
            <v/>
          </cell>
          <cell r="AG213" t="str">
            <v/>
          </cell>
          <cell r="AH213" t="str">
            <v>/</v>
          </cell>
          <cell r="AI213" t="str">
            <v>/</v>
          </cell>
        </row>
        <row r="214">
          <cell r="AF214" t="str">
            <v/>
          </cell>
          <cell r="AG214" t="str">
            <v/>
          </cell>
          <cell r="AH214" t="str">
            <v>/</v>
          </cell>
          <cell r="AI214" t="str">
            <v>/</v>
          </cell>
        </row>
        <row r="215">
          <cell r="AF215" t="str">
            <v/>
          </cell>
          <cell r="AG215" t="str">
            <v/>
          </cell>
          <cell r="AH215" t="str">
            <v>/</v>
          </cell>
          <cell r="AI215" t="str">
            <v>/</v>
          </cell>
        </row>
        <row r="216">
          <cell r="AF216" t="str">
            <v/>
          </cell>
          <cell r="AG216" t="str">
            <v/>
          </cell>
          <cell r="AH216" t="str">
            <v>/</v>
          </cell>
          <cell r="AI216" t="str">
            <v>/</v>
          </cell>
        </row>
        <row r="217">
          <cell r="AF217" t="str">
            <v/>
          </cell>
          <cell r="AG217" t="str">
            <v/>
          </cell>
          <cell r="AH217" t="str">
            <v>/</v>
          </cell>
          <cell r="AI217" t="str">
            <v>/</v>
          </cell>
        </row>
        <row r="218">
          <cell r="AF218" t="str">
            <v/>
          </cell>
          <cell r="AG218" t="str">
            <v/>
          </cell>
          <cell r="AH218" t="str">
            <v>/</v>
          </cell>
          <cell r="AI218" t="str">
            <v>/</v>
          </cell>
        </row>
        <row r="219">
          <cell r="AF219" t="str">
            <v/>
          </cell>
          <cell r="AG219" t="str">
            <v/>
          </cell>
          <cell r="AH219" t="str">
            <v>/</v>
          </cell>
          <cell r="AI219" t="str">
            <v>/</v>
          </cell>
        </row>
        <row r="220">
          <cell r="AF220" t="str">
            <v/>
          </cell>
          <cell r="AG220" t="str">
            <v/>
          </cell>
          <cell r="AH220" t="str">
            <v>/</v>
          </cell>
          <cell r="AI220" t="str">
            <v>/</v>
          </cell>
        </row>
        <row r="221">
          <cell r="AF221" t="str">
            <v/>
          </cell>
          <cell r="AG221" t="str">
            <v/>
          </cell>
          <cell r="AH221" t="str">
            <v>/</v>
          </cell>
          <cell r="AI221" t="str">
            <v>/</v>
          </cell>
        </row>
        <row r="222">
          <cell r="AF222" t="str">
            <v/>
          </cell>
          <cell r="AG222" t="str">
            <v/>
          </cell>
          <cell r="AH222" t="str">
            <v>/</v>
          </cell>
          <cell r="AI222" t="str">
            <v>/</v>
          </cell>
        </row>
        <row r="223">
          <cell r="AF223" t="str">
            <v/>
          </cell>
          <cell r="AG223" t="str">
            <v/>
          </cell>
          <cell r="AH223" t="str">
            <v>/</v>
          </cell>
          <cell r="AI223" t="str">
            <v>/</v>
          </cell>
        </row>
        <row r="224">
          <cell r="AF224" t="str">
            <v/>
          </cell>
          <cell r="AG224" t="str">
            <v/>
          </cell>
          <cell r="AH224" t="str">
            <v>/</v>
          </cell>
          <cell r="AI224" t="str">
            <v>/</v>
          </cell>
        </row>
        <row r="225">
          <cell r="AF225" t="str">
            <v/>
          </cell>
          <cell r="AG225" t="str">
            <v/>
          </cell>
          <cell r="AH225" t="str">
            <v>/</v>
          </cell>
          <cell r="AI225" t="str">
            <v>/</v>
          </cell>
        </row>
        <row r="226">
          <cell r="AF226" t="str">
            <v/>
          </cell>
          <cell r="AG226" t="str">
            <v/>
          </cell>
          <cell r="AH226" t="str">
            <v>/</v>
          </cell>
          <cell r="AI226" t="str">
            <v>/</v>
          </cell>
        </row>
        <row r="227">
          <cell r="AF227" t="str">
            <v/>
          </cell>
          <cell r="AG227" t="str">
            <v/>
          </cell>
          <cell r="AH227" t="str">
            <v>/</v>
          </cell>
          <cell r="AI227" t="str">
            <v>/</v>
          </cell>
        </row>
        <row r="228">
          <cell r="AF228" t="str">
            <v/>
          </cell>
          <cell r="AG228" t="str">
            <v/>
          </cell>
          <cell r="AH228" t="str">
            <v>/</v>
          </cell>
          <cell r="AI228" t="str">
            <v>/</v>
          </cell>
        </row>
        <row r="229">
          <cell r="AF229" t="str">
            <v/>
          </cell>
          <cell r="AG229" t="str">
            <v/>
          </cell>
          <cell r="AH229" t="str">
            <v>/</v>
          </cell>
          <cell r="AI229" t="str">
            <v>/</v>
          </cell>
        </row>
        <row r="230">
          <cell r="AF230" t="str">
            <v/>
          </cell>
          <cell r="AG230" t="str">
            <v/>
          </cell>
          <cell r="AH230" t="str">
            <v>/</v>
          </cell>
          <cell r="AI230" t="str">
            <v>/</v>
          </cell>
        </row>
        <row r="231">
          <cell r="AF231" t="str">
            <v/>
          </cell>
          <cell r="AG231" t="str">
            <v/>
          </cell>
          <cell r="AH231" t="str">
            <v>/</v>
          </cell>
          <cell r="AI231" t="str">
            <v>/</v>
          </cell>
        </row>
        <row r="232">
          <cell r="AF232" t="str">
            <v/>
          </cell>
          <cell r="AG232" t="str">
            <v/>
          </cell>
          <cell r="AH232" t="str">
            <v>/</v>
          </cell>
          <cell r="AI232" t="str">
            <v>/</v>
          </cell>
        </row>
        <row r="233">
          <cell r="AF233" t="str">
            <v/>
          </cell>
          <cell r="AG233" t="str">
            <v/>
          </cell>
          <cell r="AH233" t="str">
            <v>/</v>
          </cell>
          <cell r="AI233" t="str">
            <v>/</v>
          </cell>
        </row>
        <row r="234">
          <cell r="AF234" t="str">
            <v/>
          </cell>
          <cell r="AG234" t="str">
            <v/>
          </cell>
          <cell r="AH234" t="str">
            <v>/</v>
          </cell>
          <cell r="AI234" t="str">
            <v>/</v>
          </cell>
        </row>
        <row r="235">
          <cell r="AF235" t="str">
            <v/>
          </cell>
          <cell r="AG235" t="str">
            <v/>
          </cell>
          <cell r="AH235" t="str">
            <v>/</v>
          </cell>
          <cell r="AI235" t="str">
            <v>/</v>
          </cell>
        </row>
        <row r="236">
          <cell r="AF236" t="str">
            <v/>
          </cell>
          <cell r="AG236" t="str">
            <v/>
          </cell>
          <cell r="AH236" t="str">
            <v>/</v>
          </cell>
          <cell r="AI236" t="str">
            <v>/</v>
          </cell>
        </row>
        <row r="237">
          <cell r="AF237" t="str">
            <v/>
          </cell>
          <cell r="AG237" t="str">
            <v/>
          </cell>
          <cell r="AH237" t="str">
            <v>/</v>
          </cell>
          <cell r="AI237" t="str">
            <v>/</v>
          </cell>
        </row>
        <row r="238">
          <cell r="AF238" t="str">
            <v/>
          </cell>
          <cell r="AG238" t="str">
            <v/>
          </cell>
          <cell r="AH238" t="str">
            <v>/</v>
          </cell>
          <cell r="AI238" t="str">
            <v>/</v>
          </cell>
        </row>
        <row r="239">
          <cell r="AF239" t="str">
            <v/>
          </cell>
          <cell r="AG239" t="str">
            <v/>
          </cell>
          <cell r="AH239" t="str">
            <v>/</v>
          </cell>
          <cell r="AI239" t="str">
            <v>/</v>
          </cell>
        </row>
        <row r="240">
          <cell r="AF240" t="str">
            <v/>
          </cell>
          <cell r="AG240" t="str">
            <v/>
          </cell>
          <cell r="AH240" t="str">
            <v>/</v>
          </cell>
          <cell r="AI240" t="str">
            <v>/</v>
          </cell>
        </row>
        <row r="241">
          <cell r="AF241" t="str">
            <v/>
          </cell>
          <cell r="AG241" t="str">
            <v/>
          </cell>
          <cell r="AH241" t="str">
            <v>/</v>
          </cell>
          <cell r="AI241" t="str">
            <v>/</v>
          </cell>
        </row>
        <row r="242">
          <cell r="AF242" t="str">
            <v/>
          </cell>
          <cell r="AG242" t="str">
            <v/>
          </cell>
          <cell r="AH242" t="str">
            <v>/</v>
          </cell>
          <cell r="AI242" t="str">
            <v>/</v>
          </cell>
        </row>
        <row r="243">
          <cell r="AF243" t="str">
            <v/>
          </cell>
          <cell r="AG243" t="str">
            <v/>
          </cell>
          <cell r="AH243" t="str">
            <v>/</v>
          </cell>
          <cell r="AI243" t="str">
            <v>/</v>
          </cell>
        </row>
        <row r="244">
          <cell r="AF244" t="str">
            <v/>
          </cell>
          <cell r="AG244" t="str">
            <v/>
          </cell>
          <cell r="AH244" t="str">
            <v>/</v>
          </cell>
          <cell r="AI244" t="str">
            <v>/</v>
          </cell>
        </row>
        <row r="245">
          <cell r="AF245" t="str">
            <v/>
          </cell>
          <cell r="AG245" t="str">
            <v/>
          </cell>
          <cell r="AH245" t="str">
            <v>/</v>
          </cell>
          <cell r="AI245" t="str">
            <v>/</v>
          </cell>
        </row>
        <row r="246">
          <cell r="AF246" t="str">
            <v/>
          </cell>
          <cell r="AG246" t="str">
            <v/>
          </cell>
          <cell r="AH246" t="str">
            <v>/</v>
          </cell>
          <cell r="AI246" t="str">
            <v>/</v>
          </cell>
        </row>
        <row r="247">
          <cell r="AF247" t="str">
            <v/>
          </cell>
          <cell r="AG247" t="str">
            <v/>
          </cell>
          <cell r="AH247" t="str">
            <v>/</v>
          </cell>
          <cell r="AI247" t="str">
            <v>/</v>
          </cell>
        </row>
        <row r="248">
          <cell r="AF248" t="str">
            <v/>
          </cell>
          <cell r="AG248" t="str">
            <v/>
          </cell>
          <cell r="AH248" t="str">
            <v>/</v>
          </cell>
          <cell r="AI248" t="str">
            <v>/</v>
          </cell>
        </row>
        <row r="249">
          <cell r="AF249" t="str">
            <v/>
          </cell>
          <cell r="AG249" t="str">
            <v/>
          </cell>
          <cell r="AH249" t="str">
            <v>/</v>
          </cell>
          <cell r="AI249" t="str">
            <v>/</v>
          </cell>
        </row>
        <row r="250">
          <cell r="AF250" t="str">
            <v/>
          </cell>
          <cell r="AG250" t="str">
            <v/>
          </cell>
          <cell r="AH250" t="str">
            <v>/</v>
          </cell>
          <cell r="AI250" t="str">
            <v>/</v>
          </cell>
        </row>
        <row r="251">
          <cell r="AF251" t="str">
            <v/>
          </cell>
          <cell r="AG251" t="str">
            <v/>
          </cell>
          <cell r="AH251" t="str">
            <v>/</v>
          </cell>
          <cell r="AI251" t="str">
            <v>/</v>
          </cell>
        </row>
        <row r="252">
          <cell r="AF252" t="str">
            <v/>
          </cell>
          <cell r="AG252" t="str">
            <v/>
          </cell>
          <cell r="AH252" t="str">
            <v>/</v>
          </cell>
          <cell r="AI252" t="str">
            <v>/</v>
          </cell>
        </row>
        <row r="253">
          <cell r="AF253" t="str">
            <v/>
          </cell>
          <cell r="AG253" t="str">
            <v/>
          </cell>
          <cell r="AH253" t="str">
            <v>/</v>
          </cell>
          <cell r="AI253" t="str">
            <v>/</v>
          </cell>
        </row>
        <row r="254">
          <cell r="AF254" t="str">
            <v/>
          </cell>
          <cell r="AG254" t="str">
            <v/>
          </cell>
          <cell r="AH254" t="str">
            <v>/</v>
          </cell>
          <cell r="AI254" t="str">
            <v>/</v>
          </cell>
        </row>
        <row r="255">
          <cell r="AF255" t="str">
            <v/>
          </cell>
          <cell r="AG255" t="str">
            <v/>
          </cell>
          <cell r="AH255" t="str">
            <v>/</v>
          </cell>
          <cell r="AI255" t="str">
            <v>/</v>
          </cell>
        </row>
        <row r="256">
          <cell r="AF256" t="str">
            <v/>
          </cell>
          <cell r="AG256" t="str">
            <v/>
          </cell>
          <cell r="AH256" t="str">
            <v>/</v>
          </cell>
          <cell r="AI256" t="str">
            <v>/</v>
          </cell>
        </row>
        <row r="257">
          <cell r="AF257" t="str">
            <v/>
          </cell>
          <cell r="AG257" t="str">
            <v/>
          </cell>
          <cell r="AH257" t="str">
            <v>/</v>
          </cell>
          <cell r="AI257" t="str">
            <v>/</v>
          </cell>
        </row>
        <row r="258">
          <cell r="AF258" t="str">
            <v/>
          </cell>
          <cell r="AG258" t="str">
            <v/>
          </cell>
          <cell r="AH258" t="str">
            <v>/</v>
          </cell>
          <cell r="AI258" t="str">
            <v>/</v>
          </cell>
        </row>
        <row r="259">
          <cell r="AF259" t="str">
            <v/>
          </cell>
          <cell r="AG259" t="str">
            <v/>
          </cell>
          <cell r="AH259" t="str">
            <v>/</v>
          </cell>
          <cell r="AI259" t="str">
            <v>/</v>
          </cell>
        </row>
        <row r="260">
          <cell r="AF260" t="str">
            <v/>
          </cell>
          <cell r="AG260" t="str">
            <v/>
          </cell>
          <cell r="AH260" t="str">
            <v>/</v>
          </cell>
          <cell r="AI260" t="str">
            <v>/</v>
          </cell>
        </row>
        <row r="261">
          <cell r="AF261" t="str">
            <v/>
          </cell>
          <cell r="AG261" t="str">
            <v/>
          </cell>
          <cell r="AH261" t="str">
            <v>/</v>
          </cell>
          <cell r="AI261" t="str">
            <v>/</v>
          </cell>
        </row>
        <row r="262">
          <cell r="AF262" t="str">
            <v/>
          </cell>
          <cell r="AG262" t="str">
            <v/>
          </cell>
          <cell r="AH262" t="str">
            <v>/</v>
          </cell>
          <cell r="AI262" t="str">
            <v>/</v>
          </cell>
        </row>
        <row r="263">
          <cell r="AF263" t="str">
            <v/>
          </cell>
          <cell r="AG263" t="str">
            <v/>
          </cell>
          <cell r="AH263" t="str">
            <v>/</v>
          </cell>
          <cell r="AI263" t="str">
            <v>/</v>
          </cell>
        </row>
        <row r="264">
          <cell r="AF264" t="str">
            <v/>
          </cell>
          <cell r="AG264" t="str">
            <v/>
          </cell>
          <cell r="AH264" t="str">
            <v>/</v>
          </cell>
          <cell r="AI264" t="str">
            <v>/</v>
          </cell>
        </row>
        <row r="265">
          <cell r="AF265" t="str">
            <v/>
          </cell>
          <cell r="AG265" t="str">
            <v/>
          </cell>
          <cell r="AH265" t="str">
            <v>/</v>
          </cell>
          <cell r="AI265" t="str">
            <v>/</v>
          </cell>
        </row>
        <row r="266">
          <cell r="AF266" t="str">
            <v/>
          </cell>
          <cell r="AG266" t="str">
            <v/>
          </cell>
          <cell r="AH266" t="str">
            <v>/</v>
          </cell>
          <cell r="AI266" t="str">
            <v>/</v>
          </cell>
        </row>
        <row r="267">
          <cell r="AF267" t="str">
            <v/>
          </cell>
          <cell r="AG267" t="str">
            <v/>
          </cell>
          <cell r="AH267" t="str">
            <v>/</v>
          </cell>
          <cell r="AI267" t="str">
            <v>/</v>
          </cell>
        </row>
        <row r="268">
          <cell r="AF268" t="str">
            <v/>
          </cell>
          <cell r="AG268" t="str">
            <v/>
          </cell>
          <cell r="AH268" t="str">
            <v>/</v>
          </cell>
          <cell r="AI268" t="str">
            <v>/</v>
          </cell>
        </row>
        <row r="269">
          <cell r="AF269" t="str">
            <v/>
          </cell>
          <cell r="AG269" t="str">
            <v/>
          </cell>
          <cell r="AH269" t="str">
            <v>/</v>
          </cell>
          <cell r="AI269" t="str">
            <v>/</v>
          </cell>
        </row>
        <row r="270">
          <cell r="AF270" t="str">
            <v/>
          </cell>
          <cell r="AG270" t="str">
            <v/>
          </cell>
          <cell r="AH270" t="str">
            <v>/</v>
          </cell>
          <cell r="AI270" t="str">
            <v>/</v>
          </cell>
        </row>
        <row r="271">
          <cell r="AF271" t="str">
            <v/>
          </cell>
          <cell r="AG271" t="str">
            <v/>
          </cell>
          <cell r="AH271" t="str">
            <v>/</v>
          </cell>
          <cell r="AI271" t="str">
            <v>/</v>
          </cell>
        </row>
        <row r="272">
          <cell r="AF272" t="str">
            <v/>
          </cell>
          <cell r="AG272" t="str">
            <v/>
          </cell>
          <cell r="AH272" t="str">
            <v>/</v>
          </cell>
          <cell r="AI272" t="str">
            <v>/</v>
          </cell>
        </row>
        <row r="273">
          <cell r="AF273" t="str">
            <v/>
          </cell>
          <cell r="AG273" t="str">
            <v/>
          </cell>
          <cell r="AH273" t="str">
            <v>/</v>
          </cell>
          <cell r="AI273" t="str">
            <v>/</v>
          </cell>
        </row>
        <row r="274">
          <cell r="AF274" t="str">
            <v/>
          </cell>
          <cell r="AG274" t="str">
            <v/>
          </cell>
          <cell r="AH274" t="str">
            <v>/</v>
          </cell>
          <cell r="AI274" t="str">
            <v>/</v>
          </cell>
        </row>
        <row r="275">
          <cell r="AF275" t="str">
            <v/>
          </cell>
          <cell r="AG275" t="str">
            <v/>
          </cell>
          <cell r="AH275" t="str">
            <v>/</v>
          </cell>
          <cell r="AI275" t="str">
            <v>/</v>
          </cell>
        </row>
        <row r="276">
          <cell r="AF276" t="str">
            <v/>
          </cell>
          <cell r="AG276" t="str">
            <v/>
          </cell>
          <cell r="AH276" t="str">
            <v>/</v>
          </cell>
          <cell r="AI276" t="str">
            <v>/</v>
          </cell>
        </row>
        <row r="277">
          <cell r="AF277" t="str">
            <v/>
          </cell>
          <cell r="AG277" t="str">
            <v/>
          </cell>
          <cell r="AH277" t="str">
            <v>/</v>
          </cell>
          <cell r="AI277" t="str">
            <v>/</v>
          </cell>
        </row>
        <row r="278">
          <cell r="AF278" t="str">
            <v/>
          </cell>
          <cell r="AG278" t="str">
            <v/>
          </cell>
          <cell r="AH278" t="str">
            <v>/</v>
          </cell>
          <cell r="AI278" t="str">
            <v>/</v>
          </cell>
        </row>
        <row r="279">
          <cell r="AF279" t="str">
            <v/>
          </cell>
          <cell r="AG279" t="str">
            <v/>
          </cell>
          <cell r="AH279" t="str">
            <v>/</v>
          </cell>
          <cell r="AI279" t="str">
            <v>/</v>
          </cell>
        </row>
        <row r="280">
          <cell r="AF280" t="str">
            <v/>
          </cell>
          <cell r="AG280" t="str">
            <v/>
          </cell>
          <cell r="AH280" t="str">
            <v>/</v>
          </cell>
          <cell r="AI280" t="str">
            <v>/</v>
          </cell>
        </row>
        <row r="281">
          <cell r="AF281" t="str">
            <v/>
          </cell>
          <cell r="AG281" t="str">
            <v/>
          </cell>
          <cell r="AH281" t="str">
            <v>/</v>
          </cell>
          <cell r="AI281" t="str">
            <v>/</v>
          </cell>
        </row>
        <row r="282">
          <cell r="AF282" t="str">
            <v/>
          </cell>
          <cell r="AG282" t="str">
            <v/>
          </cell>
          <cell r="AH282" t="str">
            <v>/</v>
          </cell>
          <cell r="AI282" t="str">
            <v>/</v>
          </cell>
        </row>
        <row r="283">
          <cell r="AF283" t="str">
            <v/>
          </cell>
          <cell r="AG283" t="str">
            <v/>
          </cell>
          <cell r="AH283" t="str">
            <v>/</v>
          </cell>
          <cell r="AI283" t="str">
            <v>/</v>
          </cell>
        </row>
        <row r="284">
          <cell r="AF284" t="str">
            <v/>
          </cell>
          <cell r="AG284" t="str">
            <v/>
          </cell>
          <cell r="AH284" t="str">
            <v>/</v>
          </cell>
          <cell r="AI284" t="str">
            <v>/</v>
          </cell>
        </row>
        <row r="285">
          <cell r="AF285" t="str">
            <v/>
          </cell>
          <cell r="AG285" t="str">
            <v/>
          </cell>
          <cell r="AH285" t="str">
            <v>/</v>
          </cell>
          <cell r="AI285" t="str">
            <v>/</v>
          </cell>
        </row>
        <row r="286">
          <cell r="AF286" t="str">
            <v/>
          </cell>
          <cell r="AG286" t="str">
            <v/>
          </cell>
          <cell r="AH286" t="str">
            <v>/</v>
          </cell>
          <cell r="AI286" t="str">
            <v>/</v>
          </cell>
        </row>
        <row r="287">
          <cell r="AF287" t="str">
            <v/>
          </cell>
          <cell r="AG287" t="str">
            <v/>
          </cell>
          <cell r="AH287" t="str">
            <v>/</v>
          </cell>
          <cell r="AI287" t="str">
            <v>/</v>
          </cell>
        </row>
        <row r="288">
          <cell r="AF288" t="str">
            <v/>
          </cell>
          <cell r="AG288" t="str">
            <v/>
          </cell>
          <cell r="AH288" t="str">
            <v>/</v>
          </cell>
          <cell r="AI288" t="str">
            <v>/</v>
          </cell>
        </row>
        <row r="289">
          <cell r="AF289" t="str">
            <v/>
          </cell>
          <cell r="AG289" t="str">
            <v/>
          </cell>
          <cell r="AH289" t="str">
            <v>/</v>
          </cell>
          <cell r="AI289" t="str">
            <v>/</v>
          </cell>
        </row>
        <row r="290">
          <cell r="AF290" t="str">
            <v/>
          </cell>
          <cell r="AG290" t="str">
            <v/>
          </cell>
          <cell r="AH290" t="str">
            <v>/</v>
          </cell>
          <cell r="AI290" t="str">
            <v>/</v>
          </cell>
        </row>
        <row r="291">
          <cell r="AF291" t="str">
            <v/>
          </cell>
          <cell r="AG291" t="str">
            <v/>
          </cell>
          <cell r="AH291" t="str">
            <v>/</v>
          </cell>
          <cell r="AI291" t="str">
            <v>/</v>
          </cell>
        </row>
        <row r="292">
          <cell r="AF292" t="str">
            <v/>
          </cell>
          <cell r="AG292" t="str">
            <v/>
          </cell>
          <cell r="AH292" t="str">
            <v>/</v>
          </cell>
          <cell r="AI292" t="str">
            <v>/</v>
          </cell>
        </row>
        <row r="293">
          <cell r="AF293" t="str">
            <v/>
          </cell>
          <cell r="AG293" t="str">
            <v/>
          </cell>
          <cell r="AH293" t="str">
            <v>/</v>
          </cell>
          <cell r="AI293" t="str">
            <v>/</v>
          </cell>
        </row>
        <row r="294">
          <cell r="AF294" t="str">
            <v/>
          </cell>
          <cell r="AG294" t="str">
            <v/>
          </cell>
          <cell r="AH294" t="str">
            <v>/</v>
          </cell>
          <cell r="AI294" t="str">
            <v>/</v>
          </cell>
        </row>
        <row r="295">
          <cell r="AF295" t="str">
            <v/>
          </cell>
          <cell r="AG295" t="str">
            <v/>
          </cell>
          <cell r="AH295" t="str">
            <v>/</v>
          </cell>
          <cell r="AI295" t="str">
            <v>/</v>
          </cell>
        </row>
        <row r="296">
          <cell r="AF296" t="str">
            <v/>
          </cell>
          <cell r="AG296" t="str">
            <v/>
          </cell>
          <cell r="AH296" t="str">
            <v>/</v>
          </cell>
          <cell r="AI296" t="str">
            <v>/</v>
          </cell>
        </row>
        <row r="297">
          <cell r="AF297" t="str">
            <v/>
          </cell>
          <cell r="AG297" t="str">
            <v/>
          </cell>
          <cell r="AH297" t="str">
            <v>/</v>
          </cell>
          <cell r="AI297" t="str">
            <v>/</v>
          </cell>
        </row>
        <row r="298">
          <cell r="AF298" t="str">
            <v/>
          </cell>
          <cell r="AG298" t="str">
            <v/>
          </cell>
          <cell r="AH298" t="str">
            <v>/</v>
          </cell>
          <cell r="AI298" t="str">
            <v>/</v>
          </cell>
        </row>
        <row r="299">
          <cell r="AF299" t="str">
            <v/>
          </cell>
          <cell r="AG299" t="str">
            <v/>
          </cell>
          <cell r="AH299" t="str">
            <v>/</v>
          </cell>
          <cell r="AI299" t="str">
            <v>/</v>
          </cell>
        </row>
        <row r="300">
          <cell r="AF300" t="str">
            <v/>
          </cell>
          <cell r="AG300" t="str">
            <v/>
          </cell>
          <cell r="AH300" t="str">
            <v>/</v>
          </cell>
          <cell r="AI300" t="str">
            <v>/</v>
          </cell>
        </row>
        <row r="301">
          <cell r="AF301" t="str">
            <v/>
          </cell>
          <cell r="AG301" t="str">
            <v/>
          </cell>
          <cell r="AH301" t="str">
            <v>/</v>
          </cell>
          <cell r="AI301" t="str">
            <v>/</v>
          </cell>
        </row>
        <row r="302">
          <cell r="AF302" t="str">
            <v/>
          </cell>
          <cell r="AG302" t="str">
            <v/>
          </cell>
          <cell r="AH302" t="str">
            <v>/</v>
          </cell>
          <cell r="AI302" t="str">
            <v>/</v>
          </cell>
        </row>
        <row r="303">
          <cell r="AF303" t="str">
            <v/>
          </cell>
          <cell r="AG303" t="str">
            <v/>
          </cell>
          <cell r="AH303" t="str">
            <v>/</v>
          </cell>
          <cell r="AI303" t="str">
            <v>/</v>
          </cell>
        </row>
        <row r="304">
          <cell r="AF304" t="str">
            <v/>
          </cell>
          <cell r="AG304" t="str">
            <v/>
          </cell>
          <cell r="AH304" t="str">
            <v>/</v>
          </cell>
          <cell r="AI304" t="str">
            <v>/</v>
          </cell>
        </row>
        <row r="305">
          <cell r="AF305" t="str">
            <v/>
          </cell>
          <cell r="AG305" t="str">
            <v/>
          </cell>
          <cell r="AH305" t="str">
            <v>/</v>
          </cell>
          <cell r="AI305" t="str">
            <v>/</v>
          </cell>
        </row>
        <row r="306">
          <cell r="AF306" t="str">
            <v/>
          </cell>
          <cell r="AG306" t="str">
            <v/>
          </cell>
          <cell r="AH306" t="str">
            <v>/</v>
          </cell>
          <cell r="AI306" t="str">
            <v>/</v>
          </cell>
        </row>
        <row r="307">
          <cell r="AF307" t="str">
            <v/>
          </cell>
          <cell r="AG307" t="str">
            <v/>
          </cell>
          <cell r="AH307" t="str">
            <v>/</v>
          </cell>
          <cell r="AI307" t="str">
            <v>/</v>
          </cell>
        </row>
        <row r="308">
          <cell r="AF308" t="str">
            <v/>
          </cell>
          <cell r="AG308" t="str">
            <v/>
          </cell>
          <cell r="AH308" t="str">
            <v>/</v>
          </cell>
          <cell r="AI308" t="str">
            <v>/</v>
          </cell>
        </row>
        <row r="309">
          <cell r="AF309" t="str">
            <v/>
          </cell>
          <cell r="AG309" t="str">
            <v/>
          </cell>
          <cell r="AH309" t="str">
            <v>/</v>
          </cell>
          <cell r="AI309" t="str">
            <v>/</v>
          </cell>
        </row>
        <row r="310">
          <cell r="AF310" t="str">
            <v/>
          </cell>
          <cell r="AG310" t="str">
            <v/>
          </cell>
          <cell r="AH310" t="str">
            <v>/</v>
          </cell>
          <cell r="AI310" t="str">
            <v>/</v>
          </cell>
        </row>
        <row r="311">
          <cell r="AF311" t="str">
            <v/>
          </cell>
          <cell r="AG311" t="str">
            <v/>
          </cell>
          <cell r="AH311" t="str">
            <v>/</v>
          </cell>
          <cell r="AI311" t="str">
            <v>/</v>
          </cell>
        </row>
        <row r="312">
          <cell r="AF312" t="str">
            <v/>
          </cell>
          <cell r="AG312" t="str">
            <v/>
          </cell>
          <cell r="AH312" t="str">
            <v>/</v>
          </cell>
          <cell r="AI312" t="str">
            <v>/</v>
          </cell>
        </row>
        <row r="313">
          <cell r="AF313" t="str">
            <v/>
          </cell>
          <cell r="AG313" t="str">
            <v/>
          </cell>
          <cell r="AH313" t="str">
            <v>/</v>
          </cell>
          <cell r="AI313" t="str">
            <v>/</v>
          </cell>
        </row>
        <row r="314">
          <cell r="AF314" t="str">
            <v/>
          </cell>
          <cell r="AG314" t="str">
            <v/>
          </cell>
          <cell r="AH314" t="str">
            <v>/</v>
          </cell>
          <cell r="AI314" t="str">
            <v>/</v>
          </cell>
        </row>
        <row r="315">
          <cell r="AF315" t="str">
            <v/>
          </cell>
          <cell r="AG315" t="str">
            <v/>
          </cell>
          <cell r="AH315" t="str">
            <v>/</v>
          </cell>
          <cell r="AI315" t="str">
            <v>/</v>
          </cell>
        </row>
        <row r="316">
          <cell r="AF316" t="str">
            <v/>
          </cell>
          <cell r="AG316" t="str">
            <v/>
          </cell>
          <cell r="AH316" t="str">
            <v>/</v>
          </cell>
          <cell r="AI316" t="str">
            <v>/</v>
          </cell>
        </row>
        <row r="317">
          <cell r="AF317" t="str">
            <v/>
          </cell>
          <cell r="AG317" t="str">
            <v/>
          </cell>
          <cell r="AH317" t="str">
            <v>/</v>
          </cell>
          <cell r="AI317" t="str">
            <v>/</v>
          </cell>
        </row>
        <row r="318">
          <cell r="AF318" t="str">
            <v/>
          </cell>
          <cell r="AG318" t="str">
            <v/>
          </cell>
          <cell r="AH318" t="str">
            <v>/</v>
          </cell>
          <cell r="AI318" t="str">
            <v>/</v>
          </cell>
        </row>
        <row r="319">
          <cell r="AF319" t="str">
            <v/>
          </cell>
          <cell r="AG319" t="str">
            <v/>
          </cell>
          <cell r="AH319" t="str">
            <v>/</v>
          </cell>
          <cell r="AI319" t="str">
            <v>/</v>
          </cell>
        </row>
        <row r="320">
          <cell r="AF320" t="str">
            <v/>
          </cell>
          <cell r="AG320" t="str">
            <v/>
          </cell>
          <cell r="AH320" t="str">
            <v>/</v>
          </cell>
          <cell r="AI320" t="str">
            <v>/</v>
          </cell>
        </row>
        <row r="321">
          <cell r="AF321" t="str">
            <v/>
          </cell>
          <cell r="AG321" t="str">
            <v/>
          </cell>
          <cell r="AH321" t="str">
            <v>/</v>
          </cell>
          <cell r="AI321" t="str">
            <v>/</v>
          </cell>
        </row>
        <row r="322">
          <cell r="AF322" t="str">
            <v/>
          </cell>
          <cell r="AG322" t="str">
            <v/>
          </cell>
          <cell r="AH322" t="str">
            <v>/</v>
          </cell>
          <cell r="AI322" t="str">
            <v>/</v>
          </cell>
        </row>
        <row r="323">
          <cell r="AF323" t="str">
            <v/>
          </cell>
          <cell r="AG323" t="str">
            <v/>
          </cell>
          <cell r="AH323" t="str">
            <v>/</v>
          </cell>
          <cell r="AI323" t="str">
            <v>/</v>
          </cell>
        </row>
        <row r="324">
          <cell r="AF324" t="str">
            <v/>
          </cell>
          <cell r="AG324" t="str">
            <v/>
          </cell>
          <cell r="AH324" t="str">
            <v>/</v>
          </cell>
          <cell r="AI324" t="str">
            <v>/</v>
          </cell>
        </row>
        <row r="325">
          <cell r="AF325" t="str">
            <v/>
          </cell>
          <cell r="AG325" t="str">
            <v/>
          </cell>
          <cell r="AH325" t="str">
            <v>/</v>
          </cell>
          <cell r="AI325" t="str">
            <v>/</v>
          </cell>
        </row>
        <row r="326">
          <cell r="AF326" t="str">
            <v/>
          </cell>
          <cell r="AG326" t="str">
            <v/>
          </cell>
          <cell r="AH326" t="str">
            <v>/</v>
          </cell>
          <cell r="AI326" t="str">
            <v>/</v>
          </cell>
        </row>
        <row r="327">
          <cell r="AF327" t="str">
            <v/>
          </cell>
          <cell r="AG327" t="str">
            <v/>
          </cell>
          <cell r="AH327" t="str">
            <v>/</v>
          </cell>
          <cell r="AI327" t="str">
            <v>/</v>
          </cell>
        </row>
        <row r="328">
          <cell r="AF328" t="str">
            <v/>
          </cell>
          <cell r="AG328" t="str">
            <v/>
          </cell>
          <cell r="AH328" t="str">
            <v>/</v>
          </cell>
          <cell r="AI328" t="str">
            <v>/</v>
          </cell>
        </row>
        <row r="329">
          <cell r="AF329" t="str">
            <v/>
          </cell>
          <cell r="AG329" t="str">
            <v/>
          </cell>
          <cell r="AH329" t="str">
            <v>/</v>
          </cell>
          <cell r="AI329" t="str">
            <v>/</v>
          </cell>
        </row>
        <row r="330">
          <cell r="AF330" t="str">
            <v/>
          </cell>
          <cell r="AG330" t="str">
            <v/>
          </cell>
          <cell r="AH330" t="str">
            <v>/</v>
          </cell>
          <cell r="AI330" t="str">
            <v>/</v>
          </cell>
        </row>
        <row r="331">
          <cell r="AF331" t="str">
            <v/>
          </cell>
          <cell r="AG331" t="str">
            <v/>
          </cell>
          <cell r="AH331" t="str">
            <v>/</v>
          </cell>
          <cell r="AI331" t="str">
            <v>/</v>
          </cell>
        </row>
        <row r="332">
          <cell r="AF332" t="str">
            <v/>
          </cell>
          <cell r="AG332" t="str">
            <v/>
          </cell>
          <cell r="AH332" t="str">
            <v>/</v>
          </cell>
          <cell r="AI332" t="str">
            <v>/</v>
          </cell>
        </row>
        <row r="333">
          <cell r="AF333" t="str">
            <v/>
          </cell>
          <cell r="AG333" t="str">
            <v/>
          </cell>
          <cell r="AH333" t="str">
            <v>/</v>
          </cell>
          <cell r="AI333" t="str">
            <v>/</v>
          </cell>
        </row>
        <row r="334">
          <cell r="AF334" t="str">
            <v/>
          </cell>
          <cell r="AG334" t="str">
            <v/>
          </cell>
          <cell r="AH334" t="str">
            <v>/</v>
          </cell>
          <cell r="AI334" t="str">
            <v>/</v>
          </cell>
        </row>
        <row r="335">
          <cell r="AF335" t="str">
            <v/>
          </cell>
          <cell r="AG335" t="str">
            <v/>
          </cell>
          <cell r="AH335" t="str">
            <v>/</v>
          </cell>
          <cell r="AI335" t="str">
            <v>/</v>
          </cell>
        </row>
        <row r="336">
          <cell r="AF336" t="str">
            <v/>
          </cell>
          <cell r="AG336" t="str">
            <v/>
          </cell>
          <cell r="AH336" t="str">
            <v>/</v>
          </cell>
          <cell r="AI336" t="str">
            <v>/</v>
          </cell>
        </row>
        <row r="337">
          <cell r="AF337" t="str">
            <v/>
          </cell>
          <cell r="AG337" t="str">
            <v/>
          </cell>
          <cell r="AH337" t="str">
            <v>/</v>
          </cell>
          <cell r="AI337" t="str">
            <v>/</v>
          </cell>
        </row>
        <row r="338">
          <cell r="AF338" t="str">
            <v/>
          </cell>
          <cell r="AG338" t="str">
            <v/>
          </cell>
          <cell r="AH338" t="str">
            <v>/</v>
          </cell>
          <cell r="AI338" t="str">
            <v>/</v>
          </cell>
        </row>
        <row r="339">
          <cell r="AF339" t="str">
            <v/>
          </cell>
          <cell r="AG339" t="str">
            <v/>
          </cell>
          <cell r="AH339" t="str">
            <v>/</v>
          </cell>
          <cell r="AI339" t="str">
            <v>/</v>
          </cell>
        </row>
        <row r="340">
          <cell r="AF340" t="str">
            <v/>
          </cell>
          <cell r="AG340" t="str">
            <v/>
          </cell>
          <cell r="AH340" t="str">
            <v>/</v>
          </cell>
          <cell r="AI340" t="str">
            <v>/</v>
          </cell>
        </row>
        <row r="341">
          <cell r="AF341" t="str">
            <v/>
          </cell>
          <cell r="AG341" t="str">
            <v/>
          </cell>
          <cell r="AH341" t="str">
            <v>/</v>
          </cell>
          <cell r="AI341" t="str">
            <v>/</v>
          </cell>
        </row>
        <row r="342">
          <cell r="AF342" t="str">
            <v/>
          </cell>
          <cell r="AG342" t="str">
            <v/>
          </cell>
          <cell r="AH342" t="str">
            <v>/</v>
          </cell>
          <cell r="AI342" t="str">
            <v>/</v>
          </cell>
        </row>
        <row r="343">
          <cell r="AF343" t="str">
            <v/>
          </cell>
          <cell r="AG343" t="str">
            <v/>
          </cell>
          <cell r="AH343" t="str">
            <v>/</v>
          </cell>
          <cell r="AI343" t="str">
            <v>/</v>
          </cell>
        </row>
        <row r="344">
          <cell r="AF344" t="str">
            <v/>
          </cell>
          <cell r="AG344" t="str">
            <v/>
          </cell>
          <cell r="AH344" t="str">
            <v>/</v>
          </cell>
          <cell r="AI344" t="str">
            <v>/</v>
          </cell>
        </row>
        <row r="345">
          <cell r="AF345" t="str">
            <v/>
          </cell>
          <cell r="AG345" t="str">
            <v/>
          </cell>
          <cell r="AH345" t="str">
            <v>/</v>
          </cell>
          <cell r="AI345" t="str">
            <v>/</v>
          </cell>
        </row>
        <row r="346">
          <cell r="AF346" t="str">
            <v/>
          </cell>
          <cell r="AG346" t="str">
            <v/>
          </cell>
          <cell r="AH346" t="str">
            <v>/</v>
          </cell>
          <cell r="AI346" t="str">
            <v>/</v>
          </cell>
        </row>
        <row r="347">
          <cell r="AF347" t="str">
            <v/>
          </cell>
          <cell r="AG347" t="str">
            <v/>
          </cell>
          <cell r="AH347" t="str">
            <v>/</v>
          </cell>
          <cell r="AI347" t="str">
            <v>/</v>
          </cell>
        </row>
        <row r="348">
          <cell r="AF348" t="str">
            <v/>
          </cell>
          <cell r="AG348" t="str">
            <v/>
          </cell>
          <cell r="AH348" t="str">
            <v>/</v>
          </cell>
          <cell r="AI348" t="str">
            <v>/</v>
          </cell>
        </row>
        <row r="349">
          <cell r="AF349" t="str">
            <v/>
          </cell>
          <cell r="AG349" t="str">
            <v/>
          </cell>
          <cell r="AH349" t="str">
            <v>/</v>
          </cell>
          <cell r="AI349" t="str">
            <v>/</v>
          </cell>
        </row>
        <row r="350">
          <cell r="AF350" t="str">
            <v/>
          </cell>
          <cell r="AG350" t="str">
            <v/>
          </cell>
          <cell r="AH350" t="str">
            <v>/</v>
          </cell>
          <cell r="AI350" t="str">
            <v>/</v>
          </cell>
        </row>
        <row r="351">
          <cell r="AF351" t="str">
            <v/>
          </cell>
          <cell r="AG351" t="str">
            <v/>
          </cell>
          <cell r="AH351" t="str">
            <v>/</v>
          </cell>
          <cell r="AI351" t="str">
            <v>/</v>
          </cell>
        </row>
        <row r="352">
          <cell r="AF352" t="str">
            <v/>
          </cell>
          <cell r="AG352" t="str">
            <v/>
          </cell>
          <cell r="AH352" t="str">
            <v>/</v>
          </cell>
          <cell r="AI352" t="str">
            <v>/</v>
          </cell>
        </row>
        <row r="353">
          <cell r="AF353" t="str">
            <v/>
          </cell>
          <cell r="AG353" t="str">
            <v/>
          </cell>
          <cell r="AH353" t="str">
            <v>/</v>
          </cell>
          <cell r="AI353" t="str">
            <v>/</v>
          </cell>
        </row>
        <row r="354">
          <cell r="AF354" t="str">
            <v/>
          </cell>
          <cell r="AG354" t="str">
            <v/>
          </cell>
          <cell r="AH354" t="str">
            <v>/</v>
          </cell>
          <cell r="AI354" t="str">
            <v>/</v>
          </cell>
        </row>
        <row r="355">
          <cell r="AF355" t="str">
            <v/>
          </cell>
          <cell r="AG355" t="str">
            <v/>
          </cell>
          <cell r="AH355" t="str">
            <v>/</v>
          </cell>
          <cell r="AI355" t="str">
            <v>/</v>
          </cell>
        </row>
        <row r="356">
          <cell r="AF356" t="str">
            <v/>
          </cell>
          <cell r="AG356" t="str">
            <v/>
          </cell>
          <cell r="AH356" t="str">
            <v>/</v>
          </cell>
          <cell r="AI356" t="str">
            <v>/</v>
          </cell>
        </row>
        <row r="357">
          <cell r="AF357" t="str">
            <v/>
          </cell>
          <cell r="AG357" t="str">
            <v/>
          </cell>
          <cell r="AH357" t="str">
            <v>/</v>
          </cell>
          <cell r="AI357" t="str">
            <v>/</v>
          </cell>
        </row>
        <row r="358">
          <cell r="AF358" t="str">
            <v/>
          </cell>
          <cell r="AG358" t="str">
            <v/>
          </cell>
          <cell r="AH358" t="str">
            <v>/</v>
          </cell>
          <cell r="AI358" t="str">
            <v>/</v>
          </cell>
        </row>
        <row r="359">
          <cell r="AF359" t="str">
            <v/>
          </cell>
          <cell r="AG359" t="str">
            <v/>
          </cell>
          <cell r="AH359" t="str">
            <v>/</v>
          </cell>
          <cell r="AI359" t="str">
            <v>/</v>
          </cell>
        </row>
        <row r="360">
          <cell r="AF360" t="str">
            <v/>
          </cell>
          <cell r="AG360" t="str">
            <v/>
          </cell>
          <cell r="AH360" t="str">
            <v>/</v>
          </cell>
          <cell r="AI360" t="str">
            <v>/</v>
          </cell>
        </row>
        <row r="361">
          <cell r="AF361" t="str">
            <v/>
          </cell>
          <cell r="AG361" t="str">
            <v/>
          </cell>
          <cell r="AH361" t="str">
            <v>/</v>
          </cell>
          <cell r="AI361" t="str">
            <v>/</v>
          </cell>
        </row>
        <row r="362">
          <cell r="AF362" t="str">
            <v/>
          </cell>
          <cell r="AG362" t="str">
            <v/>
          </cell>
          <cell r="AH362" t="str">
            <v>/</v>
          </cell>
          <cell r="AI362" t="str">
            <v>/</v>
          </cell>
        </row>
        <row r="363">
          <cell r="AF363" t="str">
            <v/>
          </cell>
          <cell r="AG363" t="str">
            <v/>
          </cell>
          <cell r="AH363" t="str">
            <v>/</v>
          </cell>
          <cell r="AI363" t="str">
            <v>/</v>
          </cell>
        </row>
        <row r="364">
          <cell r="AF364" t="str">
            <v/>
          </cell>
          <cell r="AG364" t="str">
            <v/>
          </cell>
          <cell r="AH364" t="str">
            <v>/</v>
          </cell>
          <cell r="AI364" t="str">
            <v>/</v>
          </cell>
        </row>
        <row r="365">
          <cell r="AF365" t="str">
            <v/>
          </cell>
          <cell r="AG365" t="str">
            <v/>
          </cell>
          <cell r="AH365" t="str">
            <v>/</v>
          </cell>
          <cell r="AI365" t="str">
            <v>/</v>
          </cell>
        </row>
        <row r="366">
          <cell r="AF366" t="str">
            <v/>
          </cell>
          <cell r="AG366" t="str">
            <v/>
          </cell>
          <cell r="AH366" t="str">
            <v>/</v>
          </cell>
          <cell r="AI366" t="str">
            <v>/</v>
          </cell>
        </row>
        <row r="367">
          <cell r="AF367" t="str">
            <v/>
          </cell>
          <cell r="AG367" t="str">
            <v/>
          </cell>
          <cell r="AH367" t="str">
            <v>/</v>
          </cell>
          <cell r="AI367" t="str">
            <v>/</v>
          </cell>
        </row>
        <row r="368">
          <cell r="AF368" t="str">
            <v/>
          </cell>
          <cell r="AG368" t="str">
            <v/>
          </cell>
          <cell r="AH368" t="str">
            <v>/</v>
          </cell>
          <cell r="AI368" t="str">
            <v>/</v>
          </cell>
        </row>
        <row r="369">
          <cell r="AF369" t="str">
            <v/>
          </cell>
          <cell r="AG369" t="str">
            <v/>
          </cell>
          <cell r="AH369" t="str">
            <v>/</v>
          </cell>
          <cell r="AI369" t="str">
            <v>/</v>
          </cell>
        </row>
        <row r="370">
          <cell r="AF370" t="str">
            <v/>
          </cell>
          <cell r="AG370" t="str">
            <v/>
          </cell>
          <cell r="AH370" t="str">
            <v>/</v>
          </cell>
          <cell r="AI370" t="str">
            <v>/</v>
          </cell>
        </row>
        <row r="371">
          <cell r="AF371" t="str">
            <v/>
          </cell>
          <cell r="AG371" t="str">
            <v/>
          </cell>
          <cell r="AH371" t="str">
            <v>/</v>
          </cell>
          <cell r="AI371" t="str">
            <v>/</v>
          </cell>
        </row>
        <row r="372">
          <cell r="AF372" t="str">
            <v/>
          </cell>
          <cell r="AG372" t="str">
            <v/>
          </cell>
          <cell r="AH372" t="str">
            <v>/</v>
          </cell>
          <cell r="AI372" t="str">
            <v>/</v>
          </cell>
        </row>
        <row r="373">
          <cell r="AF373" t="str">
            <v/>
          </cell>
          <cell r="AG373" t="str">
            <v/>
          </cell>
          <cell r="AH373" t="str">
            <v>/</v>
          </cell>
          <cell r="AI373" t="str">
            <v>/</v>
          </cell>
        </row>
        <row r="374">
          <cell r="AF374" t="str">
            <v/>
          </cell>
          <cell r="AG374" t="str">
            <v/>
          </cell>
          <cell r="AH374" t="str">
            <v>/</v>
          </cell>
          <cell r="AI374" t="str">
            <v>/</v>
          </cell>
        </row>
        <row r="375">
          <cell r="AF375" t="str">
            <v/>
          </cell>
          <cell r="AG375" t="str">
            <v/>
          </cell>
          <cell r="AH375" t="str">
            <v>/</v>
          </cell>
          <cell r="AI375" t="str">
            <v>/</v>
          </cell>
        </row>
        <row r="376">
          <cell r="AF376" t="str">
            <v/>
          </cell>
          <cell r="AG376" t="str">
            <v/>
          </cell>
          <cell r="AH376" t="str">
            <v>/</v>
          </cell>
          <cell r="AI376" t="str">
            <v>/</v>
          </cell>
        </row>
        <row r="377">
          <cell r="AF377" t="str">
            <v/>
          </cell>
          <cell r="AG377" t="str">
            <v/>
          </cell>
          <cell r="AH377" t="str">
            <v>/</v>
          </cell>
          <cell r="AI377" t="str">
            <v>/</v>
          </cell>
        </row>
        <row r="378">
          <cell r="AF378" t="str">
            <v/>
          </cell>
          <cell r="AG378" t="str">
            <v/>
          </cell>
          <cell r="AH378" t="str">
            <v>/</v>
          </cell>
          <cell r="AI378" t="str">
            <v>/</v>
          </cell>
        </row>
        <row r="379">
          <cell r="AF379" t="str">
            <v/>
          </cell>
          <cell r="AG379" t="str">
            <v/>
          </cell>
          <cell r="AH379" t="str">
            <v>/</v>
          </cell>
          <cell r="AI379" t="str">
            <v>/</v>
          </cell>
        </row>
        <row r="380">
          <cell r="AF380" t="str">
            <v/>
          </cell>
          <cell r="AG380" t="str">
            <v/>
          </cell>
          <cell r="AH380" t="str">
            <v>/</v>
          </cell>
          <cell r="AI380" t="str">
            <v>/</v>
          </cell>
        </row>
        <row r="381">
          <cell r="AF381" t="str">
            <v/>
          </cell>
          <cell r="AG381" t="str">
            <v/>
          </cell>
          <cell r="AH381" t="str">
            <v>/</v>
          </cell>
          <cell r="AI381" t="str">
            <v>/</v>
          </cell>
        </row>
        <row r="382">
          <cell r="AF382" t="str">
            <v/>
          </cell>
          <cell r="AG382" t="str">
            <v/>
          </cell>
          <cell r="AH382" t="str">
            <v>/</v>
          </cell>
          <cell r="AI382" t="str">
            <v>/</v>
          </cell>
        </row>
        <row r="383">
          <cell r="AF383" t="str">
            <v/>
          </cell>
          <cell r="AG383" t="str">
            <v/>
          </cell>
          <cell r="AH383" t="str">
            <v>/</v>
          </cell>
          <cell r="AI383" t="str">
            <v>/</v>
          </cell>
        </row>
        <row r="384">
          <cell r="AF384" t="str">
            <v/>
          </cell>
          <cell r="AG384" t="str">
            <v/>
          </cell>
          <cell r="AH384" t="str">
            <v>/</v>
          </cell>
          <cell r="AI384" t="str">
            <v>/</v>
          </cell>
        </row>
        <row r="385">
          <cell r="AF385" t="str">
            <v/>
          </cell>
          <cell r="AG385" t="str">
            <v/>
          </cell>
          <cell r="AH385" t="str">
            <v>/</v>
          </cell>
          <cell r="AI385" t="str">
            <v>/</v>
          </cell>
        </row>
        <row r="386">
          <cell r="AF386" t="str">
            <v/>
          </cell>
          <cell r="AG386" t="str">
            <v/>
          </cell>
          <cell r="AH386" t="str">
            <v>/</v>
          </cell>
          <cell r="AI386" t="str">
            <v>/</v>
          </cell>
        </row>
        <row r="387">
          <cell r="AF387" t="str">
            <v/>
          </cell>
          <cell r="AG387" t="str">
            <v/>
          </cell>
          <cell r="AH387" t="str">
            <v>/</v>
          </cell>
          <cell r="AI387" t="str">
            <v>/</v>
          </cell>
        </row>
        <row r="388">
          <cell r="AF388" t="str">
            <v/>
          </cell>
          <cell r="AG388" t="str">
            <v/>
          </cell>
          <cell r="AH388" t="str">
            <v>/</v>
          </cell>
          <cell r="AI388" t="str">
            <v>/</v>
          </cell>
        </row>
        <row r="389">
          <cell r="AF389" t="str">
            <v/>
          </cell>
          <cell r="AG389" t="str">
            <v/>
          </cell>
          <cell r="AH389" t="str">
            <v>/</v>
          </cell>
          <cell r="AI389" t="str">
            <v>/</v>
          </cell>
        </row>
        <row r="390">
          <cell r="AF390" t="str">
            <v/>
          </cell>
          <cell r="AG390" t="str">
            <v/>
          </cell>
          <cell r="AH390" t="str">
            <v>/</v>
          </cell>
          <cell r="AI390" t="str">
            <v>/</v>
          </cell>
        </row>
        <row r="391">
          <cell r="AF391" t="str">
            <v/>
          </cell>
          <cell r="AG391" t="str">
            <v/>
          </cell>
          <cell r="AH391" t="str">
            <v>/</v>
          </cell>
          <cell r="AI391" t="str">
            <v>/</v>
          </cell>
        </row>
        <row r="392">
          <cell r="AF392" t="str">
            <v/>
          </cell>
          <cell r="AG392" t="str">
            <v/>
          </cell>
          <cell r="AH392" t="str">
            <v>/</v>
          </cell>
          <cell r="AI392" t="str">
            <v>/</v>
          </cell>
        </row>
        <row r="393">
          <cell r="AF393" t="str">
            <v/>
          </cell>
          <cell r="AG393" t="str">
            <v/>
          </cell>
          <cell r="AH393" t="str">
            <v>/</v>
          </cell>
          <cell r="AI393" t="str">
            <v>/</v>
          </cell>
        </row>
        <row r="394">
          <cell r="AF394" t="str">
            <v/>
          </cell>
          <cell r="AG394" t="str">
            <v/>
          </cell>
          <cell r="AH394" t="str">
            <v>/</v>
          </cell>
          <cell r="AI394" t="str">
            <v>/</v>
          </cell>
        </row>
        <row r="395">
          <cell r="AF395" t="str">
            <v/>
          </cell>
          <cell r="AG395" t="str">
            <v/>
          </cell>
          <cell r="AH395" t="str">
            <v>/</v>
          </cell>
          <cell r="AI395" t="str">
            <v>/</v>
          </cell>
        </row>
        <row r="396">
          <cell r="AF396" t="str">
            <v/>
          </cell>
          <cell r="AG396" t="str">
            <v/>
          </cell>
          <cell r="AH396" t="str">
            <v>/</v>
          </cell>
          <cell r="AI396" t="str">
            <v>/</v>
          </cell>
        </row>
        <row r="397">
          <cell r="AF397" t="str">
            <v/>
          </cell>
          <cell r="AG397" t="str">
            <v/>
          </cell>
          <cell r="AH397" t="str">
            <v>/</v>
          </cell>
          <cell r="AI397" t="str">
            <v>/</v>
          </cell>
        </row>
        <row r="398">
          <cell r="AF398" t="str">
            <v/>
          </cell>
          <cell r="AG398" t="str">
            <v/>
          </cell>
          <cell r="AH398" t="str">
            <v>/</v>
          </cell>
          <cell r="AI398" t="str">
            <v>/</v>
          </cell>
        </row>
        <row r="399">
          <cell r="AF399" t="str">
            <v/>
          </cell>
          <cell r="AG399" t="str">
            <v/>
          </cell>
          <cell r="AH399" t="str">
            <v>/</v>
          </cell>
          <cell r="AI399" t="str">
            <v>/</v>
          </cell>
        </row>
        <row r="400">
          <cell r="AF400" t="str">
            <v/>
          </cell>
          <cell r="AG400" t="str">
            <v/>
          </cell>
          <cell r="AH400" t="str">
            <v>/</v>
          </cell>
          <cell r="AI400" t="str">
            <v>/</v>
          </cell>
        </row>
        <row r="401">
          <cell r="AF401" t="str">
            <v/>
          </cell>
          <cell r="AG401" t="str">
            <v/>
          </cell>
          <cell r="AH401" t="str">
            <v>/</v>
          </cell>
          <cell r="AI401" t="str">
            <v>/</v>
          </cell>
        </row>
        <row r="402">
          <cell r="AF402" t="str">
            <v/>
          </cell>
          <cell r="AG402" t="str">
            <v/>
          </cell>
          <cell r="AH402" t="str">
            <v>/</v>
          </cell>
          <cell r="AI402" t="str">
            <v>/</v>
          </cell>
        </row>
        <row r="403">
          <cell r="AF403" t="str">
            <v/>
          </cell>
          <cell r="AG403" t="str">
            <v/>
          </cell>
          <cell r="AH403" t="str">
            <v>/</v>
          </cell>
          <cell r="AI403" t="str">
            <v>/</v>
          </cell>
        </row>
        <row r="404">
          <cell r="AF404" t="str">
            <v/>
          </cell>
          <cell r="AG404" t="str">
            <v/>
          </cell>
          <cell r="AH404" t="str">
            <v>/</v>
          </cell>
          <cell r="AI404" t="str">
            <v>/</v>
          </cell>
        </row>
        <row r="405">
          <cell r="AF405" t="str">
            <v/>
          </cell>
          <cell r="AG405" t="str">
            <v/>
          </cell>
          <cell r="AH405" t="str">
            <v>/</v>
          </cell>
          <cell r="AI405" t="str">
            <v>/</v>
          </cell>
        </row>
        <row r="406">
          <cell r="AF406" t="str">
            <v/>
          </cell>
          <cell r="AG406" t="str">
            <v/>
          </cell>
          <cell r="AH406" t="str">
            <v>/</v>
          </cell>
          <cell r="AI406" t="str">
            <v>/</v>
          </cell>
        </row>
        <row r="407">
          <cell r="AF407" t="str">
            <v/>
          </cell>
          <cell r="AG407" t="str">
            <v/>
          </cell>
          <cell r="AH407" t="str">
            <v>/</v>
          </cell>
          <cell r="AI407" t="str">
            <v>/</v>
          </cell>
        </row>
        <row r="408">
          <cell r="AF408" t="str">
            <v/>
          </cell>
          <cell r="AG408" t="str">
            <v/>
          </cell>
          <cell r="AH408" t="str">
            <v>/</v>
          </cell>
          <cell r="AI408" t="str">
            <v>/</v>
          </cell>
        </row>
        <row r="409">
          <cell r="AF409" t="str">
            <v/>
          </cell>
          <cell r="AG409" t="str">
            <v/>
          </cell>
          <cell r="AH409" t="str">
            <v>/</v>
          </cell>
          <cell r="AI409" t="str">
            <v>/</v>
          </cell>
        </row>
        <row r="410">
          <cell r="AF410" t="str">
            <v/>
          </cell>
          <cell r="AG410" t="str">
            <v/>
          </cell>
          <cell r="AH410" t="str">
            <v>/</v>
          </cell>
          <cell r="AI410" t="str">
            <v>/</v>
          </cell>
        </row>
        <row r="411">
          <cell r="AF411" t="str">
            <v/>
          </cell>
          <cell r="AG411" t="str">
            <v/>
          </cell>
          <cell r="AH411" t="str">
            <v>/</v>
          </cell>
          <cell r="AI411" t="str">
            <v>/</v>
          </cell>
        </row>
        <row r="412">
          <cell r="AF412" t="str">
            <v/>
          </cell>
          <cell r="AG412" t="str">
            <v/>
          </cell>
          <cell r="AH412" t="str">
            <v>/</v>
          </cell>
          <cell r="AI412" t="str">
            <v>/</v>
          </cell>
        </row>
        <row r="413">
          <cell r="AF413" t="str">
            <v/>
          </cell>
          <cell r="AG413" t="str">
            <v/>
          </cell>
          <cell r="AH413" t="str">
            <v>/</v>
          </cell>
          <cell r="AI413" t="str">
            <v>/</v>
          </cell>
        </row>
        <row r="414">
          <cell r="AF414" t="str">
            <v/>
          </cell>
          <cell r="AG414" t="str">
            <v/>
          </cell>
          <cell r="AH414" t="str">
            <v>/</v>
          </cell>
          <cell r="AI414" t="str">
            <v>/</v>
          </cell>
        </row>
        <row r="415">
          <cell r="AF415" t="str">
            <v/>
          </cell>
          <cell r="AG415" t="str">
            <v/>
          </cell>
          <cell r="AH415" t="str">
            <v>/</v>
          </cell>
          <cell r="AI415" t="str">
            <v>/</v>
          </cell>
        </row>
        <row r="416">
          <cell r="AF416" t="str">
            <v/>
          </cell>
          <cell r="AG416" t="str">
            <v/>
          </cell>
          <cell r="AH416" t="str">
            <v>/</v>
          </cell>
          <cell r="AI416" t="str">
            <v>/</v>
          </cell>
        </row>
        <row r="417">
          <cell r="AF417" t="str">
            <v/>
          </cell>
          <cell r="AG417" t="str">
            <v/>
          </cell>
          <cell r="AH417" t="str">
            <v>/</v>
          </cell>
          <cell r="AI417" t="str">
            <v>/</v>
          </cell>
        </row>
        <row r="418">
          <cell r="AF418" t="str">
            <v/>
          </cell>
          <cell r="AG418" t="str">
            <v/>
          </cell>
          <cell r="AH418" t="str">
            <v>/</v>
          </cell>
          <cell r="AI418" t="str">
            <v>/</v>
          </cell>
        </row>
        <row r="419">
          <cell r="AF419" t="str">
            <v/>
          </cell>
          <cell r="AG419" t="str">
            <v/>
          </cell>
          <cell r="AH419" t="str">
            <v>/</v>
          </cell>
          <cell r="AI419" t="str">
            <v>/</v>
          </cell>
        </row>
        <row r="420">
          <cell r="AF420" t="str">
            <v/>
          </cell>
          <cell r="AG420" t="str">
            <v/>
          </cell>
          <cell r="AH420" t="str">
            <v>/</v>
          </cell>
          <cell r="AI420" t="str">
            <v>/</v>
          </cell>
        </row>
        <row r="421">
          <cell r="AF421" t="str">
            <v/>
          </cell>
          <cell r="AG421" t="str">
            <v/>
          </cell>
          <cell r="AH421" t="str">
            <v>/</v>
          </cell>
          <cell r="AI421" t="str">
            <v>/</v>
          </cell>
        </row>
        <row r="422">
          <cell r="AF422" t="str">
            <v/>
          </cell>
          <cell r="AG422" t="str">
            <v/>
          </cell>
          <cell r="AH422" t="str">
            <v>/</v>
          </cell>
          <cell r="AI422" t="str">
            <v>/</v>
          </cell>
        </row>
        <row r="423">
          <cell r="AF423" t="str">
            <v/>
          </cell>
          <cell r="AG423" t="str">
            <v/>
          </cell>
          <cell r="AH423" t="str">
            <v>/</v>
          </cell>
          <cell r="AI423" t="str">
            <v>/</v>
          </cell>
        </row>
        <row r="424">
          <cell r="AF424" t="str">
            <v/>
          </cell>
          <cell r="AG424" t="str">
            <v/>
          </cell>
          <cell r="AH424" t="str">
            <v>/</v>
          </cell>
          <cell r="AI424" t="str">
            <v>/</v>
          </cell>
        </row>
        <row r="425">
          <cell r="AF425" t="str">
            <v/>
          </cell>
          <cell r="AG425" t="str">
            <v/>
          </cell>
          <cell r="AH425" t="str">
            <v>/</v>
          </cell>
          <cell r="AI425" t="str">
            <v>/</v>
          </cell>
        </row>
        <row r="426">
          <cell r="AF426" t="str">
            <v/>
          </cell>
          <cell r="AG426" t="str">
            <v/>
          </cell>
          <cell r="AH426" t="str">
            <v>/</v>
          </cell>
          <cell r="AI426" t="str">
            <v>/</v>
          </cell>
        </row>
        <row r="427">
          <cell r="AF427" t="str">
            <v/>
          </cell>
          <cell r="AG427" t="str">
            <v/>
          </cell>
          <cell r="AH427" t="str">
            <v>/</v>
          </cell>
          <cell r="AI427" t="str">
            <v>/</v>
          </cell>
        </row>
        <row r="428">
          <cell r="AF428" t="str">
            <v/>
          </cell>
          <cell r="AG428" t="str">
            <v/>
          </cell>
          <cell r="AH428" t="str">
            <v>/</v>
          </cell>
          <cell r="AI428" t="str">
            <v>/</v>
          </cell>
        </row>
        <row r="429">
          <cell r="AF429" t="str">
            <v/>
          </cell>
          <cell r="AG429" t="str">
            <v/>
          </cell>
          <cell r="AH429" t="str">
            <v>/</v>
          </cell>
          <cell r="AI429" t="str">
            <v>/</v>
          </cell>
        </row>
        <row r="430">
          <cell r="AF430" t="str">
            <v/>
          </cell>
          <cell r="AG430" t="str">
            <v/>
          </cell>
          <cell r="AH430" t="str">
            <v>/</v>
          </cell>
          <cell r="AI430" t="str">
            <v>/</v>
          </cell>
        </row>
        <row r="431">
          <cell r="AF431" t="str">
            <v/>
          </cell>
          <cell r="AG431" t="str">
            <v/>
          </cell>
          <cell r="AH431" t="str">
            <v>/</v>
          </cell>
          <cell r="AI431" t="str">
            <v>/</v>
          </cell>
        </row>
        <row r="432">
          <cell r="AF432" t="str">
            <v/>
          </cell>
          <cell r="AG432" t="str">
            <v/>
          </cell>
          <cell r="AH432" t="str">
            <v>/</v>
          </cell>
          <cell r="AI432" t="str">
            <v>/</v>
          </cell>
        </row>
        <row r="433">
          <cell r="AF433" t="str">
            <v/>
          </cell>
          <cell r="AG433" t="str">
            <v/>
          </cell>
          <cell r="AH433" t="str">
            <v>/</v>
          </cell>
          <cell r="AI433" t="str">
            <v>/</v>
          </cell>
        </row>
        <row r="434">
          <cell r="AF434" t="str">
            <v/>
          </cell>
          <cell r="AG434" t="str">
            <v/>
          </cell>
          <cell r="AH434" t="str">
            <v>/</v>
          </cell>
          <cell r="AI434" t="str">
            <v>/</v>
          </cell>
        </row>
        <row r="435">
          <cell r="AF435" t="str">
            <v/>
          </cell>
          <cell r="AG435" t="str">
            <v/>
          </cell>
          <cell r="AH435" t="str">
            <v>/</v>
          </cell>
          <cell r="AI435" t="str">
            <v>/</v>
          </cell>
        </row>
        <row r="436">
          <cell r="AF436" t="str">
            <v/>
          </cell>
          <cell r="AG436" t="str">
            <v/>
          </cell>
          <cell r="AH436" t="str">
            <v>/</v>
          </cell>
          <cell r="AI436" t="str">
            <v>/</v>
          </cell>
        </row>
        <row r="437">
          <cell r="AF437" t="str">
            <v/>
          </cell>
          <cell r="AG437" t="str">
            <v/>
          </cell>
          <cell r="AH437" t="str">
            <v>/</v>
          </cell>
          <cell r="AI437" t="str">
            <v>/</v>
          </cell>
        </row>
        <row r="438">
          <cell r="AF438" t="str">
            <v/>
          </cell>
          <cell r="AG438" t="str">
            <v/>
          </cell>
          <cell r="AH438" t="str">
            <v>/</v>
          </cell>
          <cell r="AI438" t="str">
            <v>/</v>
          </cell>
        </row>
        <row r="439">
          <cell r="AF439" t="str">
            <v/>
          </cell>
          <cell r="AG439" t="str">
            <v/>
          </cell>
          <cell r="AH439" t="str">
            <v>/</v>
          </cell>
          <cell r="AI439" t="str">
            <v>/</v>
          </cell>
        </row>
        <row r="440">
          <cell r="AF440" t="str">
            <v/>
          </cell>
          <cell r="AG440" t="str">
            <v/>
          </cell>
          <cell r="AH440" t="str">
            <v>/</v>
          </cell>
          <cell r="AI440" t="str">
            <v>/</v>
          </cell>
        </row>
        <row r="441">
          <cell r="AF441" t="str">
            <v/>
          </cell>
          <cell r="AG441" t="str">
            <v/>
          </cell>
          <cell r="AH441" t="str">
            <v>/</v>
          </cell>
          <cell r="AI441" t="str">
            <v>/</v>
          </cell>
        </row>
        <row r="442">
          <cell r="AF442" t="str">
            <v/>
          </cell>
          <cell r="AG442" t="str">
            <v/>
          </cell>
          <cell r="AH442" t="str">
            <v>/</v>
          </cell>
          <cell r="AI442" t="str">
            <v>/</v>
          </cell>
        </row>
        <row r="443">
          <cell r="AF443" t="str">
            <v/>
          </cell>
          <cell r="AG443" t="str">
            <v/>
          </cell>
          <cell r="AH443" t="str">
            <v>/</v>
          </cell>
          <cell r="AI443" t="str">
            <v>/</v>
          </cell>
        </row>
        <row r="444">
          <cell r="AF444" t="str">
            <v/>
          </cell>
          <cell r="AG444" t="str">
            <v/>
          </cell>
          <cell r="AH444" t="str">
            <v>/</v>
          </cell>
          <cell r="AI444" t="str">
            <v>/</v>
          </cell>
        </row>
        <row r="445">
          <cell r="AF445" t="str">
            <v/>
          </cell>
          <cell r="AG445" t="str">
            <v/>
          </cell>
          <cell r="AH445" t="str">
            <v>/</v>
          </cell>
          <cell r="AI445" t="str">
            <v>/</v>
          </cell>
        </row>
        <row r="446">
          <cell r="AF446" t="str">
            <v/>
          </cell>
          <cell r="AG446" t="str">
            <v/>
          </cell>
          <cell r="AH446" t="str">
            <v>/</v>
          </cell>
          <cell r="AI446" t="str">
            <v>/</v>
          </cell>
        </row>
        <row r="447">
          <cell r="AF447" t="str">
            <v/>
          </cell>
          <cell r="AG447" t="str">
            <v/>
          </cell>
          <cell r="AH447" t="str">
            <v>/</v>
          </cell>
          <cell r="AI447" t="str">
            <v>/</v>
          </cell>
        </row>
        <row r="448">
          <cell r="AF448" t="str">
            <v/>
          </cell>
          <cell r="AG448" t="str">
            <v/>
          </cell>
          <cell r="AH448" t="str">
            <v>/</v>
          </cell>
          <cell r="AI448" t="str">
            <v>/</v>
          </cell>
        </row>
        <row r="449">
          <cell r="AF449" t="str">
            <v/>
          </cell>
          <cell r="AG449" t="str">
            <v/>
          </cell>
          <cell r="AH449" t="str">
            <v>/</v>
          </cell>
          <cell r="AI449" t="str">
            <v>/</v>
          </cell>
        </row>
        <row r="450">
          <cell r="AF450" t="str">
            <v/>
          </cell>
          <cell r="AG450" t="str">
            <v/>
          </cell>
          <cell r="AH450" t="str">
            <v>/</v>
          </cell>
          <cell r="AI450" t="str">
            <v>/</v>
          </cell>
        </row>
        <row r="451">
          <cell r="AF451" t="str">
            <v/>
          </cell>
          <cell r="AG451" t="str">
            <v/>
          </cell>
          <cell r="AH451" t="str">
            <v>/</v>
          </cell>
          <cell r="AI451" t="str">
            <v>/</v>
          </cell>
        </row>
        <row r="452">
          <cell r="AF452" t="str">
            <v/>
          </cell>
          <cell r="AG452" t="str">
            <v/>
          </cell>
          <cell r="AH452" t="str">
            <v>/</v>
          </cell>
          <cell r="AI452" t="str">
            <v>/</v>
          </cell>
        </row>
        <row r="453">
          <cell r="AF453" t="str">
            <v/>
          </cell>
          <cell r="AG453" t="str">
            <v/>
          </cell>
          <cell r="AH453" t="str">
            <v>/</v>
          </cell>
          <cell r="AI453" t="str">
            <v>/</v>
          </cell>
        </row>
        <row r="454">
          <cell r="AF454" t="str">
            <v/>
          </cell>
          <cell r="AG454" t="str">
            <v/>
          </cell>
          <cell r="AH454" t="str">
            <v>/</v>
          </cell>
          <cell r="AI454" t="str">
            <v>/</v>
          </cell>
        </row>
        <row r="455">
          <cell r="AF455" t="str">
            <v/>
          </cell>
          <cell r="AG455" t="str">
            <v/>
          </cell>
          <cell r="AH455" t="str">
            <v>/</v>
          </cell>
          <cell r="AI455" t="str">
            <v>/</v>
          </cell>
        </row>
        <row r="456">
          <cell r="AF456" t="str">
            <v/>
          </cell>
          <cell r="AG456" t="str">
            <v/>
          </cell>
          <cell r="AH456" t="str">
            <v>/</v>
          </cell>
          <cell r="AI456" t="str">
            <v>/</v>
          </cell>
        </row>
        <row r="457">
          <cell r="AF457" t="str">
            <v/>
          </cell>
          <cell r="AG457" t="str">
            <v/>
          </cell>
          <cell r="AH457" t="str">
            <v>/</v>
          </cell>
          <cell r="AI457" t="str">
            <v>/</v>
          </cell>
        </row>
        <row r="458">
          <cell r="AF458" t="str">
            <v/>
          </cell>
          <cell r="AG458" t="str">
            <v/>
          </cell>
          <cell r="AH458" t="str">
            <v>/</v>
          </cell>
          <cell r="AI458" t="str">
            <v>/</v>
          </cell>
        </row>
        <row r="459">
          <cell r="AF459" t="str">
            <v/>
          </cell>
          <cell r="AG459" t="str">
            <v/>
          </cell>
          <cell r="AH459" t="str">
            <v>/</v>
          </cell>
          <cell r="AI459" t="str">
            <v>/</v>
          </cell>
        </row>
        <row r="460">
          <cell r="AF460" t="str">
            <v/>
          </cell>
          <cell r="AG460" t="str">
            <v/>
          </cell>
          <cell r="AH460" t="str">
            <v>/</v>
          </cell>
          <cell r="AI460" t="str">
            <v>/</v>
          </cell>
        </row>
        <row r="461">
          <cell r="AF461" t="str">
            <v/>
          </cell>
          <cell r="AG461" t="str">
            <v/>
          </cell>
          <cell r="AH461" t="str">
            <v>/</v>
          </cell>
          <cell r="AI461" t="str">
            <v>/</v>
          </cell>
        </row>
        <row r="462">
          <cell r="AF462" t="str">
            <v/>
          </cell>
          <cell r="AG462" t="str">
            <v/>
          </cell>
          <cell r="AH462" t="str">
            <v>/</v>
          </cell>
          <cell r="AI462" t="str">
            <v>/</v>
          </cell>
        </row>
        <row r="463">
          <cell r="AF463" t="str">
            <v/>
          </cell>
          <cell r="AG463" t="str">
            <v/>
          </cell>
          <cell r="AH463" t="str">
            <v>/</v>
          </cell>
          <cell r="AI463" t="str">
            <v>/</v>
          </cell>
        </row>
        <row r="464">
          <cell r="AF464" t="str">
            <v/>
          </cell>
          <cell r="AG464" t="str">
            <v/>
          </cell>
          <cell r="AH464" t="str">
            <v>/</v>
          </cell>
          <cell r="AI464" t="str">
            <v>/</v>
          </cell>
        </row>
        <row r="465">
          <cell r="AF465" t="str">
            <v/>
          </cell>
          <cell r="AG465" t="str">
            <v/>
          </cell>
          <cell r="AH465" t="str">
            <v>/</v>
          </cell>
          <cell r="AI465" t="str">
            <v>/</v>
          </cell>
        </row>
        <row r="466">
          <cell r="AF466" t="str">
            <v/>
          </cell>
          <cell r="AG466" t="str">
            <v/>
          </cell>
          <cell r="AH466" t="str">
            <v>/</v>
          </cell>
          <cell r="AI466" t="str">
            <v>/</v>
          </cell>
        </row>
        <row r="467">
          <cell r="AF467" t="str">
            <v/>
          </cell>
          <cell r="AG467" t="str">
            <v/>
          </cell>
          <cell r="AH467" t="str">
            <v>/</v>
          </cell>
          <cell r="AI467" t="str">
            <v>/</v>
          </cell>
        </row>
        <row r="468">
          <cell r="AF468" t="str">
            <v/>
          </cell>
          <cell r="AG468" t="str">
            <v/>
          </cell>
          <cell r="AH468" t="str">
            <v>/</v>
          </cell>
          <cell r="AI468" t="str">
            <v>/</v>
          </cell>
        </row>
        <row r="469">
          <cell r="AF469" t="str">
            <v/>
          </cell>
          <cell r="AG469" t="str">
            <v/>
          </cell>
          <cell r="AH469" t="str">
            <v>/</v>
          </cell>
          <cell r="AI469" t="str">
            <v>/</v>
          </cell>
        </row>
        <row r="470">
          <cell r="AF470" t="str">
            <v/>
          </cell>
          <cell r="AG470" t="str">
            <v/>
          </cell>
          <cell r="AH470" t="str">
            <v>/</v>
          </cell>
          <cell r="AI470" t="str">
            <v>/</v>
          </cell>
        </row>
        <row r="471">
          <cell r="AF471" t="str">
            <v/>
          </cell>
          <cell r="AG471" t="str">
            <v/>
          </cell>
          <cell r="AH471" t="str">
            <v>/</v>
          </cell>
          <cell r="AI471" t="str">
            <v>/</v>
          </cell>
        </row>
        <row r="472">
          <cell r="AF472" t="str">
            <v/>
          </cell>
          <cell r="AG472" t="str">
            <v/>
          </cell>
          <cell r="AH472" t="str">
            <v>/</v>
          </cell>
          <cell r="AI472" t="str">
            <v>/</v>
          </cell>
        </row>
        <row r="473">
          <cell r="AF473" t="str">
            <v/>
          </cell>
          <cell r="AG473" t="str">
            <v/>
          </cell>
          <cell r="AH473" t="str">
            <v>/</v>
          </cell>
          <cell r="AI473" t="str">
            <v>/</v>
          </cell>
        </row>
        <row r="474">
          <cell r="AF474" t="str">
            <v/>
          </cell>
          <cell r="AG474" t="str">
            <v/>
          </cell>
          <cell r="AH474" t="str">
            <v>/</v>
          </cell>
          <cell r="AI474" t="str">
            <v>/</v>
          </cell>
        </row>
        <row r="475">
          <cell r="AF475" t="str">
            <v/>
          </cell>
          <cell r="AG475" t="str">
            <v/>
          </cell>
          <cell r="AH475" t="str">
            <v>/</v>
          </cell>
          <cell r="AI475" t="str">
            <v>/</v>
          </cell>
        </row>
        <row r="476">
          <cell r="AF476" t="str">
            <v/>
          </cell>
          <cell r="AG476" t="str">
            <v/>
          </cell>
          <cell r="AH476" t="str">
            <v>/</v>
          </cell>
          <cell r="AI476" t="str">
            <v>/</v>
          </cell>
        </row>
        <row r="477">
          <cell r="AF477" t="str">
            <v/>
          </cell>
          <cell r="AG477" t="str">
            <v/>
          </cell>
          <cell r="AH477" t="str">
            <v>/</v>
          </cell>
          <cell r="AI477" t="str">
            <v>/</v>
          </cell>
        </row>
        <row r="478">
          <cell r="AF478" t="str">
            <v/>
          </cell>
          <cell r="AG478" t="str">
            <v/>
          </cell>
          <cell r="AH478" t="str">
            <v>/</v>
          </cell>
          <cell r="AI478" t="str">
            <v>/</v>
          </cell>
        </row>
        <row r="479">
          <cell r="AF479" t="str">
            <v/>
          </cell>
          <cell r="AG479" t="str">
            <v/>
          </cell>
          <cell r="AH479" t="str">
            <v>/</v>
          </cell>
          <cell r="AI479" t="str">
            <v>/</v>
          </cell>
        </row>
        <row r="480">
          <cell r="AF480" t="str">
            <v/>
          </cell>
          <cell r="AG480" t="str">
            <v/>
          </cell>
          <cell r="AH480" t="str">
            <v>/</v>
          </cell>
          <cell r="AI480" t="str">
            <v>/</v>
          </cell>
        </row>
        <row r="481">
          <cell r="AF481" t="str">
            <v/>
          </cell>
          <cell r="AG481" t="str">
            <v/>
          </cell>
          <cell r="AH481" t="str">
            <v>/</v>
          </cell>
          <cell r="AI481" t="str">
            <v>/</v>
          </cell>
        </row>
        <row r="482">
          <cell r="AF482" t="str">
            <v/>
          </cell>
          <cell r="AG482" t="str">
            <v/>
          </cell>
          <cell r="AH482" t="str">
            <v>/</v>
          </cell>
          <cell r="AI482" t="str">
            <v>/</v>
          </cell>
        </row>
        <row r="483">
          <cell r="AF483" t="str">
            <v/>
          </cell>
          <cell r="AG483" t="str">
            <v/>
          </cell>
          <cell r="AH483" t="str">
            <v>/</v>
          </cell>
          <cell r="AI483" t="str">
            <v>/</v>
          </cell>
        </row>
        <row r="484">
          <cell r="AF484" t="str">
            <v/>
          </cell>
          <cell r="AG484" t="str">
            <v/>
          </cell>
          <cell r="AH484" t="str">
            <v>/</v>
          </cell>
          <cell r="AI484" t="str">
            <v>/</v>
          </cell>
        </row>
        <row r="485">
          <cell r="AF485" t="str">
            <v/>
          </cell>
          <cell r="AG485" t="str">
            <v/>
          </cell>
          <cell r="AH485" t="str">
            <v>/</v>
          </cell>
          <cell r="AI485" t="str">
            <v>/</v>
          </cell>
        </row>
        <row r="486">
          <cell r="AF486" t="str">
            <v/>
          </cell>
          <cell r="AG486" t="str">
            <v/>
          </cell>
          <cell r="AH486" t="str">
            <v>/</v>
          </cell>
          <cell r="AI486" t="str">
            <v>/</v>
          </cell>
        </row>
        <row r="487">
          <cell r="AF487" t="str">
            <v/>
          </cell>
          <cell r="AG487" t="str">
            <v/>
          </cell>
          <cell r="AH487" t="str">
            <v>/</v>
          </cell>
          <cell r="AI487" t="str">
            <v>/</v>
          </cell>
        </row>
        <row r="488">
          <cell r="AF488" t="str">
            <v/>
          </cell>
          <cell r="AG488" t="str">
            <v/>
          </cell>
          <cell r="AH488" t="str">
            <v>/</v>
          </cell>
          <cell r="AI488" t="str">
            <v>/</v>
          </cell>
        </row>
        <row r="489">
          <cell r="AF489" t="str">
            <v/>
          </cell>
          <cell r="AG489" t="str">
            <v/>
          </cell>
          <cell r="AH489" t="str">
            <v>/</v>
          </cell>
          <cell r="AI489" t="str">
            <v>/</v>
          </cell>
        </row>
        <row r="490">
          <cell r="AF490" t="str">
            <v/>
          </cell>
          <cell r="AG490" t="str">
            <v/>
          </cell>
          <cell r="AH490" t="str">
            <v>/</v>
          </cell>
          <cell r="AI490" t="str">
            <v>/</v>
          </cell>
        </row>
        <row r="491">
          <cell r="AF491" t="str">
            <v/>
          </cell>
          <cell r="AG491" t="str">
            <v/>
          </cell>
          <cell r="AH491" t="str">
            <v>/</v>
          </cell>
          <cell r="AI491" t="str">
            <v>/</v>
          </cell>
        </row>
        <row r="492">
          <cell r="AF492" t="str">
            <v/>
          </cell>
          <cell r="AG492" t="str">
            <v/>
          </cell>
          <cell r="AH492" t="str">
            <v>/</v>
          </cell>
          <cell r="AI492" t="str">
            <v>/</v>
          </cell>
        </row>
        <row r="493">
          <cell r="AF493" t="str">
            <v/>
          </cell>
          <cell r="AG493" t="str">
            <v/>
          </cell>
          <cell r="AH493" t="str">
            <v>/</v>
          </cell>
          <cell r="AI493" t="str">
            <v>/</v>
          </cell>
        </row>
        <row r="494">
          <cell r="AF494" t="str">
            <v/>
          </cell>
          <cell r="AG494" t="str">
            <v/>
          </cell>
          <cell r="AH494" t="str">
            <v>/</v>
          </cell>
          <cell r="AI494" t="str">
            <v>/</v>
          </cell>
        </row>
        <row r="495">
          <cell r="AF495" t="str">
            <v/>
          </cell>
          <cell r="AG495" t="str">
            <v/>
          </cell>
          <cell r="AH495" t="str">
            <v>/</v>
          </cell>
          <cell r="AI495" t="str">
            <v>/</v>
          </cell>
        </row>
        <row r="496">
          <cell r="AF496" t="str">
            <v/>
          </cell>
          <cell r="AG496" t="str">
            <v/>
          </cell>
          <cell r="AH496" t="str">
            <v>/</v>
          </cell>
          <cell r="AI496" t="str">
            <v>/</v>
          </cell>
        </row>
        <row r="497">
          <cell r="AF497" t="str">
            <v/>
          </cell>
          <cell r="AG497" t="str">
            <v/>
          </cell>
          <cell r="AH497" t="str">
            <v>/</v>
          </cell>
          <cell r="AI497" t="str">
            <v>/</v>
          </cell>
        </row>
        <row r="498">
          <cell r="AF498" t="str">
            <v/>
          </cell>
          <cell r="AG498" t="str">
            <v/>
          </cell>
          <cell r="AH498" t="str">
            <v>/</v>
          </cell>
          <cell r="AI498" t="str">
            <v>/</v>
          </cell>
        </row>
        <row r="499">
          <cell r="AF499" t="str">
            <v/>
          </cell>
          <cell r="AG499" t="str">
            <v/>
          </cell>
          <cell r="AH499" t="str">
            <v>/</v>
          </cell>
          <cell r="AI499" t="str">
            <v>/</v>
          </cell>
        </row>
        <row r="500">
          <cell r="AF500" t="str">
            <v/>
          </cell>
          <cell r="AG500" t="str">
            <v/>
          </cell>
          <cell r="AH500" t="str">
            <v>/</v>
          </cell>
          <cell r="AI500" t="str">
            <v>/</v>
          </cell>
        </row>
        <row r="501">
          <cell r="AF501" t="str">
            <v/>
          </cell>
          <cell r="AG501" t="str">
            <v/>
          </cell>
          <cell r="AH501" t="str">
            <v>/</v>
          </cell>
          <cell r="AI501" t="str">
            <v>/</v>
          </cell>
        </row>
        <row r="502">
          <cell r="AF502" t="str">
            <v/>
          </cell>
          <cell r="AG502" t="str">
            <v/>
          </cell>
          <cell r="AH502" t="str">
            <v>/</v>
          </cell>
          <cell r="AI502" t="str">
            <v>/</v>
          </cell>
        </row>
        <row r="503">
          <cell r="AF503" t="str">
            <v/>
          </cell>
          <cell r="AG503" t="str">
            <v/>
          </cell>
          <cell r="AH503" t="str">
            <v>/</v>
          </cell>
          <cell r="AI503" t="str">
            <v>/</v>
          </cell>
        </row>
        <row r="504">
          <cell r="AF504" t="str">
            <v/>
          </cell>
          <cell r="AG504" t="str">
            <v/>
          </cell>
          <cell r="AH504" t="str">
            <v>/</v>
          </cell>
          <cell r="AI504" t="str">
            <v>/</v>
          </cell>
        </row>
        <row r="505">
          <cell r="AF505" t="str">
            <v/>
          </cell>
          <cell r="AG505" t="str">
            <v/>
          </cell>
          <cell r="AH505" t="str">
            <v>/</v>
          </cell>
          <cell r="AI505" t="str">
            <v>/</v>
          </cell>
        </row>
        <row r="506">
          <cell r="AF506" t="str">
            <v/>
          </cell>
          <cell r="AG506" t="str">
            <v/>
          </cell>
          <cell r="AH506" t="str">
            <v>/</v>
          </cell>
          <cell r="AI506" t="str">
            <v>/</v>
          </cell>
        </row>
        <row r="507">
          <cell r="AF507" t="str">
            <v/>
          </cell>
          <cell r="AG507" t="str">
            <v/>
          </cell>
          <cell r="AH507" t="str">
            <v>/</v>
          </cell>
          <cell r="AI507" t="str">
            <v>/</v>
          </cell>
        </row>
        <row r="508">
          <cell r="AF508" t="str">
            <v/>
          </cell>
          <cell r="AG508" t="str">
            <v/>
          </cell>
          <cell r="AH508" t="str">
            <v>/</v>
          </cell>
          <cell r="AI508" t="str">
            <v>/</v>
          </cell>
        </row>
        <row r="509">
          <cell r="AF509" t="str">
            <v/>
          </cell>
          <cell r="AG509" t="str">
            <v/>
          </cell>
          <cell r="AH509" t="str">
            <v>/</v>
          </cell>
          <cell r="AI509" t="str">
            <v>/</v>
          </cell>
        </row>
        <row r="510">
          <cell r="AF510" t="str">
            <v/>
          </cell>
          <cell r="AG510" t="str">
            <v/>
          </cell>
          <cell r="AH510" t="str">
            <v>/</v>
          </cell>
          <cell r="AI510" t="str">
            <v>/</v>
          </cell>
        </row>
        <row r="511">
          <cell r="AF511" t="str">
            <v/>
          </cell>
          <cell r="AG511" t="str">
            <v/>
          </cell>
          <cell r="AH511" t="str">
            <v>/</v>
          </cell>
          <cell r="AI511" t="str">
            <v>/</v>
          </cell>
        </row>
        <row r="512">
          <cell r="AF512" t="str">
            <v/>
          </cell>
          <cell r="AG512" t="str">
            <v/>
          </cell>
          <cell r="AH512" t="str">
            <v>/</v>
          </cell>
          <cell r="AI512" t="str">
            <v>/</v>
          </cell>
        </row>
        <row r="513">
          <cell r="AF513" t="str">
            <v/>
          </cell>
          <cell r="AG513" t="str">
            <v/>
          </cell>
          <cell r="AH513" t="str">
            <v>/</v>
          </cell>
          <cell r="AI513" t="str">
            <v>/</v>
          </cell>
        </row>
        <row r="514">
          <cell r="AF514" t="str">
            <v/>
          </cell>
          <cell r="AG514" t="str">
            <v/>
          </cell>
          <cell r="AH514" t="str">
            <v>/</v>
          </cell>
          <cell r="AI514" t="str">
            <v>/</v>
          </cell>
        </row>
        <row r="515">
          <cell r="AF515" t="str">
            <v/>
          </cell>
          <cell r="AG515" t="str">
            <v/>
          </cell>
          <cell r="AH515" t="str">
            <v>/</v>
          </cell>
          <cell r="AI515" t="str">
            <v>/</v>
          </cell>
        </row>
        <row r="516">
          <cell r="AF516" t="str">
            <v/>
          </cell>
          <cell r="AG516" t="str">
            <v/>
          </cell>
          <cell r="AH516" t="str">
            <v>/</v>
          </cell>
          <cell r="AI516" t="str">
            <v>/</v>
          </cell>
        </row>
        <row r="517">
          <cell r="AF517" t="str">
            <v/>
          </cell>
          <cell r="AG517" t="str">
            <v/>
          </cell>
          <cell r="AH517" t="str">
            <v>/</v>
          </cell>
          <cell r="AI517" t="str">
            <v>/</v>
          </cell>
        </row>
        <row r="518">
          <cell r="AF518" t="str">
            <v/>
          </cell>
          <cell r="AG518" t="str">
            <v/>
          </cell>
          <cell r="AH518" t="str">
            <v>/</v>
          </cell>
          <cell r="AI518" t="str">
            <v>/</v>
          </cell>
        </row>
        <row r="519">
          <cell r="AF519" t="str">
            <v/>
          </cell>
          <cell r="AG519" t="str">
            <v/>
          </cell>
          <cell r="AH519" t="str">
            <v>/</v>
          </cell>
          <cell r="AI519" t="str">
            <v>/</v>
          </cell>
        </row>
        <row r="520">
          <cell r="AF520" t="str">
            <v/>
          </cell>
          <cell r="AG520" t="str">
            <v/>
          </cell>
          <cell r="AH520" t="str">
            <v>/</v>
          </cell>
          <cell r="AI520" t="str">
            <v>/</v>
          </cell>
        </row>
        <row r="521">
          <cell r="AF521" t="str">
            <v/>
          </cell>
          <cell r="AG521" t="str">
            <v/>
          </cell>
          <cell r="AH521" t="str">
            <v>/</v>
          </cell>
          <cell r="AI521" t="str">
            <v>/</v>
          </cell>
        </row>
        <row r="522">
          <cell r="AF522" t="str">
            <v/>
          </cell>
          <cell r="AG522" t="str">
            <v/>
          </cell>
          <cell r="AH522" t="str">
            <v>/</v>
          </cell>
          <cell r="AI522" t="str">
            <v>/</v>
          </cell>
        </row>
        <row r="523">
          <cell r="AF523" t="str">
            <v/>
          </cell>
          <cell r="AG523" t="str">
            <v/>
          </cell>
          <cell r="AH523" t="str">
            <v>/</v>
          </cell>
          <cell r="AI523" t="str">
            <v>/</v>
          </cell>
        </row>
        <row r="524">
          <cell r="AF524" t="str">
            <v/>
          </cell>
          <cell r="AG524" t="str">
            <v/>
          </cell>
          <cell r="AH524" t="str">
            <v>/</v>
          </cell>
          <cell r="AI524" t="str">
            <v>/</v>
          </cell>
        </row>
        <row r="525">
          <cell r="AF525" t="str">
            <v/>
          </cell>
          <cell r="AG525" t="str">
            <v/>
          </cell>
          <cell r="AH525" t="str">
            <v>/</v>
          </cell>
          <cell r="AI525" t="str">
            <v>/</v>
          </cell>
        </row>
        <row r="526">
          <cell r="AF526" t="str">
            <v/>
          </cell>
          <cell r="AG526" t="str">
            <v/>
          </cell>
          <cell r="AH526" t="str">
            <v>/</v>
          </cell>
          <cell r="AI526" t="str">
            <v>/</v>
          </cell>
        </row>
        <row r="527">
          <cell r="AF527" t="str">
            <v/>
          </cell>
          <cell r="AG527" t="str">
            <v/>
          </cell>
          <cell r="AH527" t="str">
            <v>/</v>
          </cell>
          <cell r="AI527" t="str">
            <v>/</v>
          </cell>
        </row>
        <row r="528">
          <cell r="AF528" t="str">
            <v/>
          </cell>
          <cell r="AG528" t="str">
            <v/>
          </cell>
          <cell r="AH528" t="str">
            <v>/</v>
          </cell>
          <cell r="AI528" t="str">
            <v>/</v>
          </cell>
        </row>
        <row r="529">
          <cell r="AF529" t="str">
            <v/>
          </cell>
          <cell r="AG529" t="str">
            <v/>
          </cell>
          <cell r="AH529" t="str">
            <v>/</v>
          </cell>
          <cell r="AI529" t="str">
            <v>/</v>
          </cell>
        </row>
        <row r="530">
          <cell r="AF530" t="str">
            <v/>
          </cell>
          <cell r="AG530" t="str">
            <v/>
          </cell>
          <cell r="AH530" t="str">
            <v>/</v>
          </cell>
          <cell r="AI530" t="str">
            <v>/</v>
          </cell>
        </row>
        <row r="531">
          <cell r="AF531" t="str">
            <v/>
          </cell>
          <cell r="AG531" t="str">
            <v/>
          </cell>
          <cell r="AH531" t="str">
            <v>/</v>
          </cell>
          <cell r="AI531" t="str">
            <v>/</v>
          </cell>
        </row>
        <row r="532">
          <cell r="AF532" t="str">
            <v/>
          </cell>
          <cell r="AG532" t="str">
            <v/>
          </cell>
          <cell r="AH532" t="str">
            <v>/</v>
          </cell>
          <cell r="AI532" t="str">
            <v>/</v>
          </cell>
        </row>
        <row r="533">
          <cell r="AF533" t="str">
            <v/>
          </cell>
          <cell r="AG533" t="str">
            <v/>
          </cell>
          <cell r="AH533" t="str">
            <v>/</v>
          </cell>
          <cell r="AI533" t="str">
            <v>/</v>
          </cell>
        </row>
        <row r="534">
          <cell r="AF534" t="str">
            <v/>
          </cell>
          <cell r="AG534" t="str">
            <v/>
          </cell>
          <cell r="AH534" t="str">
            <v>/</v>
          </cell>
          <cell r="AI534" t="str">
            <v>/</v>
          </cell>
        </row>
        <row r="535">
          <cell r="AF535" t="str">
            <v/>
          </cell>
          <cell r="AG535" t="str">
            <v/>
          </cell>
          <cell r="AH535" t="str">
            <v>/</v>
          </cell>
          <cell r="AI535" t="str">
            <v>/</v>
          </cell>
        </row>
        <row r="536">
          <cell r="AF536" t="str">
            <v/>
          </cell>
          <cell r="AG536" t="str">
            <v/>
          </cell>
          <cell r="AH536" t="str">
            <v>/</v>
          </cell>
          <cell r="AI536" t="str">
            <v>/</v>
          </cell>
        </row>
        <row r="537">
          <cell r="AF537" t="str">
            <v/>
          </cell>
          <cell r="AG537" t="str">
            <v/>
          </cell>
          <cell r="AH537" t="str">
            <v>/</v>
          </cell>
          <cell r="AI537" t="str">
            <v>/</v>
          </cell>
        </row>
        <row r="538">
          <cell r="AF538" t="str">
            <v/>
          </cell>
          <cell r="AG538" t="str">
            <v/>
          </cell>
          <cell r="AH538" t="str">
            <v>/</v>
          </cell>
          <cell r="AI538" t="str">
            <v>/</v>
          </cell>
        </row>
        <row r="539">
          <cell r="AF539" t="str">
            <v/>
          </cell>
          <cell r="AG539" t="str">
            <v/>
          </cell>
          <cell r="AH539" t="str">
            <v>/</v>
          </cell>
          <cell r="AI539" t="str">
            <v>/</v>
          </cell>
        </row>
        <row r="540">
          <cell r="AF540" t="str">
            <v/>
          </cell>
          <cell r="AG540" t="str">
            <v/>
          </cell>
          <cell r="AH540" t="str">
            <v>/</v>
          </cell>
          <cell r="AI540" t="str">
            <v>/</v>
          </cell>
        </row>
        <row r="541">
          <cell r="AF541" t="str">
            <v/>
          </cell>
          <cell r="AG541" t="str">
            <v/>
          </cell>
          <cell r="AH541" t="str">
            <v>/</v>
          </cell>
          <cell r="AI541" t="str">
            <v>/</v>
          </cell>
        </row>
        <row r="542">
          <cell r="AF542" t="str">
            <v/>
          </cell>
          <cell r="AG542" t="str">
            <v/>
          </cell>
          <cell r="AH542" t="str">
            <v>/</v>
          </cell>
          <cell r="AI542" t="str">
            <v>/</v>
          </cell>
        </row>
        <row r="543">
          <cell r="AF543" t="str">
            <v/>
          </cell>
          <cell r="AG543" t="str">
            <v/>
          </cell>
          <cell r="AH543" t="str">
            <v>/</v>
          </cell>
          <cell r="AI543" t="str">
            <v>/</v>
          </cell>
        </row>
        <row r="544">
          <cell r="AF544" t="str">
            <v/>
          </cell>
          <cell r="AG544" t="str">
            <v/>
          </cell>
          <cell r="AH544" t="str">
            <v>/</v>
          </cell>
          <cell r="AI544" t="str">
            <v>/</v>
          </cell>
        </row>
        <row r="545">
          <cell r="AF545" t="str">
            <v/>
          </cell>
          <cell r="AG545" t="str">
            <v/>
          </cell>
          <cell r="AH545" t="str">
            <v>/</v>
          </cell>
          <cell r="AI545" t="str">
            <v>/</v>
          </cell>
        </row>
        <row r="546">
          <cell r="AF546" t="str">
            <v/>
          </cell>
          <cell r="AG546" t="str">
            <v/>
          </cell>
          <cell r="AH546" t="str">
            <v>/</v>
          </cell>
          <cell r="AI546" t="str">
            <v>/</v>
          </cell>
        </row>
        <row r="547">
          <cell r="AF547" t="str">
            <v/>
          </cell>
          <cell r="AG547" t="str">
            <v/>
          </cell>
          <cell r="AH547" t="str">
            <v>/</v>
          </cell>
          <cell r="AI547" t="str">
            <v>/</v>
          </cell>
        </row>
        <row r="548">
          <cell r="AF548" t="str">
            <v/>
          </cell>
          <cell r="AG548" t="str">
            <v/>
          </cell>
          <cell r="AH548" t="str">
            <v>/</v>
          </cell>
          <cell r="AI548" t="str">
            <v>/</v>
          </cell>
        </row>
        <row r="549">
          <cell r="AF549" t="str">
            <v/>
          </cell>
          <cell r="AG549" t="str">
            <v/>
          </cell>
          <cell r="AH549" t="str">
            <v>/</v>
          </cell>
          <cell r="AI549" t="str">
            <v>/</v>
          </cell>
        </row>
        <row r="550">
          <cell r="AF550" t="str">
            <v/>
          </cell>
          <cell r="AG550" t="str">
            <v/>
          </cell>
          <cell r="AH550" t="str">
            <v>/</v>
          </cell>
          <cell r="AI550" t="str">
            <v>/</v>
          </cell>
        </row>
        <row r="551">
          <cell r="AF551" t="str">
            <v/>
          </cell>
          <cell r="AG551" t="str">
            <v/>
          </cell>
          <cell r="AH551" t="str">
            <v>/</v>
          </cell>
          <cell r="AI551" t="str">
            <v>/</v>
          </cell>
        </row>
        <row r="552">
          <cell r="AF552" t="str">
            <v/>
          </cell>
          <cell r="AG552" t="str">
            <v/>
          </cell>
          <cell r="AH552" t="str">
            <v>/</v>
          </cell>
          <cell r="AI552" t="str">
            <v>/</v>
          </cell>
        </row>
        <row r="553">
          <cell r="AF553" t="str">
            <v/>
          </cell>
          <cell r="AG553" t="str">
            <v/>
          </cell>
          <cell r="AH553" t="str">
            <v>/</v>
          </cell>
          <cell r="AI553" t="str">
            <v>/</v>
          </cell>
        </row>
        <row r="554">
          <cell r="AF554" t="str">
            <v/>
          </cell>
          <cell r="AG554" t="str">
            <v/>
          </cell>
          <cell r="AH554" t="str">
            <v>/</v>
          </cell>
          <cell r="AI554" t="str">
            <v>/</v>
          </cell>
        </row>
        <row r="555">
          <cell r="AF555" t="str">
            <v/>
          </cell>
          <cell r="AG555" t="str">
            <v/>
          </cell>
          <cell r="AH555" t="str">
            <v>/</v>
          </cell>
          <cell r="AI555" t="str">
            <v>/</v>
          </cell>
        </row>
        <row r="556">
          <cell r="AF556" t="str">
            <v/>
          </cell>
          <cell r="AG556" t="str">
            <v/>
          </cell>
          <cell r="AH556" t="str">
            <v>/</v>
          </cell>
          <cell r="AI556" t="str">
            <v>/</v>
          </cell>
        </row>
        <row r="557">
          <cell r="AF557" t="str">
            <v/>
          </cell>
          <cell r="AG557" t="str">
            <v/>
          </cell>
          <cell r="AH557" t="str">
            <v>/</v>
          </cell>
          <cell r="AI557" t="str">
            <v>/</v>
          </cell>
        </row>
        <row r="558">
          <cell r="AF558" t="str">
            <v/>
          </cell>
          <cell r="AG558" t="str">
            <v/>
          </cell>
          <cell r="AH558" t="str">
            <v>/</v>
          </cell>
          <cell r="AI558" t="str">
            <v>/</v>
          </cell>
        </row>
        <row r="559">
          <cell r="AF559" t="str">
            <v/>
          </cell>
          <cell r="AG559" t="str">
            <v/>
          </cell>
          <cell r="AH559" t="str">
            <v>/</v>
          </cell>
          <cell r="AI559" t="str">
            <v>/</v>
          </cell>
        </row>
        <row r="560">
          <cell r="AF560" t="str">
            <v/>
          </cell>
          <cell r="AG560" t="str">
            <v/>
          </cell>
          <cell r="AH560" t="str">
            <v>/</v>
          </cell>
          <cell r="AI560" t="str">
            <v>/</v>
          </cell>
        </row>
        <row r="561">
          <cell r="AF561" t="str">
            <v/>
          </cell>
          <cell r="AG561" t="str">
            <v/>
          </cell>
          <cell r="AH561" t="str">
            <v>/</v>
          </cell>
          <cell r="AI561" t="str">
            <v>/</v>
          </cell>
        </row>
        <row r="562">
          <cell r="AF562" t="str">
            <v/>
          </cell>
          <cell r="AG562" t="str">
            <v/>
          </cell>
          <cell r="AH562" t="str">
            <v>/</v>
          </cell>
          <cell r="AI562" t="str">
            <v>/</v>
          </cell>
        </row>
        <row r="563">
          <cell r="AF563" t="str">
            <v/>
          </cell>
          <cell r="AG563" t="str">
            <v/>
          </cell>
          <cell r="AH563" t="str">
            <v>/</v>
          </cell>
          <cell r="AI563" t="str">
            <v>/</v>
          </cell>
        </row>
        <row r="564">
          <cell r="AF564" t="str">
            <v/>
          </cell>
          <cell r="AG564" t="str">
            <v/>
          </cell>
          <cell r="AH564" t="str">
            <v>/</v>
          </cell>
          <cell r="AI564" t="str">
            <v>/</v>
          </cell>
        </row>
        <row r="565">
          <cell r="AF565" t="str">
            <v/>
          </cell>
          <cell r="AG565" t="str">
            <v/>
          </cell>
          <cell r="AH565" t="str">
            <v>/</v>
          </cell>
          <cell r="AI565" t="str">
            <v>/</v>
          </cell>
        </row>
        <row r="566">
          <cell r="AF566" t="str">
            <v/>
          </cell>
          <cell r="AG566" t="str">
            <v/>
          </cell>
          <cell r="AH566" t="str">
            <v>/</v>
          </cell>
          <cell r="AI566" t="str">
            <v>/</v>
          </cell>
        </row>
        <row r="567">
          <cell r="AF567" t="str">
            <v/>
          </cell>
          <cell r="AG567" t="str">
            <v/>
          </cell>
          <cell r="AH567" t="str">
            <v>/</v>
          </cell>
          <cell r="AI567" t="str">
            <v>/</v>
          </cell>
        </row>
        <row r="568">
          <cell r="AF568" t="str">
            <v/>
          </cell>
          <cell r="AG568" t="str">
            <v/>
          </cell>
          <cell r="AH568" t="str">
            <v>/</v>
          </cell>
          <cell r="AI568" t="str">
            <v>/</v>
          </cell>
        </row>
        <row r="569">
          <cell r="AF569" t="str">
            <v/>
          </cell>
          <cell r="AG569" t="str">
            <v/>
          </cell>
          <cell r="AH569" t="str">
            <v>/</v>
          </cell>
          <cell r="AI569" t="str">
            <v>/</v>
          </cell>
        </row>
        <row r="570">
          <cell r="AF570" t="str">
            <v/>
          </cell>
          <cell r="AG570" t="str">
            <v/>
          </cell>
          <cell r="AH570" t="str">
            <v>/</v>
          </cell>
          <cell r="AI570" t="str">
            <v>/</v>
          </cell>
        </row>
        <row r="571">
          <cell r="AF571" t="str">
            <v/>
          </cell>
          <cell r="AG571" t="str">
            <v/>
          </cell>
          <cell r="AH571" t="str">
            <v>/</v>
          </cell>
          <cell r="AI571" t="str">
            <v>/</v>
          </cell>
        </row>
        <row r="572">
          <cell r="AF572" t="str">
            <v/>
          </cell>
          <cell r="AG572" t="str">
            <v/>
          </cell>
          <cell r="AH572" t="str">
            <v>/</v>
          </cell>
          <cell r="AI572" t="str">
            <v>/</v>
          </cell>
        </row>
        <row r="573">
          <cell r="AF573" t="str">
            <v/>
          </cell>
          <cell r="AG573" t="str">
            <v/>
          </cell>
          <cell r="AH573" t="str">
            <v>/</v>
          </cell>
          <cell r="AI573" t="str">
            <v>/</v>
          </cell>
        </row>
        <row r="574">
          <cell r="AF574" t="str">
            <v/>
          </cell>
          <cell r="AG574" t="str">
            <v/>
          </cell>
          <cell r="AH574" t="str">
            <v>/</v>
          </cell>
          <cell r="AI574" t="str">
            <v>/</v>
          </cell>
        </row>
        <row r="575">
          <cell r="AF575" t="str">
            <v/>
          </cell>
          <cell r="AG575" t="str">
            <v/>
          </cell>
          <cell r="AH575" t="str">
            <v>/</v>
          </cell>
          <cell r="AI575" t="str">
            <v>/</v>
          </cell>
        </row>
        <row r="576">
          <cell r="AF576" t="str">
            <v/>
          </cell>
          <cell r="AG576" t="str">
            <v/>
          </cell>
          <cell r="AH576" t="str">
            <v>/</v>
          </cell>
          <cell r="AI576" t="str">
            <v>/</v>
          </cell>
        </row>
        <row r="577">
          <cell r="AF577" t="str">
            <v/>
          </cell>
          <cell r="AG577" t="str">
            <v/>
          </cell>
          <cell r="AH577" t="str">
            <v>/</v>
          </cell>
          <cell r="AI577" t="str">
            <v>/</v>
          </cell>
        </row>
        <row r="578">
          <cell r="AF578" t="str">
            <v/>
          </cell>
          <cell r="AG578" t="str">
            <v/>
          </cell>
          <cell r="AH578" t="str">
            <v>/</v>
          </cell>
          <cell r="AI578" t="str">
            <v>/</v>
          </cell>
        </row>
        <row r="579">
          <cell r="AF579" t="str">
            <v/>
          </cell>
          <cell r="AG579" t="str">
            <v/>
          </cell>
          <cell r="AH579" t="str">
            <v>/</v>
          </cell>
          <cell r="AI579" t="str">
            <v>/</v>
          </cell>
        </row>
        <row r="580">
          <cell r="AF580" t="str">
            <v/>
          </cell>
          <cell r="AG580" t="str">
            <v/>
          </cell>
          <cell r="AH580" t="str">
            <v>/</v>
          </cell>
          <cell r="AI580" t="str">
            <v>/</v>
          </cell>
        </row>
        <row r="581">
          <cell r="AF581" t="str">
            <v/>
          </cell>
          <cell r="AG581" t="str">
            <v/>
          </cell>
          <cell r="AH581" t="str">
            <v>/</v>
          </cell>
          <cell r="AI581" t="str">
            <v>/</v>
          </cell>
        </row>
        <row r="582">
          <cell r="AF582" t="str">
            <v/>
          </cell>
          <cell r="AG582" t="str">
            <v/>
          </cell>
          <cell r="AH582" t="str">
            <v>/</v>
          </cell>
          <cell r="AI582" t="str">
            <v>/</v>
          </cell>
        </row>
        <row r="583">
          <cell r="AF583" t="str">
            <v/>
          </cell>
          <cell r="AG583" t="str">
            <v/>
          </cell>
          <cell r="AH583" t="str">
            <v>/</v>
          </cell>
          <cell r="AI583" t="str">
            <v>/</v>
          </cell>
        </row>
        <row r="584">
          <cell r="AF584" t="str">
            <v/>
          </cell>
          <cell r="AG584" t="str">
            <v/>
          </cell>
          <cell r="AH584" t="str">
            <v>/</v>
          </cell>
          <cell r="AI584" t="str">
            <v>/</v>
          </cell>
        </row>
        <row r="585">
          <cell r="AF585" t="str">
            <v/>
          </cell>
          <cell r="AG585" t="str">
            <v/>
          </cell>
          <cell r="AH585" t="str">
            <v>/</v>
          </cell>
          <cell r="AI585" t="str">
            <v>/</v>
          </cell>
        </row>
        <row r="586">
          <cell r="AF586" t="str">
            <v/>
          </cell>
          <cell r="AG586" t="str">
            <v/>
          </cell>
          <cell r="AH586" t="str">
            <v>/</v>
          </cell>
          <cell r="AI586" t="str">
            <v>/</v>
          </cell>
        </row>
        <row r="587">
          <cell r="AF587" t="str">
            <v/>
          </cell>
          <cell r="AG587" t="str">
            <v/>
          </cell>
          <cell r="AH587" t="str">
            <v>/</v>
          </cell>
          <cell r="AI587" t="str">
            <v>/</v>
          </cell>
        </row>
        <row r="588">
          <cell r="AF588" t="str">
            <v/>
          </cell>
          <cell r="AG588" t="str">
            <v/>
          </cell>
          <cell r="AH588" t="str">
            <v>/</v>
          </cell>
          <cell r="AI588" t="str">
            <v>/</v>
          </cell>
        </row>
        <row r="589">
          <cell r="AF589" t="str">
            <v/>
          </cell>
          <cell r="AG589" t="str">
            <v/>
          </cell>
          <cell r="AH589" t="str">
            <v>/</v>
          </cell>
          <cell r="AI589" t="str">
            <v>/</v>
          </cell>
        </row>
        <row r="590">
          <cell r="AF590" t="str">
            <v/>
          </cell>
          <cell r="AG590" t="str">
            <v/>
          </cell>
          <cell r="AH590" t="str">
            <v>/</v>
          </cell>
          <cell r="AI590" t="str">
            <v>/</v>
          </cell>
        </row>
        <row r="591">
          <cell r="AF591" t="str">
            <v/>
          </cell>
          <cell r="AG591" t="str">
            <v/>
          </cell>
          <cell r="AH591" t="str">
            <v>/</v>
          </cell>
          <cell r="AI591" t="str">
            <v>/</v>
          </cell>
        </row>
        <row r="592">
          <cell r="AF592" t="str">
            <v/>
          </cell>
          <cell r="AG592" t="str">
            <v/>
          </cell>
          <cell r="AH592" t="str">
            <v>/</v>
          </cell>
          <cell r="AI592" t="str">
            <v>/</v>
          </cell>
        </row>
        <row r="593">
          <cell r="AF593" t="str">
            <v/>
          </cell>
          <cell r="AG593" t="str">
            <v/>
          </cell>
          <cell r="AH593" t="str">
            <v>/</v>
          </cell>
          <cell r="AI593" t="str">
            <v>/</v>
          </cell>
        </row>
        <row r="594">
          <cell r="AF594" t="str">
            <v/>
          </cell>
          <cell r="AG594" t="str">
            <v/>
          </cell>
          <cell r="AH594" t="str">
            <v>/</v>
          </cell>
          <cell r="AI594" t="str">
            <v>/</v>
          </cell>
        </row>
        <row r="595">
          <cell r="AF595" t="str">
            <v/>
          </cell>
          <cell r="AG595" t="str">
            <v/>
          </cell>
          <cell r="AH595" t="str">
            <v>/</v>
          </cell>
          <cell r="AI595" t="str">
            <v>/</v>
          </cell>
        </row>
        <row r="596">
          <cell r="AF596" t="str">
            <v/>
          </cell>
          <cell r="AG596" t="str">
            <v/>
          </cell>
          <cell r="AH596" t="str">
            <v>/</v>
          </cell>
          <cell r="AI596" t="str">
            <v>/</v>
          </cell>
        </row>
        <row r="597">
          <cell r="AF597" t="str">
            <v/>
          </cell>
          <cell r="AG597" t="str">
            <v/>
          </cell>
          <cell r="AH597" t="str">
            <v>/</v>
          </cell>
          <cell r="AI597" t="str">
            <v>/</v>
          </cell>
        </row>
        <row r="598">
          <cell r="AF598" t="str">
            <v/>
          </cell>
          <cell r="AG598" t="str">
            <v/>
          </cell>
          <cell r="AH598" t="str">
            <v>/</v>
          </cell>
          <cell r="AI598" t="str">
            <v>/</v>
          </cell>
        </row>
        <row r="599">
          <cell r="AF599" t="str">
            <v/>
          </cell>
          <cell r="AG599" t="str">
            <v/>
          </cell>
          <cell r="AH599" t="str">
            <v>/</v>
          </cell>
          <cell r="AI599" t="str">
            <v>/</v>
          </cell>
        </row>
        <row r="600">
          <cell r="AF600" t="str">
            <v/>
          </cell>
          <cell r="AG600" t="str">
            <v/>
          </cell>
          <cell r="AH600" t="str">
            <v>/</v>
          </cell>
          <cell r="AI600" t="str">
            <v>/</v>
          </cell>
        </row>
        <row r="601">
          <cell r="AF601" t="str">
            <v/>
          </cell>
          <cell r="AG601" t="str">
            <v/>
          </cell>
          <cell r="AH601" t="str">
            <v>/</v>
          </cell>
          <cell r="AI601" t="str">
            <v>/</v>
          </cell>
        </row>
        <row r="602">
          <cell r="AF602" t="str">
            <v/>
          </cell>
          <cell r="AG602" t="str">
            <v/>
          </cell>
          <cell r="AH602" t="str">
            <v>/</v>
          </cell>
          <cell r="AI602" t="str">
            <v>/</v>
          </cell>
        </row>
        <row r="603">
          <cell r="AF603" t="str">
            <v/>
          </cell>
          <cell r="AG603" t="str">
            <v/>
          </cell>
          <cell r="AH603" t="str">
            <v>/</v>
          </cell>
          <cell r="AI603" t="str">
            <v>/</v>
          </cell>
        </row>
        <row r="604">
          <cell r="AF604" t="str">
            <v/>
          </cell>
          <cell r="AG604" t="str">
            <v/>
          </cell>
          <cell r="AH604" t="str">
            <v>/</v>
          </cell>
          <cell r="AI604" t="str">
            <v>/</v>
          </cell>
        </row>
        <row r="605">
          <cell r="AF605" t="str">
            <v/>
          </cell>
          <cell r="AG605" t="str">
            <v/>
          </cell>
          <cell r="AH605" t="str">
            <v>/</v>
          </cell>
          <cell r="AI605" t="str">
            <v>/</v>
          </cell>
        </row>
        <row r="606">
          <cell r="AF606" t="str">
            <v/>
          </cell>
          <cell r="AG606" t="str">
            <v/>
          </cell>
          <cell r="AH606" t="str">
            <v>/</v>
          </cell>
          <cell r="AI606" t="str">
            <v>/</v>
          </cell>
        </row>
        <row r="607">
          <cell r="AF607" t="str">
            <v/>
          </cell>
          <cell r="AG607" t="str">
            <v/>
          </cell>
          <cell r="AH607" t="str">
            <v>/</v>
          </cell>
          <cell r="AI607" t="str">
            <v>/</v>
          </cell>
        </row>
        <row r="608">
          <cell r="AF608" t="str">
            <v/>
          </cell>
          <cell r="AG608" t="str">
            <v/>
          </cell>
          <cell r="AH608" t="str">
            <v>/</v>
          </cell>
          <cell r="AI608" t="str">
            <v>/</v>
          </cell>
        </row>
        <row r="609">
          <cell r="AF609" t="str">
            <v/>
          </cell>
          <cell r="AG609" t="str">
            <v/>
          </cell>
          <cell r="AH609" t="str">
            <v>/</v>
          </cell>
          <cell r="AI609" t="str">
            <v>/</v>
          </cell>
        </row>
        <row r="610">
          <cell r="AF610" t="str">
            <v/>
          </cell>
          <cell r="AG610" t="str">
            <v/>
          </cell>
          <cell r="AH610" t="str">
            <v>/</v>
          </cell>
          <cell r="AI610" t="str">
            <v>/</v>
          </cell>
        </row>
        <row r="611">
          <cell r="AF611" t="str">
            <v/>
          </cell>
          <cell r="AG611" t="str">
            <v/>
          </cell>
          <cell r="AH611" t="str">
            <v>/</v>
          </cell>
          <cell r="AI611" t="str">
            <v>/</v>
          </cell>
        </row>
        <row r="612">
          <cell r="AF612" t="str">
            <v/>
          </cell>
          <cell r="AG612" t="str">
            <v/>
          </cell>
          <cell r="AH612" t="str">
            <v>/</v>
          </cell>
          <cell r="AI612" t="str">
            <v>/</v>
          </cell>
        </row>
        <row r="613">
          <cell r="AF613" t="str">
            <v/>
          </cell>
          <cell r="AG613" t="str">
            <v/>
          </cell>
          <cell r="AH613" t="str">
            <v>/</v>
          </cell>
          <cell r="AI613" t="str">
            <v>/</v>
          </cell>
        </row>
        <row r="614">
          <cell r="AF614" t="str">
            <v/>
          </cell>
          <cell r="AG614" t="str">
            <v/>
          </cell>
          <cell r="AH614" t="str">
            <v>/</v>
          </cell>
          <cell r="AI614" t="str">
            <v>/</v>
          </cell>
        </row>
        <row r="615">
          <cell r="AF615" t="str">
            <v/>
          </cell>
          <cell r="AG615" t="str">
            <v/>
          </cell>
          <cell r="AH615" t="str">
            <v>/</v>
          </cell>
          <cell r="AI615" t="str">
            <v>/</v>
          </cell>
        </row>
        <row r="616">
          <cell r="AF616" t="str">
            <v/>
          </cell>
          <cell r="AG616" t="str">
            <v/>
          </cell>
          <cell r="AH616" t="str">
            <v>/</v>
          </cell>
          <cell r="AI616" t="str">
            <v>/</v>
          </cell>
        </row>
        <row r="617">
          <cell r="AF617" t="str">
            <v/>
          </cell>
          <cell r="AG617" t="str">
            <v/>
          </cell>
          <cell r="AH617" t="str">
            <v>/</v>
          </cell>
          <cell r="AI617" t="str">
            <v>/</v>
          </cell>
        </row>
        <row r="618">
          <cell r="AF618" t="str">
            <v/>
          </cell>
          <cell r="AG618" t="str">
            <v/>
          </cell>
          <cell r="AH618" t="str">
            <v>/</v>
          </cell>
          <cell r="AI618" t="str">
            <v>/</v>
          </cell>
        </row>
        <row r="619">
          <cell r="AF619" t="str">
            <v/>
          </cell>
          <cell r="AG619" t="str">
            <v/>
          </cell>
          <cell r="AH619" t="str">
            <v>/</v>
          </cell>
          <cell r="AI619" t="str">
            <v>/</v>
          </cell>
        </row>
        <row r="620">
          <cell r="AF620" t="str">
            <v/>
          </cell>
          <cell r="AG620" t="str">
            <v/>
          </cell>
          <cell r="AH620" t="str">
            <v>/</v>
          </cell>
          <cell r="AI620" t="str">
            <v>/</v>
          </cell>
        </row>
        <row r="621">
          <cell r="AF621" t="str">
            <v/>
          </cell>
          <cell r="AG621" t="str">
            <v/>
          </cell>
          <cell r="AH621" t="str">
            <v>/</v>
          </cell>
          <cell r="AI621" t="str">
            <v>/</v>
          </cell>
        </row>
        <row r="622">
          <cell r="AF622" t="str">
            <v/>
          </cell>
          <cell r="AG622" t="str">
            <v/>
          </cell>
          <cell r="AH622" t="str">
            <v>/</v>
          </cell>
          <cell r="AI622" t="str">
            <v>/</v>
          </cell>
        </row>
        <row r="623">
          <cell r="AF623" t="str">
            <v/>
          </cell>
          <cell r="AG623" t="str">
            <v/>
          </cell>
          <cell r="AH623" t="str">
            <v>/</v>
          </cell>
          <cell r="AI623" t="str">
            <v>/</v>
          </cell>
        </row>
        <row r="624">
          <cell r="AF624" t="str">
            <v/>
          </cell>
          <cell r="AG624" t="str">
            <v/>
          </cell>
          <cell r="AH624" t="str">
            <v>/</v>
          </cell>
          <cell r="AI624" t="str">
            <v>/</v>
          </cell>
        </row>
        <row r="625">
          <cell r="AF625" t="str">
            <v/>
          </cell>
          <cell r="AG625" t="str">
            <v/>
          </cell>
          <cell r="AH625" t="str">
            <v>/</v>
          </cell>
          <cell r="AI625" t="str">
            <v>/</v>
          </cell>
        </row>
        <row r="626">
          <cell r="AF626" t="str">
            <v/>
          </cell>
          <cell r="AG626" t="str">
            <v/>
          </cell>
          <cell r="AH626" t="str">
            <v>/</v>
          </cell>
          <cell r="AI626" t="str">
            <v>/</v>
          </cell>
        </row>
        <row r="627">
          <cell r="AF627" t="str">
            <v/>
          </cell>
          <cell r="AG627" t="str">
            <v/>
          </cell>
          <cell r="AH627" t="str">
            <v>/</v>
          </cell>
          <cell r="AI627" t="str">
            <v>/</v>
          </cell>
        </row>
        <row r="628">
          <cell r="AF628" t="str">
            <v/>
          </cell>
          <cell r="AG628" t="str">
            <v/>
          </cell>
          <cell r="AH628" t="str">
            <v>/</v>
          </cell>
          <cell r="AI628" t="str">
            <v>/</v>
          </cell>
        </row>
        <row r="629">
          <cell r="AF629" t="str">
            <v/>
          </cell>
          <cell r="AG629" t="str">
            <v/>
          </cell>
          <cell r="AH629" t="str">
            <v>/</v>
          </cell>
          <cell r="AI629" t="str">
            <v>/</v>
          </cell>
        </row>
        <row r="630">
          <cell r="AF630" t="str">
            <v/>
          </cell>
          <cell r="AG630" t="str">
            <v/>
          </cell>
          <cell r="AH630" t="str">
            <v>/</v>
          </cell>
          <cell r="AI630" t="str">
            <v>/</v>
          </cell>
        </row>
        <row r="631">
          <cell r="AF631" t="str">
            <v/>
          </cell>
          <cell r="AG631" t="str">
            <v/>
          </cell>
          <cell r="AH631" t="str">
            <v>/</v>
          </cell>
          <cell r="AI631" t="str">
            <v>/</v>
          </cell>
        </row>
        <row r="632">
          <cell r="AF632" t="str">
            <v/>
          </cell>
          <cell r="AG632" t="str">
            <v/>
          </cell>
          <cell r="AH632" t="str">
            <v>/</v>
          </cell>
          <cell r="AI632" t="str">
            <v>/</v>
          </cell>
        </row>
        <row r="633">
          <cell r="AF633" t="str">
            <v/>
          </cell>
          <cell r="AG633" t="str">
            <v/>
          </cell>
          <cell r="AH633" t="str">
            <v>/</v>
          </cell>
          <cell r="AI633" t="str">
            <v>/</v>
          </cell>
        </row>
        <row r="634">
          <cell r="AF634" t="str">
            <v/>
          </cell>
          <cell r="AG634" t="str">
            <v/>
          </cell>
          <cell r="AH634" t="str">
            <v>/</v>
          </cell>
          <cell r="AI634" t="str">
            <v>/</v>
          </cell>
        </row>
        <row r="635">
          <cell r="AF635" t="str">
            <v/>
          </cell>
          <cell r="AG635" t="str">
            <v/>
          </cell>
          <cell r="AH635" t="str">
            <v>/</v>
          </cell>
          <cell r="AI635" t="str">
            <v>/</v>
          </cell>
        </row>
        <row r="636">
          <cell r="AF636" t="str">
            <v/>
          </cell>
          <cell r="AG636" t="str">
            <v/>
          </cell>
          <cell r="AH636" t="str">
            <v>/</v>
          </cell>
          <cell r="AI636" t="str">
            <v>/</v>
          </cell>
        </row>
        <row r="637">
          <cell r="AF637" t="str">
            <v/>
          </cell>
          <cell r="AG637" t="str">
            <v/>
          </cell>
          <cell r="AH637" t="str">
            <v>/</v>
          </cell>
          <cell r="AI637" t="str">
            <v>/</v>
          </cell>
        </row>
        <row r="638">
          <cell r="AF638" t="str">
            <v/>
          </cell>
          <cell r="AG638" t="str">
            <v/>
          </cell>
          <cell r="AH638" t="str">
            <v>/</v>
          </cell>
          <cell r="AI638" t="str">
            <v>/</v>
          </cell>
        </row>
        <row r="639">
          <cell r="AF639" t="str">
            <v/>
          </cell>
          <cell r="AG639" t="str">
            <v/>
          </cell>
          <cell r="AH639" t="str">
            <v>/</v>
          </cell>
          <cell r="AI639" t="str">
            <v>/</v>
          </cell>
        </row>
        <row r="640">
          <cell r="AF640" t="str">
            <v/>
          </cell>
          <cell r="AG640" t="str">
            <v/>
          </cell>
          <cell r="AH640" t="str">
            <v>/</v>
          </cell>
          <cell r="AI640" t="str">
            <v>/</v>
          </cell>
        </row>
        <row r="641">
          <cell r="AF641" t="str">
            <v/>
          </cell>
          <cell r="AG641" t="str">
            <v/>
          </cell>
          <cell r="AH641" t="str">
            <v>/</v>
          </cell>
          <cell r="AI641" t="str">
            <v>/</v>
          </cell>
        </row>
        <row r="642">
          <cell r="AF642" t="str">
            <v/>
          </cell>
          <cell r="AG642" t="str">
            <v/>
          </cell>
          <cell r="AH642" t="str">
            <v>/</v>
          </cell>
          <cell r="AI642" t="str">
            <v>/</v>
          </cell>
        </row>
        <row r="643">
          <cell r="AF643" t="str">
            <v/>
          </cell>
          <cell r="AG643" t="str">
            <v/>
          </cell>
          <cell r="AH643" t="str">
            <v>/</v>
          </cell>
          <cell r="AI643" t="str">
            <v>/</v>
          </cell>
        </row>
        <row r="644">
          <cell r="AF644" t="str">
            <v/>
          </cell>
          <cell r="AG644" t="str">
            <v/>
          </cell>
          <cell r="AH644" t="str">
            <v>/</v>
          </cell>
          <cell r="AI644" t="str">
            <v>/</v>
          </cell>
        </row>
        <row r="645">
          <cell r="AF645" t="str">
            <v/>
          </cell>
          <cell r="AG645" t="str">
            <v/>
          </cell>
          <cell r="AH645" t="str">
            <v>/</v>
          </cell>
          <cell r="AI645" t="str">
            <v>/</v>
          </cell>
        </row>
        <row r="646">
          <cell r="AF646" t="str">
            <v/>
          </cell>
          <cell r="AG646" t="str">
            <v/>
          </cell>
          <cell r="AH646" t="str">
            <v>/</v>
          </cell>
          <cell r="AI646" t="str">
            <v>/</v>
          </cell>
        </row>
        <row r="647">
          <cell r="AF647" t="str">
            <v/>
          </cell>
          <cell r="AG647" t="str">
            <v/>
          </cell>
          <cell r="AH647" t="str">
            <v>/</v>
          </cell>
          <cell r="AI647" t="str">
            <v>/</v>
          </cell>
        </row>
        <row r="648">
          <cell r="AF648" t="str">
            <v/>
          </cell>
          <cell r="AG648" t="str">
            <v/>
          </cell>
          <cell r="AH648" t="str">
            <v>/</v>
          </cell>
          <cell r="AI648" t="str">
            <v>/</v>
          </cell>
        </row>
        <row r="649">
          <cell r="AF649" t="str">
            <v/>
          </cell>
          <cell r="AG649" t="str">
            <v/>
          </cell>
          <cell r="AH649" t="str">
            <v>/</v>
          </cell>
          <cell r="AI649" t="str">
            <v>/</v>
          </cell>
        </row>
        <row r="650">
          <cell r="AF650" t="str">
            <v/>
          </cell>
          <cell r="AG650" t="str">
            <v/>
          </cell>
          <cell r="AH650" t="str">
            <v>/</v>
          </cell>
          <cell r="AI650" t="str">
            <v>/</v>
          </cell>
        </row>
        <row r="651">
          <cell r="AF651" t="str">
            <v/>
          </cell>
          <cell r="AG651" t="str">
            <v/>
          </cell>
          <cell r="AH651" t="str">
            <v>/</v>
          </cell>
          <cell r="AI651" t="str">
            <v>/</v>
          </cell>
        </row>
        <row r="652">
          <cell r="AF652" t="str">
            <v/>
          </cell>
          <cell r="AG652" t="str">
            <v/>
          </cell>
          <cell r="AH652" t="str">
            <v>/</v>
          </cell>
          <cell r="AI652" t="str">
            <v>/</v>
          </cell>
        </row>
        <row r="653">
          <cell r="AF653" t="str">
            <v/>
          </cell>
          <cell r="AG653" t="str">
            <v/>
          </cell>
          <cell r="AH653" t="str">
            <v>/</v>
          </cell>
          <cell r="AI653" t="str">
            <v>/</v>
          </cell>
        </row>
        <row r="654">
          <cell r="AF654" t="str">
            <v/>
          </cell>
          <cell r="AG654" t="str">
            <v/>
          </cell>
          <cell r="AH654" t="str">
            <v>/</v>
          </cell>
          <cell r="AI654" t="str">
            <v>/</v>
          </cell>
        </row>
        <row r="655">
          <cell r="AF655" t="str">
            <v/>
          </cell>
          <cell r="AG655" t="str">
            <v/>
          </cell>
          <cell r="AH655" t="str">
            <v>/</v>
          </cell>
          <cell r="AI655" t="str">
            <v>/</v>
          </cell>
        </row>
        <row r="656">
          <cell r="AF656" t="str">
            <v/>
          </cell>
          <cell r="AG656" t="str">
            <v/>
          </cell>
          <cell r="AH656" t="str">
            <v>/</v>
          </cell>
          <cell r="AI656" t="str">
            <v>/</v>
          </cell>
        </row>
        <row r="657">
          <cell r="AF657" t="str">
            <v/>
          </cell>
          <cell r="AG657" t="str">
            <v/>
          </cell>
          <cell r="AH657" t="str">
            <v>/</v>
          </cell>
          <cell r="AI657" t="str">
            <v>/</v>
          </cell>
        </row>
        <row r="658">
          <cell r="AF658" t="str">
            <v/>
          </cell>
          <cell r="AG658" t="str">
            <v/>
          </cell>
          <cell r="AH658" t="str">
            <v>/</v>
          </cell>
          <cell r="AI658" t="str">
            <v>/</v>
          </cell>
        </row>
        <row r="659">
          <cell r="AF659" t="str">
            <v/>
          </cell>
          <cell r="AG659" t="str">
            <v/>
          </cell>
          <cell r="AH659" t="str">
            <v>/</v>
          </cell>
          <cell r="AI659" t="str">
            <v>/</v>
          </cell>
        </row>
        <row r="660">
          <cell r="AF660" t="str">
            <v/>
          </cell>
          <cell r="AG660" t="str">
            <v/>
          </cell>
          <cell r="AH660" t="str">
            <v>/</v>
          </cell>
          <cell r="AI660" t="str">
            <v>/</v>
          </cell>
        </row>
        <row r="661">
          <cell r="AF661" t="str">
            <v/>
          </cell>
          <cell r="AG661" t="str">
            <v/>
          </cell>
          <cell r="AH661" t="str">
            <v>/</v>
          </cell>
          <cell r="AI661" t="str">
            <v>/</v>
          </cell>
        </row>
        <row r="662">
          <cell r="AF662" t="str">
            <v/>
          </cell>
          <cell r="AG662" t="str">
            <v/>
          </cell>
          <cell r="AH662" t="str">
            <v>/</v>
          </cell>
          <cell r="AI662" t="str">
            <v>/</v>
          </cell>
        </row>
        <row r="663">
          <cell r="AF663" t="str">
            <v/>
          </cell>
          <cell r="AG663" t="str">
            <v/>
          </cell>
          <cell r="AH663" t="str">
            <v>/</v>
          </cell>
          <cell r="AI663" t="str">
            <v>/</v>
          </cell>
        </row>
        <row r="664">
          <cell r="AF664" t="str">
            <v/>
          </cell>
          <cell r="AG664" t="str">
            <v/>
          </cell>
          <cell r="AH664" t="str">
            <v>/</v>
          </cell>
          <cell r="AI664" t="str">
            <v>/</v>
          </cell>
        </row>
        <row r="665">
          <cell r="AF665" t="str">
            <v/>
          </cell>
          <cell r="AG665" t="str">
            <v/>
          </cell>
          <cell r="AH665" t="str">
            <v>/</v>
          </cell>
          <cell r="AI665" t="str">
            <v>/</v>
          </cell>
        </row>
        <row r="666">
          <cell r="AF666" t="str">
            <v/>
          </cell>
          <cell r="AG666" t="str">
            <v/>
          </cell>
          <cell r="AH666" t="str">
            <v>/</v>
          </cell>
          <cell r="AI666" t="str">
            <v>/</v>
          </cell>
        </row>
        <row r="667">
          <cell r="AF667" t="str">
            <v/>
          </cell>
          <cell r="AG667" t="str">
            <v/>
          </cell>
          <cell r="AH667" t="str">
            <v>/</v>
          </cell>
          <cell r="AI667" t="str">
            <v>/</v>
          </cell>
        </row>
        <row r="668">
          <cell r="AF668" t="str">
            <v/>
          </cell>
          <cell r="AG668" t="str">
            <v/>
          </cell>
          <cell r="AH668" t="str">
            <v>/</v>
          </cell>
          <cell r="AI668" t="str">
            <v>/</v>
          </cell>
        </row>
        <row r="669">
          <cell r="AF669" t="str">
            <v/>
          </cell>
          <cell r="AG669" t="str">
            <v/>
          </cell>
          <cell r="AH669" t="str">
            <v>/</v>
          </cell>
          <cell r="AI669" t="str">
            <v>/</v>
          </cell>
        </row>
        <row r="670">
          <cell r="AF670" t="str">
            <v/>
          </cell>
          <cell r="AG670" t="str">
            <v/>
          </cell>
          <cell r="AH670" t="str">
            <v>/</v>
          </cell>
          <cell r="AI670" t="str">
            <v>/</v>
          </cell>
        </row>
        <row r="671">
          <cell r="AF671" t="str">
            <v/>
          </cell>
          <cell r="AG671" t="str">
            <v/>
          </cell>
          <cell r="AH671" t="str">
            <v>/</v>
          </cell>
          <cell r="AI671" t="str">
            <v>/</v>
          </cell>
        </row>
        <row r="672">
          <cell r="AF672" t="str">
            <v/>
          </cell>
          <cell r="AG672" t="str">
            <v/>
          </cell>
          <cell r="AH672" t="str">
            <v>/</v>
          </cell>
          <cell r="AI672" t="str">
            <v>/</v>
          </cell>
        </row>
        <row r="673">
          <cell r="AF673" t="str">
            <v/>
          </cell>
          <cell r="AG673" t="str">
            <v/>
          </cell>
          <cell r="AH673" t="str">
            <v>/</v>
          </cell>
          <cell r="AI673" t="str">
            <v>/</v>
          </cell>
        </row>
        <row r="674">
          <cell r="AF674" t="str">
            <v/>
          </cell>
          <cell r="AG674" t="str">
            <v/>
          </cell>
          <cell r="AH674" t="str">
            <v>/</v>
          </cell>
          <cell r="AI674" t="str">
            <v>/</v>
          </cell>
        </row>
        <row r="675">
          <cell r="AF675" t="str">
            <v/>
          </cell>
          <cell r="AG675" t="str">
            <v/>
          </cell>
          <cell r="AH675" t="str">
            <v>/</v>
          </cell>
          <cell r="AI675" t="str">
            <v>/</v>
          </cell>
        </row>
        <row r="676">
          <cell r="AF676" t="str">
            <v/>
          </cell>
          <cell r="AG676" t="str">
            <v/>
          </cell>
          <cell r="AH676" t="str">
            <v>/</v>
          </cell>
          <cell r="AI676" t="str">
            <v>/</v>
          </cell>
        </row>
        <row r="677">
          <cell r="AF677" t="str">
            <v/>
          </cell>
          <cell r="AG677" t="str">
            <v/>
          </cell>
          <cell r="AH677" t="str">
            <v>/</v>
          </cell>
          <cell r="AI677" t="str">
            <v>/</v>
          </cell>
        </row>
        <row r="678">
          <cell r="AF678" t="str">
            <v/>
          </cell>
          <cell r="AG678" t="str">
            <v/>
          </cell>
          <cell r="AH678" t="str">
            <v>/</v>
          </cell>
          <cell r="AI678" t="str">
            <v>/</v>
          </cell>
        </row>
        <row r="679">
          <cell r="AF679" t="str">
            <v/>
          </cell>
          <cell r="AG679" t="str">
            <v/>
          </cell>
          <cell r="AH679" t="str">
            <v>/</v>
          </cell>
          <cell r="AI679" t="str">
            <v>/</v>
          </cell>
        </row>
        <row r="680">
          <cell r="AF680" t="str">
            <v/>
          </cell>
          <cell r="AG680" t="str">
            <v/>
          </cell>
          <cell r="AH680" t="str">
            <v>/</v>
          </cell>
          <cell r="AI680" t="str">
            <v>/</v>
          </cell>
        </row>
        <row r="681">
          <cell r="AF681" t="str">
            <v/>
          </cell>
          <cell r="AG681" t="str">
            <v/>
          </cell>
          <cell r="AH681" t="str">
            <v>/</v>
          </cell>
          <cell r="AI681" t="str">
            <v>/</v>
          </cell>
        </row>
        <row r="682">
          <cell r="AF682" t="str">
            <v/>
          </cell>
          <cell r="AG682" t="str">
            <v/>
          </cell>
          <cell r="AH682" t="str">
            <v>/</v>
          </cell>
          <cell r="AI682" t="str">
            <v>/</v>
          </cell>
        </row>
        <row r="683">
          <cell r="AF683" t="str">
            <v/>
          </cell>
          <cell r="AG683" t="str">
            <v/>
          </cell>
          <cell r="AH683" t="str">
            <v>/</v>
          </cell>
          <cell r="AI683" t="str">
            <v>/</v>
          </cell>
        </row>
        <row r="684">
          <cell r="AF684" t="str">
            <v/>
          </cell>
          <cell r="AG684" t="str">
            <v/>
          </cell>
          <cell r="AH684" t="str">
            <v>/</v>
          </cell>
          <cell r="AI684" t="str">
            <v>/</v>
          </cell>
        </row>
        <row r="685">
          <cell r="AF685" t="str">
            <v/>
          </cell>
          <cell r="AG685" t="str">
            <v/>
          </cell>
          <cell r="AH685" t="str">
            <v>/</v>
          </cell>
          <cell r="AI685" t="str">
            <v>/</v>
          </cell>
        </row>
        <row r="686">
          <cell r="AF686" t="str">
            <v/>
          </cell>
          <cell r="AG686" t="str">
            <v/>
          </cell>
          <cell r="AH686" t="str">
            <v>/</v>
          </cell>
          <cell r="AI686" t="str">
            <v>/</v>
          </cell>
        </row>
        <row r="687">
          <cell r="AF687" t="str">
            <v/>
          </cell>
          <cell r="AG687" t="str">
            <v/>
          </cell>
          <cell r="AH687" t="str">
            <v>/</v>
          </cell>
          <cell r="AI687" t="str">
            <v>/</v>
          </cell>
        </row>
        <row r="688">
          <cell r="AF688" t="str">
            <v/>
          </cell>
          <cell r="AG688" t="str">
            <v/>
          </cell>
          <cell r="AH688" t="str">
            <v>/</v>
          </cell>
          <cell r="AI688" t="str">
            <v>/</v>
          </cell>
        </row>
        <row r="689">
          <cell r="AF689" t="str">
            <v/>
          </cell>
          <cell r="AG689" t="str">
            <v/>
          </cell>
          <cell r="AH689" t="str">
            <v>/</v>
          </cell>
          <cell r="AI689" t="str">
            <v>/</v>
          </cell>
        </row>
        <row r="690">
          <cell r="AF690" t="str">
            <v/>
          </cell>
          <cell r="AG690" t="str">
            <v/>
          </cell>
          <cell r="AH690" t="str">
            <v>/</v>
          </cell>
          <cell r="AI690" t="str">
            <v>/</v>
          </cell>
        </row>
        <row r="691">
          <cell r="AF691" t="str">
            <v/>
          </cell>
          <cell r="AG691" t="str">
            <v/>
          </cell>
          <cell r="AH691" t="str">
            <v>/</v>
          </cell>
          <cell r="AI691" t="str">
            <v>/</v>
          </cell>
        </row>
        <row r="692">
          <cell r="AF692" t="str">
            <v/>
          </cell>
          <cell r="AG692" t="str">
            <v/>
          </cell>
          <cell r="AH692" t="str">
            <v>/</v>
          </cell>
          <cell r="AI692" t="str">
            <v>/</v>
          </cell>
        </row>
        <row r="693">
          <cell r="AF693" t="str">
            <v/>
          </cell>
          <cell r="AG693" t="str">
            <v/>
          </cell>
          <cell r="AH693" t="str">
            <v>/</v>
          </cell>
          <cell r="AI693" t="str">
            <v>/</v>
          </cell>
        </row>
        <row r="694">
          <cell r="AF694" t="str">
            <v/>
          </cell>
          <cell r="AG694" t="str">
            <v/>
          </cell>
          <cell r="AH694" t="str">
            <v>/</v>
          </cell>
          <cell r="AI694" t="str">
            <v>/</v>
          </cell>
        </row>
        <row r="695">
          <cell r="AF695" t="str">
            <v/>
          </cell>
          <cell r="AG695" t="str">
            <v/>
          </cell>
          <cell r="AH695" t="str">
            <v>/</v>
          </cell>
          <cell r="AI695" t="str">
            <v>/</v>
          </cell>
        </row>
        <row r="696">
          <cell r="AF696" t="str">
            <v/>
          </cell>
          <cell r="AG696" t="str">
            <v/>
          </cell>
          <cell r="AH696" t="str">
            <v>/</v>
          </cell>
          <cell r="AI696" t="str">
            <v>/</v>
          </cell>
        </row>
        <row r="697">
          <cell r="AF697" t="str">
            <v/>
          </cell>
          <cell r="AG697" t="str">
            <v/>
          </cell>
          <cell r="AH697" t="str">
            <v>/</v>
          </cell>
          <cell r="AI697" t="str">
            <v>/</v>
          </cell>
        </row>
        <row r="698">
          <cell r="AF698" t="str">
            <v/>
          </cell>
          <cell r="AG698" t="str">
            <v/>
          </cell>
          <cell r="AH698" t="str">
            <v>/</v>
          </cell>
          <cell r="AI698" t="str">
            <v>/</v>
          </cell>
        </row>
        <row r="699">
          <cell r="AF699" t="str">
            <v/>
          </cell>
          <cell r="AG699" t="str">
            <v/>
          </cell>
          <cell r="AH699" t="str">
            <v>/</v>
          </cell>
          <cell r="AI699" t="str">
            <v>/</v>
          </cell>
        </row>
        <row r="700">
          <cell r="AF700" t="str">
            <v/>
          </cell>
          <cell r="AG700" t="str">
            <v/>
          </cell>
          <cell r="AH700" t="str">
            <v>/</v>
          </cell>
          <cell r="AI700" t="str">
            <v>/</v>
          </cell>
        </row>
        <row r="701">
          <cell r="AF701" t="str">
            <v/>
          </cell>
          <cell r="AG701" t="str">
            <v/>
          </cell>
          <cell r="AH701" t="str">
            <v>/</v>
          </cell>
          <cell r="AI701" t="str">
            <v>/</v>
          </cell>
        </row>
        <row r="702">
          <cell r="AF702" t="str">
            <v/>
          </cell>
          <cell r="AG702" t="str">
            <v/>
          </cell>
          <cell r="AH702" t="str">
            <v>/</v>
          </cell>
          <cell r="AI702" t="str">
            <v>/</v>
          </cell>
        </row>
        <row r="703">
          <cell r="AF703" t="str">
            <v/>
          </cell>
          <cell r="AG703" t="str">
            <v/>
          </cell>
          <cell r="AH703" t="str">
            <v>/</v>
          </cell>
          <cell r="AI703" t="str">
            <v>/</v>
          </cell>
        </row>
        <row r="704">
          <cell r="AF704" t="str">
            <v/>
          </cell>
          <cell r="AG704" t="str">
            <v/>
          </cell>
          <cell r="AH704" t="str">
            <v>/</v>
          </cell>
          <cell r="AI704" t="str">
            <v>/</v>
          </cell>
        </row>
        <row r="705">
          <cell r="AF705" t="str">
            <v/>
          </cell>
          <cell r="AG705" t="str">
            <v/>
          </cell>
          <cell r="AH705" t="str">
            <v>/</v>
          </cell>
          <cell r="AI705" t="str">
            <v>/</v>
          </cell>
        </row>
        <row r="706">
          <cell r="AF706" t="str">
            <v/>
          </cell>
          <cell r="AG706" t="str">
            <v/>
          </cell>
          <cell r="AH706" t="str">
            <v>/</v>
          </cell>
          <cell r="AI706" t="str">
            <v>/</v>
          </cell>
        </row>
        <row r="707">
          <cell r="AF707" t="str">
            <v/>
          </cell>
          <cell r="AG707" t="str">
            <v/>
          </cell>
          <cell r="AH707" t="str">
            <v>/</v>
          </cell>
          <cell r="AI707" t="str">
            <v>/</v>
          </cell>
        </row>
        <row r="708">
          <cell r="AF708" t="str">
            <v/>
          </cell>
          <cell r="AG708" t="str">
            <v/>
          </cell>
          <cell r="AH708" t="str">
            <v>/</v>
          </cell>
          <cell r="AI708" t="str">
            <v>/</v>
          </cell>
        </row>
        <row r="709">
          <cell r="AF709" t="str">
            <v/>
          </cell>
          <cell r="AG709" t="str">
            <v/>
          </cell>
          <cell r="AH709" t="str">
            <v>/</v>
          </cell>
          <cell r="AI709" t="str">
            <v>/</v>
          </cell>
        </row>
        <row r="710">
          <cell r="AF710" t="str">
            <v/>
          </cell>
          <cell r="AG710" t="str">
            <v/>
          </cell>
          <cell r="AH710" t="str">
            <v>/</v>
          </cell>
          <cell r="AI710" t="str">
            <v>/</v>
          </cell>
        </row>
        <row r="711">
          <cell r="AF711" t="str">
            <v/>
          </cell>
          <cell r="AG711" t="str">
            <v/>
          </cell>
          <cell r="AH711" t="str">
            <v>/</v>
          </cell>
          <cell r="AI711" t="str">
            <v>/</v>
          </cell>
        </row>
        <row r="712">
          <cell r="AF712" t="str">
            <v/>
          </cell>
          <cell r="AG712" t="str">
            <v/>
          </cell>
          <cell r="AH712" t="str">
            <v>/</v>
          </cell>
          <cell r="AI712" t="str">
            <v>/</v>
          </cell>
        </row>
        <row r="713">
          <cell r="AF713" t="str">
            <v/>
          </cell>
          <cell r="AG713" t="str">
            <v/>
          </cell>
          <cell r="AH713" t="str">
            <v>/</v>
          </cell>
          <cell r="AI713" t="str">
            <v>/</v>
          </cell>
        </row>
        <row r="714">
          <cell r="AF714" t="str">
            <v/>
          </cell>
          <cell r="AG714" t="str">
            <v/>
          </cell>
          <cell r="AH714" t="str">
            <v>/</v>
          </cell>
          <cell r="AI714" t="str">
            <v>/</v>
          </cell>
        </row>
        <row r="715">
          <cell r="AF715" t="str">
            <v/>
          </cell>
          <cell r="AG715" t="str">
            <v/>
          </cell>
          <cell r="AH715" t="str">
            <v>/</v>
          </cell>
          <cell r="AI715" t="str">
            <v>/</v>
          </cell>
        </row>
        <row r="716">
          <cell r="AF716" t="str">
            <v/>
          </cell>
          <cell r="AG716" t="str">
            <v/>
          </cell>
          <cell r="AH716" t="str">
            <v>/</v>
          </cell>
          <cell r="AI716" t="str">
            <v>/</v>
          </cell>
        </row>
        <row r="717">
          <cell r="AF717" t="str">
            <v/>
          </cell>
          <cell r="AG717" t="str">
            <v/>
          </cell>
          <cell r="AH717" t="str">
            <v>/</v>
          </cell>
          <cell r="AI717" t="str">
            <v>/</v>
          </cell>
        </row>
        <row r="718">
          <cell r="AF718" t="str">
            <v/>
          </cell>
          <cell r="AG718" t="str">
            <v/>
          </cell>
          <cell r="AH718" t="str">
            <v>/</v>
          </cell>
          <cell r="AI718" t="str">
            <v>/</v>
          </cell>
        </row>
        <row r="719">
          <cell r="AF719" t="str">
            <v/>
          </cell>
          <cell r="AG719" t="str">
            <v/>
          </cell>
          <cell r="AH719" t="str">
            <v>/</v>
          </cell>
          <cell r="AI719" t="str">
            <v>/</v>
          </cell>
        </row>
        <row r="720">
          <cell r="AF720" t="str">
            <v/>
          </cell>
          <cell r="AG720" t="str">
            <v/>
          </cell>
          <cell r="AH720" t="str">
            <v>/</v>
          </cell>
          <cell r="AI720" t="str">
            <v>/</v>
          </cell>
        </row>
        <row r="721">
          <cell r="AF721" t="str">
            <v/>
          </cell>
          <cell r="AG721" t="str">
            <v/>
          </cell>
          <cell r="AH721" t="str">
            <v>/</v>
          </cell>
          <cell r="AI721" t="str">
            <v>/</v>
          </cell>
        </row>
        <row r="722">
          <cell r="AF722" t="str">
            <v/>
          </cell>
          <cell r="AG722" t="str">
            <v/>
          </cell>
          <cell r="AH722" t="str">
            <v>/</v>
          </cell>
          <cell r="AI722" t="str">
            <v>/</v>
          </cell>
        </row>
        <row r="723">
          <cell r="AF723" t="str">
            <v/>
          </cell>
          <cell r="AG723" t="str">
            <v/>
          </cell>
          <cell r="AH723" t="str">
            <v>/</v>
          </cell>
          <cell r="AI723" t="str">
            <v>/</v>
          </cell>
        </row>
        <row r="724">
          <cell r="AF724" t="str">
            <v/>
          </cell>
          <cell r="AG724" t="str">
            <v/>
          </cell>
          <cell r="AH724" t="str">
            <v>/</v>
          </cell>
          <cell r="AI724" t="str">
            <v>/</v>
          </cell>
        </row>
        <row r="725">
          <cell r="AF725" t="str">
            <v/>
          </cell>
          <cell r="AG725" t="str">
            <v/>
          </cell>
          <cell r="AH725" t="str">
            <v>/</v>
          </cell>
          <cell r="AI725" t="str">
            <v>/</v>
          </cell>
        </row>
        <row r="726">
          <cell r="AF726" t="str">
            <v/>
          </cell>
          <cell r="AG726" t="str">
            <v/>
          </cell>
          <cell r="AH726" t="str">
            <v>/</v>
          </cell>
          <cell r="AI726" t="str">
            <v>/</v>
          </cell>
        </row>
        <row r="727">
          <cell r="AF727" t="str">
            <v/>
          </cell>
          <cell r="AG727" t="str">
            <v/>
          </cell>
          <cell r="AH727" t="str">
            <v>/</v>
          </cell>
          <cell r="AI727" t="str">
            <v>/</v>
          </cell>
        </row>
        <row r="728">
          <cell r="AF728" t="str">
            <v/>
          </cell>
          <cell r="AG728" t="str">
            <v/>
          </cell>
          <cell r="AH728" t="str">
            <v>/</v>
          </cell>
          <cell r="AI728" t="str">
            <v>/</v>
          </cell>
        </row>
        <row r="729">
          <cell r="AF729" t="str">
            <v/>
          </cell>
          <cell r="AG729" t="str">
            <v/>
          </cell>
          <cell r="AH729" t="str">
            <v>/</v>
          </cell>
          <cell r="AI729" t="str">
            <v>/</v>
          </cell>
        </row>
        <row r="730">
          <cell r="AF730" t="str">
            <v/>
          </cell>
          <cell r="AG730" t="str">
            <v/>
          </cell>
          <cell r="AH730" t="str">
            <v>/</v>
          </cell>
          <cell r="AI730" t="str">
            <v>/</v>
          </cell>
        </row>
        <row r="731">
          <cell r="AF731" t="str">
            <v/>
          </cell>
          <cell r="AG731" t="str">
            <v/>
          </cell>
          <cell r="AH731" t="str">
            <v>/</v>
          </cell>
          <cell r="AI731" t="str">
            <v>/</v>
          </cell>
        </row>
        <row r="732">
          <cell r="AF732" t="str">
            <v/>
          </cell>
          <cell r="AG732" t="str">
            <v/>
          </cell>
          <cell r="AH732" t="str">
            <v>/</v>
          </cell>
          <cell r="AI732" t="str">
            <v>/</v>
          </cell>
        </row>
        <row r="733">
          <cell r="AF733" t="str">
            <v/>
          </cell>
          <cell r="AG733" t="str">
            <v/>
          </cell>
          <cell r="AH733" t="str">
            <v>/</v>
          </cell>
          <cell r="AI733" t="str">
            <v>/</v>
          </cell>
        </row>
        <row r="734">
          <cell r="AF734" t="str">
            <v/>
          </cell>
          <cell r="AG734" t="str">
            <v/>
          </cell>
          <cell r="AH734" t="str">
            <v>/</v>
          </cell>
          <cell r="AI734" t="str">
            <v>/</v>
          </cell>
        </row>
        <row r="735">
          <cell r="AF735" t="str">
            <v/>
          </cell>
          <cell r="AG735" t="str">
            <v/>
          </cell>
          <cell r="AH735" t="str">
            <v>/</v>
          </cell>
          <cell r="AI735" t="str">
            <v>/</v>
          </cell>
        </row>
        <row r="736">
          <cell r="AF736" t="str">
            <v/>
          </cell>
          <cell r="AG736" t="str">
            <v/>
          </cell>
          <cell r="AH736" t="str">
            <v>/</v>
          </cell>
          <cell r="AI736" t="str">
            <v>/</v>
          </cell>
        </row>
        <row r="737">
          <cell r="AF737" t="str">
            <v/>
          </cell>
          <cell r="AG737" t="str">
            <v/>
          </cell>
          <cell r="AH737" t="str">
            <v>/</v>
          </cell>
          <cell r="AI737" t="str">
            <v>/</v>
          </cell>
        </row>
        <row r="738">
          <cell r="AF738" t="str">
            <v/>
          </cell>
          <cell r="AG738" t="str">
            <v/>
          </cell>
          <cell r="AH738" t="str">
            <v>/</v>
          </cell>
          <cell r="AI738" t="str">
            <v>/</v>
          </cell>
        </row>
        <row r="739">
          <cell r="AF739" t="str">
            <v/>
          </cell>
          <cell r="AG739" t="str">
            <v/>
          </cell>
          <cell r="AH739" t="str">
            <v>/</v>
          </cell>
          <cell r="AI739" t="str">
            <v>/</v>
          </cell>
        </row>
        <row r="740">
          <cell r="AF740" t="str">
            <v/>
          </cell>
          <cell r="AG740" t="str">
            <v/>
          </cell>
          <cell r="AH740" t="str">
            <v>/</v>
          </cell>
          <cell r="AI740" t="str">
            <v>/</v>
          </cell>
        </row>
        <row r="741">
          <cell r="AF741" t="str">
            <v/>
          </cell>
          <cell r="AG741" t="str">
            <v/>
          </cell>
          <cell r="AH741" t="str">
            <v>/</v>
          </cell>
          <cell r="AI741" t="str">
            <v>/</v>
          </cell>
        </row>
        <row r="742">
          <cell r="AF742" t="str">
            <v/>
          </cell>
          <cell r="AG742" t="str">
            <v/>
          </cell>
          <cell r="AH742" t="str">
            <v>/</v>
          </cell>
          <cell r="AI742" t="str">
            <v>/</v>
          </cell>
        </row>
        <row r="743">
          <cell r="AF743" t="str">
            <v/>
          </cell>
          <cell r="AG743" t="str">
            <v/>
          </cell>
          <cell r="AH743" t="str">
            <v>/</v>
          </cell>
          <cell r="AI743" t="str">
            <v>/</v>
          </cell>
        </row>
        <row r="744">
          <cell r="AF744" t="str">
            <v/>
          </cell>
          <cell r="AG744" t="str">
            <v/>
          </cell>
          <cell r="AH744" t="str">
            <v>/</v>
          </cell>
          <cell r="AI744" t="str">
            <v>/</v>
          </cell>
        </row>
        <row r="745">
          <cell r="AF745" t="str">
            <v/>
          </cell>
          <cell r="AG745" t="str">
            <v/>
          </cell>
          <cell r="AH745" t="str">
            <v>/</v>
          </cell>
          <cell r="AI745" t="str">
            <v>/</v>
          </cell>
        </row>
        <row r="746">
          <cell r="AF746" t="str">
            <v/>
          </cell>
          <cell r="AG746" t="str">
            <v/>
          </cell>
          <cell r="AH746" t="str">
            <v>/</v>
          </cell>
          <cell r="AI746" t="str">
            <v>/</v>
          </cell>
        </row>
        <row r="747">
          <cell r="AF747" t="str">
            <v/>
          </cell>
          <cell r="AG747" t="str">
            <v/>
          </cell>
          <cell r="AH747" t="str">
            <v>/</v>
          </cell>
          <cell r="AI747" t="str">
            <v>/</v>
          </cell>
        </row>
        <row r="748">
          <cell r="AF748" t="str">
            <v/>
          </cell>
          <cell r="AG748" t="str">
            <v/>
          </cell>
          <cell r="AH748" t="str">
            <v>/</v>
          </cell>
          <cell r="AI748" t="str">
            <v>/</v>
          </cell>
        </row>
        <row r="749">
          <cell r="AF749" t="str">
            <v/>
          </cell>
          <cell r="AG749" t="str">
            <v/>
          </cell>
          <cell r="AH749" t="str">
            <v>/</v>
          </cell>
          <cell r="AI749" t="str">
            <v>/</v>
          </cell>
        </row>
        <row r="750">
          <cell r="AF750" t="str">
            <v/>
          </cell>
          <cell r="AG750" t="str">
            <v/>
          </cell>
          <cell r="AH750" t="str">
            <v>/</v>
          </cell>
          <cell r="AI750" t="str">
            <v>/</v>
          </cell>
        </row>
        <row r="751">
          <cell r="AF751" t="str">
            <v/>
          </cell>
          <cell r="AG751" t="str">
            <v/>
          </cell>
          <cell r="AH751" t="str">
            <v>/</v>
          </cell>
          <cell r="AI751" t="str">
            <v>/</v>
          </cell>
        </row>
        <row r="752">
          <cell r="AF752" t="str">
            <v/>
          </cell>
          <cell r="AG752" t="str">
            <v/>
          </cell>
          <cell r="AH752" t="str">
            <v>/</v>
          </cell>
          <cell r="AI752" t="str">
            <v>/</v>
          </cell>
        </row>
        <row r="753">
          <cell r="AF753" t="str">
            <v/>
          </cell>
          <cell r="AG753" t="str">
            <v/>
          </cell>
          <cell r="AH753" t="str">
            <v>/</v>
          </cell>
          <cell r="AI753" t="str">
            <v>/</v>
          </cell>
        </row>
        <row r="754">
          <cell r="AF754" t="str">
            <v/>
          </cell>
          <cell r="AG754" t="str">
            <v/>
          </cell>
          <cell r="AH754" t="str">
            <v>/</v>
          </cell>
          <cell r="AI754" t="str">
            <v>/</v>
          </cell>
        </row>
        <row r="755">
          <cell r="AF755" t="str">
            <v/>
          </cell>
          <cell r="AG755" t="str">
            <v/>
          </cell>
          <cell r="AH755" t="str">
            <v>/</v>
          </cell>
          <cell r="AI755" t="str">
            <v>/</v>
          </cell>
        </row>
        <row r="756">
          <cell r="AF756" t="str">
            <v/>
          </cell>
          <cell r="AG756" t="str">
            <v/>
          </cell>
          <cell r="AH756" t="str">
            <v>/</v>
          </cell>
          <cell r="AI756" t="str">
            <v>/</v>
          </cell>
        </row>
        <row r="757">
          <cell r="AF757" t="str">
            <v/>
          </cell>
          <cell r="AG757" t="str">
            <v/>
          </cell>
          <cell r="AH757" t="str">
            <v>/</v>
          </cell>
          <cell r="AI757" t="str">
            <v>/</v>
          </cell>
        </row>
        <row r="758">
          <cell r="AF758" t="str">
            <v/>
          </cell>
          <cell r="AG758" t="str">
            <v/>
          </cell>
          <cell r="AH758" t="str">
            <v>/</v>
          </cell>
          <cell r="AI758" t="str">
            <v>/</v>
          </cell>
        </row>
        <row r="759">
          <cell r="AF759" t="str">
            <v/>
          </cell>
          <cell r="AG759" t="str">
            <v/>
          </cell>
          <cell r="AH759" t="str">
            <v>/</v>
          </cell>
          <cell r="AI759" t="str">
            <v>/</v>
          </cell>
        </row>
        <row r="760">
          <cell r="AF760" t="str">
            <v/>
          </cell>
          <cell r="AG760" t="str">
            <v/>
          </cell>
          <cell r="AH760" t="str">
            <v>/</v>
          </cell>
          <cell r="AI760" t="str">
            <v>/</v>
          </cell>
        </row>
        <row r="761">
          <cell r="AF761" t="str">
            <v/>
          </cell>
          <cell r="AG761" t="str">
            <v/>
          </cell>
          <cell r="AH761" t="str">
            <v>/</v>
          </cell>
          <cell r="AI761" t="str">
            <v>/</v>
          </cell>
        </row>
        <row r="762">
          <cell r="AF762" t="str">
            <v/>
          </cell>
          <cell r="AG762" t="str">
            <v/>
          </cell>
          <cell r="AH762" t="str">
            <v>/</v>
          </cell>
          <cell r="AI762" t="str">
            <v>/</v>
          </cell>
        </row>
        <row r="763">
          <cell r="AF763" t="str">
            <v/>
          </cell>
          <cell r="AG763" t="str">
            <v/>
          </cell>
          <cell r="AH763" t="str">
            <v>/</v>
          </cell>
          <cell r="AI763" t="str">
            <v>/</v>
          </cell>
        </row>
        <row r="764">
          <cell r="AF764" t="str">
            <v/>
          </cell>
          <cell r="AG764" t="str">
            <v/>
          </cell>
          <cell r="AH764" t="str">
            <v>/</v>
          </cell>
          <cell r="AI764" t="str">
            <v>/</v>
          </cell>
        </row>
        <row r="765">
          <cell r="AF765" t="str">
            <v/>
          </cell>
          <cell r="AG765" t="str">
            <v/>
          </cell>
          <cell r="AH765" t="str">
            <v>/</v>
          </cell>
          <cell r="AI765" t="str">
            <v>/</v>
          </cell>
        </row>
        <row r="766">
          <cell r="AF766" t="str">
            <v/>
          </cell>
          <cell r="AG766" t="str">
            <v/>
          </cell>
          <cell r="AH766" t="str">
            <v>/</v>
          </cell>
          <cell r="AI766" t="str">
            <v>/</v>
          </cell>
        </row>
        <row r="767">
          <cell r="AF767" t="str">
            <v/>
          </cell>
          <cell r="AG767" t="str">
            <v/>
          </cell>
          <cell r="AH767" t="str">
            <v>/</v>
          </cell>
          <cell r="AI767" t="str">
            <v>/</v>
          </cell>
        </row>
        <row r="768">
          <cell r="AF768" t="str">
            <v/>
          </cell>
          <cell r="AG768" t="str">
            <v/>
          </cell>
          <cell r="AH768" t="str">
            <v>/</v>
          </cell>
          <cell r="AI768" t="str">
            <v>/</v>
          </cell>
        </row>
        <row r="769">
          <cell r="AF769" t="str">
            <v/>
          </cell>
          <cell r="AG769" t="str">
            <v/>
          </cell>
          <cell r="AH769" t="str">
            <v>/</v>
          </cell>
          <cell r="AI769" t="str">
            <v>/</v>
          </cell>
        </row>
        <row r="770">
          <cell r="AF770" t="str">
            <v/>
          </cell>
          <cell r="AG770" t="str">
            <v/>
          </cell>
          <cell r="AH770" t="str">
            <v>/</v>
          </cell>
          <cell r="AI770" t="str">
            <v>/</v>
          </cell>
        </row>
        <row r="771">
          <cell r="AF771" t="str">
            <v/>
          </cell>
          <cell r="AG771" t="str">
            <v/>
          </cell>
          <cell r="AH771" t="str">
            <v>/</v>
          </cell>
          <cell r="AI771" t="str">
            <v>/</v>
          </cell>
        </row>
        <row r="772">
          <cell r="AF772" t="str">
            <v/>
          </cell>
          <cell r="AG772" t="str">
            <v/>
          </cell>
          <cell r="AH772" t="str">
            <v>/</v>
          </cell>
          <cell r="AI772" t="str">
            <v>/</v>
          </cell>
        </row>
        <row r="773">
          <cell r="AF773" t="str">
            <v/>
          </cell>
          <cell r="AG773" t="str">
            <v/>
          </cell>
          <cell r="AH773" t="str">
            <v>/</v>
          </cell>
          <cell r="AI773" t="str">
            <v>/</v>
          </cell>
        </row>
        <row r="774">
          <cell r="AF774" t="str">
            <v/>
          </cell>
          <cell r="AG774" t="str">
            <v/>
          </cell>
          <cell r="AH774" t="str">
            <v>/</v>
          </cell>
          <cell r="AI774" t="str">
            <v>/</v>
          </cell>
        </row>
        <row r="775">
          <cell r="AF775" t="str">
            <v/>
          </cell>
          <cell r="AG775" t="str">
            <v/>
          </cell>
          <cell r="AH775" t="str">
            <v>/</v>
          </cell>
          <cell r="AI775" t="str">
            <v>/</v>
          </cell>
        </row>
        <row r="776">
          <cell r="AF776" t="str">
            <v/>
          </cell>
          <cell r="AG776" t="str">
            <v/>
          </cell>
          <cell r="AH776" t="str">
            <v>/</v>
          </cell>
          <cell r="AI776" t="str">
            <v>/</v>
          </cell>
        </row>
        <row r="777">
          <cell r="AF777" t="str">
            <v/>
          </cell>
          <cell r="AG777" t="str">
            <v/>
          </cell>
          <cell r="AH777" t="str">
            <v>/</v>
          </cell>
          <cell r="AI777" t="str">
            <v>/</v>
          </cell>
        </row>
        <row r="778">
          <cell r="AF778" t="str">
            <v/>
          </cell>
          <cell r="AG778" t="str">
            <v/>
          </cell>
          <cell r="AH778" t="str">
            <v>/</v>
          </cell>
          <cell r="AI778" t="str">
            <v>/</v>
          </cell>
        </row>
        <row r="779">
          <cell r="AF779" t="str">
            <v/>
          </cell>
          <cell r="AG779" t="str">
            <v/>
          </cell>
          <cell r="AH779" t="str">
            <v>/</v>
          </cell>
          <cell r="AI779" t="str">
            <v>/</v>
          </cell>
        </row>
        <row r="780">
          <cell r="AF780" t="str">
            <v/>
          </cell>
          <cell r="AG780" t="str">
            <v/>
          </cell>
          <cell r="AH780" t="str">
            <v>/</v>
          </cell>
          <cell r="AI780" t="str">
            <v>/</v>
          </cell>
        </row>
        <row r="781">
          <cell r="AF781" t="str">
            <v/>
          </cell>
          <cell r="AG781" t="str">
            <v/>
          </cell>
          <cell r="AH781" t="str">
            <v>/</v>
          </cell>
          <cell r="AI781" t="str">
            <v>/</v>
          </cell>
        </row>
        <row r="782">
          <cell r="AF782" t="str">
            <v/>
          </cell>
          <cell r="AG782" t="str">
            <v/>
          </cell>
          <cell r="AH782" t="str">
            <v>/</v>
          </cell>
          <cell r="AI782" t="str">
            <v>/</v>
          </cell>
        </row>
        <row r="783">
          <cell r="AF783" t="str">
            <v/>
          </cell>
          <cell r="AG783" t="str">
            <v/>
          </cell>
          <cell r="AH783" t="str">
            <v>/</v>
          </cell>
          <cell r="AI783" t="str">
            <v>/</v>
          </cell>
        </row>
        <row r="784">
          <cell r="AF784" t="str">
            <v/>
          </cell>
          <cell r="AG784" t="str">
            <v/>
          </cell>
          <cell r="AH784" t="str">
            <v>/</v>
          </cell>
          <cell r="AI784" t="str">
            <v>/</v>
          </cell>
        </row>
        <row r="785">
          <cell r="AF785" t="str">
            <v/>
          </cell>
          <cell r="AG785" t="str">
            <v/>
          </cell>
          <cell r="AH785" t="str">
            <v>/</v>
          </cell>
          <cell r="AI785" t="str">
            <v>/</v>
          </cell>
        </row>
        <row r="786">
          <cell r="AF786" t="str">
            <v/>
          </cell>
          <cell r="AG786" t="str">
            <v/>
          </cell>
          <cell r="AH786" t="str">
            <v>/</v>
          </cell>
          <cell r="AI786" t="str">
            <v>/</v>
          </cell>
        </row>
        <row r="787">
          <cell r="AF787" t="str">
            <v/>
          </cell>
          <cell r="AG787" t="str">
            <v/>
          </cell>
          <cell r="AH787" t="str">
            <v>/</v>
          </cell>
          <cell r="AI787" t="str">
            <v>/</v>
          </cell>
        </row>
        <row r="788">
          <cell r="AF788" t="str">
            <v/>
          </cell>
          <cell r="AG788" t="str">
            <v/>
          </cell>
          <cell r="AH788" t="str">
            <v>/</v>
          </cell>
          <cell r="AI788" t="str">
            <v>/</v>
          </cell>
        </row>
        <row r="789">
          <cell r="AF789" t="str">
            <v/>
          </cell>
          <cell r="AG789" t="str">
            <v/>
          </cell>
          <cell r="AH789" t="str">
            <v>/</v>
          </cell>
          <cell r="AI789" t="str">
            <v>/</v>
          </cell>
        </row>
        <row r="790">
          <cell r="AF790" t="str">
            <v/>
          </cell>
          <cell r="AG790" t="str">
            <v/>
          </cell>
          <cell r="AH790" t="str">
            <v>/</v>
          </cell>
          <cell r="AI790" t="str">
            <v>/</v>
          </cell>
        </row>
        <row r="791">
          <cell r="AF791" t="str">
            <v/>
          </cell>
          <cell r="AG791" t="str">
            <v/>
          </cell>
          <cell r="AH791" t="str">
            <v>/</v>
          </cell>
          <cell r="AI791" t="str">
            <v>/</v>
          </cell>
        </row>
        <row r="792">
          <cell r="AF792" t="str">
            <v/>
          </cell>
          <cell r="AG792" t="str">
            <v/>
          </cell>
          <cell r="AH792" t="str">
            <v>/</v>
          </cell>
          <cell r="AI792" t="str">
            <v>/</v>
          </cell>
        </row>
        <row r="793">
          <cell r="AF793" t="str">
            <v/>
          </cell>
          <cell r="AG793" t="str">
            <v/>
          </cell>
          <cell r="AH793" t="str">
            <v>/</v>
          </cell>
          <cell r="AI793" t="str">
            <v>/</v>
          </cell>
        </row>
        <row r="794">
          <cell r="AF794" t="str">
            <v/>
          </cell>
          <cell r="AG794" t="str">
            <v/>
          </cell>
          <cell r="AH794" t="str">
            <v>/</v>
          </cell>
          <cell r="AI794" t="str">
            <v>/</v>
          </cell>
        </row>
        <row r="795">
          <cell r="AF795" t="str">
            <v/>
          </cell>
          <cell r="AG795" t="str">
            <v/>
          </cell>
          <cell r="AH795" t="str">
            <v>/</v>
          </cell>
          <cell r="AI795" t="str">
            <v>/</v>
          </cell>
        </row>
        <row r="796">
          <cell r="AF796" t="str">
            <v/>
          </cell>
          <cell r="AG796" t="str">
            <v/>
          </cell>
          <cell r="AH796" t="str">
            <v>/</v>
          </cell>
          <cell r="AI796" t="str">
            <v>/</v>
          </cell>
        </row>
        <row r="797">
          <cell r="AF797" t="str">
            <v/>
          </cell>
          <cell r="AG797" t="str">
            <v/>
          </cell>
          <cell r="AH797" t="str">
            <v>/</v>
          </cell>
          <cell r="AI797" t="str">
            <v>/</v>
          </cell>
        </row>
        <row r="798">
          <cell r="AF798" t="str">
            <v/>
          </cell>
          <cell r="AG798" t="str">
            <v/>
          </cell>
          <cell r="AH798" t="str">
            <v>/</v>
          </cell>
          <cell r="AI798" t="str">
            <v>/</v>
          </cell>
        </row>
        <row r="799">
          <cell r="AF799" t="str">
            <v/>
          </cell>
          <cell r="AG799" t="str">
            <v/>
          </cell>
          <cell r="AH799" t="str">
            <v>/</v>
          </cell>
          <cell r="AI799" t="str">
            <v>/</v>
          </cell>
        </row>
        <row r="800">
          <cell r="AF800" t="str">
            <v/>
          </cell>
          <cell r="AG800" t="str">
            <v/>
          </cell>
          <cell r="AH800" t="str">
            <v>/</v>
          </cell>
          <cell r="AI800" t="str">
            <v>/</v>
          </cell>
        </row>
        <row r="801">
          <cell r="AF801" t="str">
            <v/>
          </cell>
          <cell r="AG801" t="str">
            <v/>
          </cell>
          <cell r="AH801" t="str">
            <v>/</v>
          </cell>
          <cell r="AI801" t="str">
            <v>/</v>
          </cell>
        </row>
        <row r="802">
          <cell r="AF802" t="str">
            <v/>
          </cell>
          <cell r="AG802" t="str">
            <v/>
          </cell>
          <cell r="AH802" t="str">
            <v>/</v>
          </cell>
          <cell r="AI802" t="str">
            <v>/</v>
          </cell>
        </row>
        <row r="803">
          <cell r="AF803" t="str">
            <v/>
          </cell>
          <cell r="AG803" t="str">
            <v/>
          </cell>
          <cell r="AH803" t="str">
            <v>/</v>
          </cell>
          <cell r="AI803" t="str">
            <v>/</v>
          </cell>
        </row>
        <row r="804">
          <cell r="AF804" t="str">
            <v/>
          </cell>
          <cell r="AG804" t="str">
            <v/>
          </cell>
          <cell r="AH804" t="str">
            <v>/</v>
          </cell>
          <cell r="AI804" t="str">
            <v>/</v>
          </cell>
        </row>
        <row r="805">
          <cell r="AF805" t="str">
            <v/>
          </cell>
          <cell r="AG805" t="str">
            <v/>
          </cell>
          <cell r="AH805" t="str">
            <v>/</v>
          </cell>
          <cell r="AI805" t="str">
            <v>/</v>
          </cell>
        </row>
        <row r="806">
          <cell r="AF806" t="str">
            <v/>
          </cell>
          <cell r="AG806" t="str">
            <v/>
          </cell>
          <cell r="AH806" t="str">
            <v>/</v>
          </cell>
          <cell r="AI806" t="str">
            <v>/</v>
          </cell>
        </row>
        <row r="807">
          <cell r="AF807" t="str">
            <v/>
          </cell>
          <cell r="AG807" t="str">
            <v/>
          </cell>
          <cell r="AH807" t="str">
            <v>/</v>
          </cell>
          <cell r="AI807" t="str">
            <v>/</v>
          </cell>
        </row>
        <row r="808">
          <cell r="AF808" t="str">
            <v/>
          </cell>
          <cell r="AG808" t="str">
            <v/>
          </cell>
          <cell r="AH808" t="str">
            <v>/</v>
          </cell>
          <cell r="AI808" t="str">
            <v>/</v>
          </cell>
        </row>
        <row r="809">
          <cell r="AF809" t="str">
            <v/>
          </cell>
          <cell r="AG809" t="str">
            <v/>
          </cell>
          <cell r="AH809" t="str">
            <v>/</v>
          </cell>
          <cell r="AI809" t="str">
            <v>/</v>
          </cell>
        </row>
        <row r="810">
          <cell r="AF810" t="str">
            <v/>
          </cell>
          <cell r="AG810" t="str">
            <v/>
          </cell>
          <cell r="AH810" t="str">
            <v>/</v>
          </cell>
          <cell r="AI810" t="str">
            <v>/</v>
          </cell>
        </row>
        <row r="811">
          <cell r="AF811" t="str">
            <v/>
          </cell>
          <cell r="AG811" t="str">
            <v/>
          </cell>
          <cell r="AH811" t="str">
            <v>/</v>
          </cell>
          <cell r="AI811" t="str">
            <v>/</v>
          </cell>
        </row>
        <row r="812">
          <cell r="AF812" t="str">
            <v/>
          </cell>
          <cell r="AG812" t="str">
            <v/>
          </cell>
          <cell r="AH812" t="str">
            <v>/</v>
          </cell>
          <cell r="AI812" t="str">
            <v>/</v>
          </cell>
        </row>
        <row r="813">
          <cell r="AF813" t="str">
            <v/>
          </cell>
          <cell r="AG813" t="str">
            <v/>
          </cell>
          <cell r="AH813" t="str">
            <v>/</v>
          </cell>
          <cell r="AI813" t="str">
            <v>/</v>
          </cell>
        </row>
        <row r="814">
          <cell r="AF814" t="str">
            <v/>
          </cell>
          <cell r="AG814" t="str">
            <v/>
          </cell>
          <cell r="AH814" t="str">
            <v>/</v>
          </cell>
          <cell r="AI814" t="str">
            <v>/</v>
          </cell>
        </row>
        <row r="815">
          <cell r="AF815" t="str">
            <v/>
          </cell>
          <cell r="AG815" t="str">
            <v/>
          </cell>
          <cell r="AH815" t="str">
            <v>/</v>
          </cell>
          <cell r="AI815" t="str">
            <v>/</v>
          </cell>
        </row>
        <row r="816">
          <cell r="AF816" t="str">
            <v/>
          </cell>
          <cell r="AG816" t="str">
            <v/>
          </cell>
          <cell r="AH816" t="str">
            <v>/</v>
          </cell>
          <cell r="AI816" t="str">
            <v>/</v>
          </cell>
        </row>
        <row r="817">
          <cell r="AF817" t="str">
            <v/>
          </cell>
          <cell r="AG817" t="str">
            <v/>
          </cell>
          <cell r="AH817" t="str">
            <v>/</v>
          </cell>
          <cell r="AI817" t="str">
            <v>/</v>
          </cell>
        </row>
        <row r="818">
          <cell r="AF818" t="str">
            <v/>
          </cell>
          <cell r="AG818" t="str">
            <v/>
          </cell>
          <cell r="AH818" t="str">
            <v>/</v>
          </cell>
          <cell r="AI818" t="str">
            <v>/</v>
          </cell>
        </row>
        <row r="819">
          <cell r="AF819" t="str">
            <v/>
          </cell>
          <cell r="AG819" t="str">
            <v/>
          </cell>
          <cell r="AH819" t="str">
            <v>/</v>
          </cell>
          <cell r="AI819" t="str">
            <v>/</v>
          </cell>
        </row>
        <row r="820">
          <cell r="AF820" t="str">
            <v/>
          </cell>
          <cell r="AG820" t="str">
            <v/>
          </cell>
          <cell r="AH820" t="str">
            <v>/</v>
          </cell>
          <cell r="AI820" t="str">
            <v>/</v>
          </cell>
        </row>
        <row r="821">
          <cell r="AF821" t="str">
            <v/>
          </cell>
          <cell r="AG821" t="str">
            <v/>
          </cell>
          <cell r="AH821" t="str">
            <v>/</v>
          </cell>
          <cell r="AI821" t="str">
            <v>/</v>
          </cell>
        </row>
        <row r="822">
          <cell r="AF822" t="str">
            <v/>
          </cell>
          <cell r="AG822" t="str">
            <v/>
          </cell>
          <cell r="AH822" t="str">
            <v>/</v>
          </cell>
          <cell r="AI822" t="str">
            <v>/</v>
          </cell>
        </row>
        <row r="823">
          <cell r="AF823" t="str">
            <v/>
          </cell>
          <cell r="AG823" t="str">
            <v/>
          </cell>
          <cell r="AH823" t="str">
            <v>/</v>
          </cell>
          <cell r="AI823" t="str">
            <v>/</v>
          </cell>
        </row>
        <row r="824">
          <cell r="AF824" t="str">
            <v/>
          </cell>
          <cell r="AG824" t="str">
            <v/>
          </cell>
          <cell r="AH824" t="str">
            <v>/</v>
          </cell>
          <cell r="AI824" t="str">
            <v>/</v>
          </cell>
        </row>
        <row r="825">
          <cell r="AF825" t="str">
            <v/>
          </cell>
          <cell r="AG825" t="str">
            <v/>
          </cell>
          <cell r="AH825" t="str">
            <v>/</v>
          </cell>
          <cell r="AI825" t="str">
            <v>/</v>
          </cell>
        </row>
        <row r="826">
          <cell r="AF826" t="str">
            <v/>
          </cell>
          <cell r="AG826" t="str">
            <v/>
          </cell>
          <cell r="AH826" t="str">
            <v>/</v>
          </cell>
          <cell r="AI826" t="str">
            <v>/</v>
          </cell>
        </row>
        <row r="827">
          <cell r="AF827" t="str">
            <v/>
          </cell>
          <cell r="AG827" t="str">
            <v/>
          </cell>
          <cell r="AH827" t="str">
            <v>/</v>
          </cell>
          <cell r="AI827" t="str">
            <v>/</v>
          </cell>
        </row>
        <row r="828">
          <cell r="AF828" t="str">
            <v/>
          </cell>
          <cell r="AG828" t="str">
            <v/>
          </cell>
          <cell r="AH828" t="str">
            <v>/</v>
          </cell>
          <cell r="AI828" t="str">
            <v>/</v>
          </cell>
        </row>
        <row r="829">
          <cell r="AF829" t="str">
            <v/>
          </cell>
          <cell r="AG829" t="str">
            <v/>
          </cell>
          <cell r="AH829" t="str">
            <v>/</v>
          </cell>
          <cell r="AI829" t="str">
            <v>/</v>
          </cell>
        </row>
        <row r="830">
          <cell r="AF830" t="str">
            <v/>
          </cell>
          <cell r="AG830" t="str">
            <v/>
          </cell>
          <cell r="AH830" t="str">
            <v>/</v>
          </cell>
          <cell r="AI830" t="str">
            <v>/</v>
          </cell>
        </row>
        <row r="831">
          <cell r="AF831" t="str">
            <v/>
          </cell>
          <cell r="AG831" t="str">
            <v/>
          </cell>
          <cell r="AH831" t="str">
            <v>/</v>
          </cell>
          <cell r="AI831" t="str">
            <v>/</v>
          </cell>
        </row>
        <row r="832">
          <cell r="AF832" t="str">
            <v/>
          </cell>
          <cell r="AG832" t="str">
            <v/>
          </cell>
          <cell r="AH832" t="str">
            <v>/</v>
          </cell>
          <cell r="AI832" t="str">
            <v>/</v>
          </cell>
        </row>
        <row r="833">
          <cell r="AF833" t="str">
            <v/>
          </cell>
          <cell r="AG833" t="str">
            <v/>
          </cell>
          <cell r="AH833" t="str">
            <v>/</v>
          </cell>
          <cell r="AI833" t="str">
            <v>/</v>
          </cell>
        </row>
        <row r="834">
          <cell r="AF834" t="str">
            <v/>
          </cell>
          <cell r="AG834" t="str">
            <v/>
          </cell>
          <cell r="AH834" t="str">
            <v>/</v>
          </cell>
          <cell r="AI834" t="str">
            <v>/</v>
          </cell>
        </row>
        <row r="835">
          <cell r="AF835" t="str">
            <v/>
          </cell>
          <cell r="AG835" t="str">
            <v/>
          </cell>
          <cell r="AH835" t="str">
            <v>/</v>
          </cell>
          <cell r="AI835" t="str">
            <v>/</v>
          </cell>
        </row>
        <row r="836">
          <cell r="AF836" t="str">
            <v/>
          </cell>
          <cell r="AG836" t="str">
            <v/>
          </cell>
          <cell r="AH836" t="str">
            <v>/</v>
          </cell>
          <cell r="AI836" t="str">
            <v>/</v>
          </cell>
        </row>
        <row r="837">
          <cell r="AF837" t="str">
            <v/>
          </cell>
          <cell r="AG837" t="str">
            <v/>
          </cell>
          <cell r="AH837" t="str">
            <v>/</v>
          </cell>
          <cell r="AI837" t="str">
            <v>/</v>
          </cell>
        </row>
        <row r="838">
          <cell r="AF838" t="str">
            <v/>
          </cell>
          <cell r="AG838" t="str">
            <v/>
          </cell>
          <cell r="AH838" t="str">
            <v>/</v>
          </cell>
          <cell r="AI838" t="str">
            <v>/</v>
          </cell>
        </row>
        <row r="839">
          <cell r="AF839" t="str">
            <v/>
          </cell>
          <cell r="AG839" t="str">
            <v/>
          </cell>
          <cell r="AH839" t="str">
            <v>/</v>
          </cell>
          <cell r="AI839" t="str">
            <v>/</v>
          </cell>
        </row>
        <row r="840">
          <cell r="AF840" t="str">
            <v/>
          </cell>
          <cell r="AG840" t="str">
            <v/>
          </cell>
          <cell r="AH840" t="str">
            <v>/</v>
          </cell>
          <cell r="AI840" t="str">
            <v>/</v>
          </cell>
        </row>
        <row r="841">
          <cell r="AF841" t="str">
            <v/>
          </cell>
          <cell r="AG841" t="str">
            <v/>
          </cell>
          <cell r="AH841" t="str">
            <v>/</v>
          </cell>
          <cell r="AI841" t="str">
            <v>/</v>
          </cell>
        </row>
        <row r="842">
          <cell r="AF842" t="str">
            <v/>
          </cell>
          <cell r="AG842" t="str">
            <v/>
          </cell>
          <cell r="AH842" t="str">
            <v>/</v>
          </cell>
          <cell r="AI842" t="str">
            <v>/</v>
          </cell>
        </row>
        <row r="843">
          <cell r="AF843" t="str">
            <v/>
          </cell>
          <cell r="AG843" t="str">
            <v/>
          </cell>
          <cell r="AH843" t="str">
            <v>/</v>
          </cell>
          <cell r="AI843" t="str">
            <v>/</v>
          </cell>
        </row>
        <row r="844">
          <cell r="AF844" t="str">
            <v/>
          </cell>
          <cell r="AG844" t="str">
            <v/>
          </cell>
          <cell r="AH844" t="str">
            <v>/</v>
          </cell>
          <cell r="AI844" t="str">
            <v>/</v>
          </cell>
        </row>
        <row r="845">
          <cell r="AF845" t="str">
            <v/>
          </cell>
          <cell r="AG845" t="str">
            <v/>
          </cell>
          <cell r="AH845" t="str">
            <v>/</v>
          </cell>
          <cell r="AI845" t="str">
            <v>/</v>
          </cell>
        </row>
        <row r="846">
          <cell r="AF846" t="str">
            <v/>
          </cell>
          <cell r="AG846" t="str">
            <v/>
          </cell>
          <cell r="AH846" t="str">
            <v>/</v>
          </cell>
          <cell r="AI846" t="str">
            <v>/</v>
          </cell>
        </row>
        <row r="847">
          <cell r="AF847" t="str">
            <v/>
          </cell>
          <cell r="AG847" t="str">
            <v/>
          </cell>
          <cell r="AH847" t="str">
            <v>/</v>
          </cell>
          <cell r="AI847" t="str">
            <v>/</v>
          </cell>
        </row>
        <row r="848">
          <cell r="AF848" t="str">
            <v/>
          </cell>
          <cell r="AG848" t="str">
            <v/>
          </cell>
          <cell r="AH848" t="str">
            <v>/</v>
          </cell>
          <cell r="AI848" t="str">
            <v>/</v>
          </cell>
        </row>
        <row r="849">
          <cell r="AF849" t="str">
            <v/>
          </cell>
          <cell r="AG849" t="str">
            <v/>
          </cell>
          <cell r="AH849" t="str">
            <v>/</v>
          </cell>
          <cell r="AI849" t="str">
            <v>/</v>
          </cell>
        </row>
        <row r="850">
          <cell r="AF850" t="str">
            <v/>
          </cell>
          <cell r="AG850" t="str">
            <v/>
          </cell>
          <cell r="AH850" t="str">
            <v>/</v>
          </cell>
          <cell r="AI850" t="str">
            <v>/</v>
          </cell>
        </row>
        <row r="851">
          <cell r="AF851" t="str">
            <v/>
          </cell>
          <cell r="AG851" t="str">
            <v/>
          </cell>
          <cell r="AH851" t="str">
            <v>/</v>
          </cell>
          <cell r="AI851" t="str">
            <v>/</v>
          </cell>
        </row>
        <row r="852">
          <cell r="AF852" t="str">
            <v/>
          </cell>
          <cell r="AG852" t="str">
            <v/>
          </cell>
          <cell r="AH852" t="str">
            <v>/</v>
          </cell>
          <cell r="AI852" t="str">
            <v>/</v>
          </cell>
        </row>
        <row r="853">
          <cell r="AF853" t="str">
            <v/>
          </cell>
          <cell r="AG853" t="str">
            <v/>
          </cell>
          <cell r="AH853" t="str">
            <v>/</v>
          </cell>
          <cell r="AI853" t="str">
            <v>/</v>
          </cell>
        </row>
        <row r="854">
          <cell r="AF854" t="str">
            <v/>
          </cell>
          <cell r="AG854" t="str">
            <v/>
          </cell>
          <cell r="AH854" t="str">
            <v>/</v>
          </cell>
          <cell r="AI854" t="str">
            <v>/</v>
          </cell>
        </row>
        <row r="855">
          <cell r="AF855" t="str">
            <v/>
          </cell>
          <cell r="AG855" t="str">
            <v/>
          </cell>
          <cell r="AH855" t="str">
            <v>/</v>
          </cell>
          <cell r="AI855" t="str">
            <v>/</v>
          </cell>
        </row>
        <row r="856">
          <cell r="AF856" t="str">
            <v/>
          </cell>
          <cell r="AG856" t="str">
            <v/>
          </cell>
          <cell r="AH856" t="str">
            <v>/</v>
          </cell>
          <cell r="AI856" t="str">
            <v>/</v>
          </cell>
        </row>
        <row r="857">
          <cell r="AF857" t="str">
            <v/>
          </cell>
          <cell r="AG857" t="str">
            <v/>
          </cell>
          <cell r="AH857" t="str">
            <v>/</v>
          </cell>
          <cell r="AI857" t="str">
            <v>/</v>
          </cell>
        </row>
        <row r="858">
          <cell r="AF858" t="str">
            <v/>
          </cell>
          <cell r="AG858" t="str">
            <v/>
          </cell>
          <cell r="AH858" t="str">
            <v>/</v>
          </cell>
          <cell r="AI858" t="str">
            <v>/</v>
          </cell>
        </row>
        <row r="859">
          <cell r="AF859" t="str">
            <v/>
          </cell>
          <cell r="AG859" t="str">
            <v/>
          </cell>
          <cell r="AH859" t="str">
            <v>/</v>
          </cell>
          <cell r="AI859" t="str">
            <v>/</v>
          </cell>
        </row>
        <row r="860">
          <cell r="AF860" t="str">
            <v/>
          </cell>
          <cell r="AG860" t="str">
            <v/>
          </cell>
          <cell r="AH860" t="str">
            <v>/</v>
          </cell>
          <cell r="AI860" t="str">
            <v>/</v>
          </cell>
        </row>
        <row r="861">
          <cell r="AF861" t="str">
            <v/>
          </cell>
          <cell r="AG861" t="str">
            <v/>
          </cell>
          <cell r="AH861" t="str">
            <v>/</v>
          </cell>
          <cell r="AI861" t="str">
            <v>/</v>
          </cell>
        </row>
        <row r="862">
          <cell r="AF862" t="str">
            <v/>
          </cell>
          <cell r="AG862" t="str">
            <v/>
          </cell>
          <cell r="AH862" t="str">
            <v>/</v>
          </cell>
          <cell r="AI862" t="str">
            <v>/</v>
          </cell>
        </row>
        <row r="863">
          <cell r="AF863" t="str">
            <v/>
          </cell>
          <cell r="AG863" t="str">
            <v/>
          </cell>
          <cell r="AH863" t="str">
            <v>/</v>
          </cell>
          <cell r="AI863" t="str">
            <v>/</v>
          </cell>
        </row>
        <row r="864">
          <cell r="AF864" t="str">
            <v/>
          </cell>
          <cell r="AG864" t="str">
            <v/>
          </cell>
          <cell r="AH864" t="str">
            <v>/</v>
          </cell>
          <cell r="AI864" t="str">
            <v>/</v>
          </cell>
        </row>
        <row r="865">
          <cell r="AF865" t="str">
            <v/>
          </cell>
          <cell r="AG865" t="str">
            <v/>
          </cell>
          <cell r="AH865" t="str">
            <v>/</v>
          </cell>
          <cell r="AI865" t="str">
            <v>/</v>
          </cell>
        </row>
        <row r="866">
          <cell r="AF866" t="str">
            <v/>
          </cell>
          <cell r="AG866" t="str">
            <v/>
          </cell>
          <cell r="AH866" t="str">
            <v>/</v>
          </cell>
          <cell r="AI866" t="str">
            <v>/</v>
          </cell>
        </row>
        <row r="867">
          <cell r="AF867" t="str">
            <v/>
          </cell>
          <cell r="AG867" t="str">
            <v/>
          </cell>
          <cell r="AH867" t="str">
            <v>/</v>
          </cell>
          <cell r="AI867" t="str">
            <v>/</v>
          </cell>
        </row>
        <row r="868">
          <cell r="AF868" t="str">
            <v/>
          </cell>
          <cell r="AG868" t="str">
            <v/>
          </cell>
          <cell r="AH868" t="str">
            <v>/</v>
          </cell>
          <cell r="AI868" t="str">
            <v>/</v>
          </cell>
        </row>
        <row r="869">
          <cell r="AF869" t="str">
            <v/>
          </cell>
          <cell r="AG869" t="str">
            <v/>
          </cell>
          <cell r="AH869" t="str">
            <v>/</v>
          </cell>
          <cell r="AI869" t="str">
            <v>/</v>
          </cell>
        </row>
        <row r="870">
          <cell r="AF870" t="str">
            <v/>
          </cell>
          <cell r="AG870" t="str">
            <v/>
          </cell>
          <cell r="AH870" t="str">
            <v>/</v>
          </cell>
          <cell r="AI870" t="str">
            <v>/</v>
          </cell>
        </row>
        <row r="871">
          <cell r="AF871" t="str">
            <v/>
          </cell>
          <cell r="AG871" t="str">
            <v/>
          </cell>
          <cell r="AH871" t="str">
            <v>/</v>
          </cell>
          <cell r="AI871" t="str">
            <v>/</v>
          </cell>
        </row>
        <row r="872">
          <cell r="AF872" t="str">
            <v/>
          </cell>
          <cell r="AG872" t="str">
            <v/>
          </cell>
          <cell r="AH872" t="str">
            <v>/</v>
          </cell>
          <cell r="AI872" t="str">
            <v>/</v>
          </cell>
        </row>
        <row r="873">
          <cell r="AF873" t="str">
            <v/>
          </cell>
          <cell r="AG873" t="str">
            <v/>
          </cell>
          <cell r="AH873" t="str">
            <v>/</v>
          </cell>
          <cell r="AI873" t="str">
            <v>/</v>
          </cell>
        </row>
        <row r="874">
          <cell r="AF874" t="str">
            <v/>
          </cell>
          <cell r="AG874" t="str">
            <v/>
          </cell>
          <cell r="AH874" t="str">
            <v>/</v>
          </cell>
          <cell r="AI874" t="str">
            <v>/</v>
          </cell>
        </row>
        <row r="875">
          <cell r="AF875" t="str">
            <v/>
          </cell>
          <cell r="AG875" t="str">
            <v/>
          </cell>
          <cell r="AH875" t="str">
            <v>/</v>
          </cell>
          <cell r="AI875" t="str">
            <v>/</v>
          </cell>
        </row>
        <row r="876">
          <cell r="AF876" t="str">
            <v/>
          </cell>
          <cell r="AG876" t="str">
            <v/>
          </cell>
          <cell r="AH876" t="str">
            <v>/</v>
          </cell>
          <cell r="AI876" t="str">
            <v>/</v>
          </cell>
        </row>
        <row r="877">
          <cell r="AF877" t="str">
            <v/>
          </cell>
          <cell r="AG877" t="str">
            <v/>
          </cell>
          <cell r="AH877" t="str">
            <v>/</v>
          </cell>
          <cell r="AI877" t="str">
            <v>/</v>
          </cell>
        </row>
        <row r="878">
          <cell r="AF878" t="str">
            <v/>
          </cell>
          <cell r="AG878" t="str">
            <v/>
          </cell>
          <cell r="AH878" t="str">
            <v>/</v>
          </cell>
          <cell r="AI878" t="str">
            <v>/</v>
          </cell>
        </row>
        <row r="879">
          <cell r="AF879" t="str">
            <v/>
          </cell>
          <cell r="AG879" t="str">
            <v/>
          </cell>
          <cell r="AH879" t="str">
            <v>/</v>
          </cell>
          <cell r="AI879" t="str">
            <v>/</v>
          </cell>
        </row>
        <row r="880">
          <cell r="AF880" t="str">
            <v/>
          </cell>
          <cell r="AG880" t="str">
            <v/>
          </cell>
          <cell r="AH880" t="str">
            <v>/</v>
          </cell>
          <cell r="AI880" t="str">
            <v>/</v>
          </cell>
        </row>
        <row r="881">
          <cell r="AF881" t="str">
            <v/>
          </cell>
          <cell r="AG881" t="str">
            <v/>
          </cell>
          <cell r="AH881" t="str">
            <v>/</v>
          </cell>
          <cell r="AI881" t="str">
            <v>/</v>
          </cell>
        </row>
        <row r="882">
          <cell r="AF882" t="str">
            <v/>
          </cell>
          <cell r="AG882" t="str">
            <v/>
          </cell>
          <cell r="AH882" t="str">
            <v>/</v>
          </cell>
          <cell r="AI882" t="str">
            <v>/</v>
          </cell>
        </row>
        <row r="883">
          <cell r="AF883" t="str">
            <v/>
          </cell>
          <cell r="AG883" t="str">
            <v/>
          </cell>
          <cell r="AH883" t="str">
            <v>/</v>
          </cell>
          <cell r="AI883" t="str">
            <v>/</v>
          </cell>
        </row>
        <row r="884">
          <cell r="AF884" t="str">
            <v/>
          </cell>
          <cell r="AG884" t="str">
            <v/>
          </cell>
          <cell r="AH884" t="str">
            <v>/</v>
          </cell>
          <cell r="AI884" t="str">
            <v>/</v>
          </cell>
        </row>
        <row r="885">
          <cell r="AF885" t="str">
            <v/>
          </cell>
          <cell r="AG885" t="str">
            <v/>
          </cell>
          <cell r="AH885" t="str">
            <v>/</v>
          </cell>
          <cell r="AI885" t="str">
            <v>/</v>
          </cell>
        </row>
        <row r="886">
          <cell r="AF886" t="str">
            <v/>
          </cell>
          <cell r="AG886" t="str">
            <v/>
          </cell>
          <cell r="AH886" t="str">
            <v>/</v>
          </cell>
          <cell r="AI886" t="str">
            <v>/</v>
          </cell>
        </row>
        <row r="887">
          <cell r="AF887" t="str">
            <v/>
          </cell>
          <cell r="AG887" t="str">
            <v/>
          </cell>
          <cell r="AH887" t="str">
            <v>/</v>
          </cell>
          <cell r="AI887" t="str">
            <v>/</v>
          </cell>
        </row>
        <row r="888">
          <cell r="AF888" t="str">
            <v/>
          </cell>
          <cell r="AG888" t="str">
            <v/>
          </cell>
          <cell r="AH888" t="str">
            <v>/</v>
          </cell>
          <cell r="AI888" t="str">
            <v>/</v>
          </cell>
        </row>
        <row r="889">
          <cell r="AF889" t="str">
            <v/>
          </cell>
          <cell r="AG889" t="str">
            <v/>
          </cell>
          <cell r="AH889" t="str">
            <v>/</v>
          </cell>
          <cell r="AI889" t="str">
            <v>/</v>
          </cell>
        </row>
        <row r="890">
          <cell r="AF890" t="str">
            <v/>
          </cell>
          <cell r="AG890" t="str">
            <v/>
          </cell>
          <cell r="AH890" t="str">
            <v>/</v>
          </cell>
          <cell r="AI890" t="str">
            <v>/</v>
          </cell>
        </row>
        <row r="891">
          <cell r="AF891" t="str">
            <v/>
          </cell>
          <cell r="AG891" t="str">
            <v/>
          </cell>
          <cell r="AH891" t="str">
            <v>/</v>
          </cell>
          <cell r="AI891" t="str">
            <v>/</v>
          </cell>
        </row>
        <row r="892">
          <cell r="AF892" t="str">
            <v/>
          </cell>
          <cell r="AG892" t="str">
            <v/>
          </cell>
          <cell r="AH892" t="str">
            <v>/</v>
          </cell>
          <cell r="AI892" t="str">
            <v>/</v>
          </cell>
        </row>
        <row r="893">
          <cell r="AF893" t="str">
            <v/>
          </cell>
          <cell r="AG893" t="str">
            <v/>
          </cell>
          <cell r="AH893" t="str">
            <v>/</v>
          </cell>
          <cell r="AI893" t="str">
            <v>/</v>
          </cell>
        </row>
        <row r="894">
          <cell r="AF894" t="str">
            <v/>
          </cell>
          <cell r="AG894" t="str">
            <v/>
          </cell>
          <cell r="AH894" t="str">
            <v>/</v>
          </cell>
          <cell r="AI894" t="str">
            <v>/</v>
          </cell>
        </row>
        <row r="895">
          <cell r="AF895" t="str">
            <v/>
          </cell>
          <cell r="AG895" t="str">
            <v/>
          </cell>
          <cell r="AH895" t="str">
            <v>/</v>
          </cell>
          <cell r="AI895" t="str">
            <v>/</v>
          </cell>
        </row>
        <row r="896">
          <cell r="AF896" t="str">
            <v/>
          </cell>
          <cell r="AG896" t="str">
            <v/>
          </cell>
          <cell r="AH896" t="str">
            <v>/</v>
          </cell>
          <cell r="AI896" t="str">
            <v>/</v>
          </cell>
        </row>
        <row r="897">
          <cell r="AF897" t="str">
            <v/>
          </cell>
          <cell r="AG897" t="str">
            <v/>
          </cell>
          <cell r="AH897" t="str">
            <v>/</v>
          </cell>
          <cell r="AI897" t="str">
            <v>/</v>
          </cell>
        </row>
        <row r="898">
          <cell r="AF898" t="str">
            <v/>
          </cell>
          <cell r="AG898" t="str">
            <v/>
          </cell>
          <cell r="AH898" t="str">
            <v>/</v>
          </cell>
          <cell r="AI898" t="str">
            <v>/</v>
          </cell>
        </row>
        <row r="899">
          <cell r="AF899" t="str">
            <v/>
          </cell>
          <cell r="AG899" t="str">
            <v/>
          </cell>
          <cell r="AH899" t="str">
            <v>/</v>
          </cell>
          <cell r="AI899" t="str">
            <v>/</v>
          </cell>
        </row>
        <row r="900">
          <cell r="AF900" t="str">
            <v/>
          </cell>
          <cell r="AG900" t="str">
            <v/>
          </cell>
          <cell r="AH900" t="str">
            <v>/</v>
          </cell>
          <cell r="AI900" t="str">
            <v>/</v>
          </cell>
        </row>
        <row r="901">
          <cell r="AF901" t="str">
            <v/>
          </cell>
          <cell r="AG901" t="str">
            <v/>
          </cell>
          <cell r="AH901" t="str">
            <v>/</v>
          </cell>
          <cell r="AI901" t="str">
            <v>/</v>
          </cell>
        </row>
        <row r="902">
          <cell r="AF902" t="str">
            <v/>
          </cell>
          <cell r="AG902" t="str">
            <v/>
          </cell>
          <cell r="AH902" t="str">
            <v>/</v>
          </cell>
          <cell r="AI902" t="str">
            <v>/</v>
          </cell>
        </row>
        <row r="903">
          <cell r="AF903" t="str">
            <v/>
          </cell>
          <cell r="AG903" t="str">
            <v/>
          </cell>
          <cell r="AH903" t="str">
            <v>/</v>
          </cell>
          <cell r="AI903" t="str">
            <v>/</v>
          </cell>
        </row>
        <row r="904">
          <cell r="AF904" t="str">
            <v/>
          </cell>
          <cell r="AG904" t="str">
            <v/>
          </cell>
          <cell r="AH904" t="str">
            <v>/</v>
          </cell>
          <cell r="AI904" t="str">
            <v>/</v>
          </cell>
        </row>
        <row r="905">
          <cell r="AF905" t="str">
            <v/>
          </cell>
          <cell r="AG905" t="str">
            <v/>
          </cell>
          <cell r="AH905" t="str">
            <v>/</v>
          </cell>
          <cell r="AI905" t="str">
            <v>/</v>
          </cell>
        </row>
        <row r="906">
          <cell r="AF906" t="str">
            <v/>
          </cell>
          <cell r="AG906" t="str">
            <v/>
          </cell>
          <cell r="AH906" t="str">
            <v>/</v>
          </cell>
          <cell r="AI906" t="str">
            <v>/</v>
          </cell>
        </row>
        <row r="907">
          <cell r="AF907" t="str">
            <v/>
          </cell>
          <cell r="AG907" t="str">
            <v/>
          </cell>
          <cell r="AH907" t="str">
            <v>/</v>
          </cell>
          <cell r="AI907" t="str">
            <v>/</v>
          </cell>
        </row>
        <row r="908">
          <cell r="AF908" t="str">
            <v/>
          </cell>
          <cell r="AG908" t="str">
            <v/>
          </cell>
          <cell r="AH908" t="str">
            <v>/</v>
          </cell>
          <cell r="AI908" t="str">
            <v>/</v>
          </cell>
        </row>
        <row r="909">
          <cell r="AF909" t="str">
            <v/>
          </cell>
          <cell r="AG909" t="str">
            <v/>
          </cell>
          <cell r="AH909" t="str">
            <v>/</v>
          </cell>
          <cell r="AI909" t="str">
            <v>/</v>
          </cell>
        </row>
        <row r="910">
          <cell r="AF910" t="str">
            <v/>
          </cell>
          <cell r="AG910" t="str">
            <v/>
          </cell>
          <cell r="AH910" t="str">
            <v>/</v>
          </cell>
          <cell r="AI910" t="str">
            <v>/</v>
          </cell>
        </row>
        <row r="911">
          <cell r="AF911" t="str">
            <v/>
          </cell>
          <cell r="AG911" t="str">
            <v/>
          </cell>
          <cell r="AH911" t="str">
            <v>/</v>
          </cell>
          <cell r="AI911" t="str">
            <v>/</v>
          </cell>
        </row>
        <row r="912">
          <cell r="AF912" t="str">
            <v/>
          </cell>
          <cell r="AG912" t="str">
            <v/>
          </cell>
          <cell r="AH912" t="str">
            <v>/</v>
          </cell>
          <cell r="AI912" t="str">
            <v>/</v>
          </cell>
        </row>
        <row r="913">
          <cell r="AF913" t="str">
            <v/>
          </cell>
          <cell r="AG913" t="str">
            <v/>
          </cell>
          <cell r="AH913" t="str">
            <v>/</v>
          </cell>
          <cell r="AI913" t="str">
            <v>/</v>
          </cell>
        </row>
        <row r="914">
          <cell r="AF914" t="str">
            <v/>
          </cell>
          <cell r="AG914" t="str">
            <v/>
          </cell>
          <cell r="AH914" t="str">
            <v>/</v>
          </cell>
          <cell r="AI914" t="str">
            <v>/</v>
          </cell>
        </row>
        <row r="915">
          <cell r="AF915" t="str">
            <v/>
          </cell>
          <cell r="AG915" t="str">
            <v/>
          </cell>
          <cell r="AH915" t="str">
            <v>/</v>
          </cell>
          <cell r="AI915" t="str">
            <v>/</v>
          </cell>
        </row>
        <row r="916">
          <cell r="AF916" t="str">
            <v/>
          </cell>
          <cell r="AG916" t="str">
            <v/>
          </cell>
          <cell r="AH916" t="str">
            <v>/</v>
          </cell>
          <cell r="AI916" t="str">
            <v>/</v>
          </cell>
        </row>
        <row r="917">
          <cell r="AF917" t="str">
            <v/>
          </cell>
          <cell r="AG917" t="str">
            <v/>
          </cell>
          <cell r="AH917" t="str">
            <v>/</v>
          </cell>
          <cell r="AI917" t="str">
            <v>/</v>
          </cell>
        </row>
        <row r="918">
          <cell r="AF918" t="str">
            <v/>
          </cell>
          <cell r="AG918" t="str">
            <v/>
          </cell>
          <cell r="AH918" t="str">
            <v>/</v>
          </cell>
          <cell r="AI918" t="str">
            <v>/</v>
          </cell>
        </row>
        <row r="919">
          <cell r="AF919" t="str">
            <v/>
          </cell>
          <cell r="AG919" t="str">
            <v/>
          </cell>
          <cell r="AH919" t="str">
            <v>/</v>
          </cell>
          <cell r="AI919" t="str">
            <v>/</v>
          </cell>
        </row>
        <row r="920">
          <cell r="AF920" t="str">
            <v/>
          </cell>
          <cell r="AG920" t="str">
            <v/>
          </cell>
          <cell r="AH920" t="str">
            <v>/</v>
          </cell>
          <cell r="AI920" t="str">
            <v>/</v>
          </cell>
        </row>
        <row r="921">
          <cell r="AF921" t="str">
            <v/>
          </cell>
          <cell r="AG921" t="str">
            <v/>
          </cell>
          <cell r="AH921" t="str">
            <v>/</v>
          </cell>
          <cell r="AI921" t="str">
            <v>/</v>
          </cell>
        </row>
        <row r="922">
          <cell r="AF922" t="str">
            <v/>
          </cell>
          <cell r="AG922" t="str">
            <v/>
          </cell>
          <cell r="AH922" t="str">
            <v>/</v>
          </cell>
          <cell r="AI922" t="str">
            <v>/</v>
          </cell>
        </row>
        <row r="923">
          <cell r="AF923" t="str">
            <v/>
          </cell>
          <cell r="AG923" t="str">
            <v/>
          </cell>
          <cell r="AH923" t="str">
            <v>/</v>
          </cell>
          <cell r="AI923" t="str">
            <v>/</v>
          </cell>
        </row>
        <row r="924">
          <cell r="AF924" t="str">
            <v/>
          </cell>
          <cell r="AG924" t="str">
            <v/>
          </cell>
          <cell r="AH924" t="str">
            <v>/</v>
          </cell>
          <cell r="AI924" t="str">
            <v>/</v>
          </cell>
        </row>
        <row r="925">
          <cell r="AF925" t="str">
            <v/>
          </cell>
          <cell r="AG925" t="str">
            <v/>
          </cell>
          <cell r="AH925" t="str">
            <v>/</v>
          </cell>
          <cell r="AI925" t="str">
            <v>/</v>
          </cell>
        </row>
        <row r="926">
          <cell r="AF926" t="str">
            <v/>
          </cell>
          <cell r="AG926" t="str">
            <v/>
          </cell>
          <cell r="AH926" t="str">
            <v>/</v>
          </cell>
          <cell r="AI926" t="str">
            <v>/</v>
          </cell>
        </row>
        <row r="927">
          <cell r="AF927" t="str">
            <v/>
          </cell>
          <cell r="AG927" t="str">
            <v/>
          </cell>
          <cell r="AH927" t="str">
            <v>/</v>
          </cell>
          <cell r="AI927" t="str">
            <v>/</v>
          </cell>
        </row>
        <row r="928">
          <cell r="AF928" t="str">
            <v/>
          </cell>
          <cell r="AG928" t="str">
            <v/>
          </cell>
          <cell r="AH928" t="str">
            <v>/</v>
          </cell>
          <cell r="AI928" t="str">
            <v>/</v>
          </cell>
        </row>
        <row r="929">
          <cell r="AF929" t="str">
            <v/>
          </cell>
          <cell r="AG929" t="str">
            <v/>
          </cell>
          <cell r="AH929" t="str">
            <v>/</v>
          </cell>
          <cell r="AI929" t="str">
            <v>/</v>
          </cell>
        </row>
        <row r="930">
          <cell r="AF930" t="str">
            <v/>
          </cell>
          <cell r="AG930" t="str">
            <v/>
          </cell>
          <cell r="AH930" t="str">
            <v>/</v>
          </cell>
          <cell r="AI930" t="str">
            <v>/</v>
          </cell>
        </row>
        <row r="931">
          <cell r="AF931" t="str">
            <v/>
          </cell>
          <cell r="AG931" t="str">
            <v/>
          </cell>
          <cell r="AH931" t="str">
            <v>/</v>
          </cell>
          <cell r="AI931" t="str">
            <v>/</v>
          </cell>
        </row>
        <row r="932">
          <cell r="AF932" t="str">
            <v/>
          </cell>
          <cell r="AG932" t="str">
            <v/>
          </cell>
          <cell r="AH932" t="str">
            <v>/</v>
          </cell>
          <cell r="AI932" t="str">
            <v>/</v>
          </cell>
        </row>
        <row r="933">
          <cell r="AF933" t="str">
            <v/>
          </cell>
          <cell r="AG933" t="str">
            <v/>
          </cell>
          <cell r="AH933" t="str">
            <v>/</v>
          </cell>
          <cell r="AI933" t="str">
            <v>/</v>
          </cell>
        </row>
        <row r="934">
          <cell r="AF934" t="str">
            <v/>
          </cell>
          <cell r="AG934" t="str">
            <v/>
          </cell>
          <cell r="AH934" t="str">
            <v>/</v>
          </cell>
          <cell r="AI934" t="str">
            <v>/</v>
          </cell>
        </row>
        <row r="935">
          <cell r="AF935" t="str">
            <v/>
          </cell>
          <cell r="AG935" t="str">
            <v/>
          </cell>
          <cell r="AH935" t="str">
            <v>/</v>
          </cell>
          <cell r="AI935" t="str">
            <v>/</v>
          </cell>
        </row>
        <row r="936">
          <cell r="AF936" t="str">
            <v/>
          </cell>
          <cell r="AG936" t="str">
            <v/>
          </cell>
          <cell r="AH936" t="str">
            <v>/</v>
          </cell>
          <cell r="AI936" t="str">
            <v>/</v>
          </cell>
        </row>
        <row r="937">
          <cell r="AF937" t="str">
            <v/>
          </cell>
          <cell r="AG937" t="str">
            <v/>
          </cell>
          <cell r="AH937" t="str">
            <v>/</v>
          </cell>
          <cell r="AI937" t="str">
            <v>/</v>
          </cell>
        </row>
        <row r="938">
          <cell r="AF938" t="str">
            <v/>
          </cell>
          <cell r="AG938" t="str">
            <v/>
          </cell>
          <cell r="AH938" t="str">
            <v>/</v>
          </cell>
          <cell r="AI938" t="str">
            <v>/</v>
          </cell>
        </row>
        <row r="939">
          <cell r="AF939" t="str">
            <v/>
          </cell>
          <cell r="AG939" t="str">
            <v/>
          </cell>
          <cell r="AH939" t="str">
            <v>/</v>
          </cell>
          <cell r="AI939" t="str">
            <v>/</v>
          </cell>
        </row>
        <row r="940">
          <cell r="AF940" t="str">
            <v/>
          </cell>
          <cell r="AG940" t="str">
            <v/>
          </cell>
          <cell r="AH940" t="str">
            <v>/</v>
          </cell>
          <cell r="AI940" t="str">
            <v>/</v>
          </cell>
        </row>
        <row r="941">
          <cell r="AF941" t="str">
            <v/>
          </cell>
          <cell r="AG941" t="str">
            <v/>
          </cell>
          <cell r="AH941" t="str">
            <v>/</v>
          </cell>
          <cell r="AI941" t="str">
            <v>/</v>
          </cell>
        </row>
        <row r="942">
          <cell r="AF942" t="str">
            <v/>
          </cell>
          <cell r="AG942" t="str">
            <v/>
          </cell>
          <cell r="AH942" t="str">
            <v>/</v>
          </cell>
          <cell r="AI942" t="str">
            <v>/</v>
          </cell>
        </row>
        <row r="943">
          <cell r="AF943" t="str">
            <v/>
          </cell>
          <cell r="AG943" t="str">
            <v/>
          </cell>
          <cell r="AH943" t="str">
            <v>/</v>
          </cell>
          <cell r="AI943" t="str">
            <v>/</v>
          </cell>
        </row>
        <row r="944">
          <cell r="AF944" t="str">
            <v/>
          </cell>
          <cell r="AG944" t="str">
            <v/>
          </cell>
          <cell r="AH944" t="str">
            <v>/</v>
          </cell>
          <cell r="AI944" t="str">
            <v>/</v>
          </cell>
        </row>
        <row r="945">
          <cell r="AF945" t="str">
            <v/>
          </cell>
          <cell r="AG945" t="str">
            <v/>
          </cell>
          <cell r="AH945" t="str">
            <v>/</v>
          </cell>
          <cell r="AI945" t="str">
            <v>/</v>
          </cell>
        </row>
        <row r="946">
          <cell r="AF946" t="str">
            <v/>
          </cell>
          <cell r="AG946" t="str">
            <v/>
          </cell>
          <cell r="AH946" t="str">
            <v>/</v>
          </cell>
          <cell r="AI946" t="str">
            <v>/</v>
          </cell>
        </row>
        <row r="947">
          <cell r="AF947" t="str">
            <v/>
          </cell>
          <cell r="AG947" t="str">
            <v/>
          </cell>
          <cell r="AH947" t="str">
            <v>/</v>
          </cell>
          <cell r="AI947" t="str">
            <v>/</v>
          </cell>
        </row>
        <row r="948">
          <cell r="AF948" t="str">
            <v/>
          </cell>
          <cell r="AG948" t="str">
            <v/>
          </cell>
          <cell r="AH948" t="str">
            <v>/</v>
          </cell>
          <cell r="AI948" t="str">
            <v>/</v>
          </cell>
        </row>
        <row r="949">
          <cell r="AF949" t="str">
            <v/>
          </cell>
          <cell r="AG949" t="str">
            <v/>
          </cell>
          <cell r="AH949" t="str">
            <v>/</v>
          </cell>
          <cell r="AI949" t="str">
            <v>/</v>
          </cell>
        </row>
        <row r="950">
          <cell r="AF950" t="str">
            <v/>
          </cell>
          <cell r="AG950" t="str">
            <v/>
          </cell>
          <cell r="AH950" t="str">
            <v>/</v>
          </cell>
          <cell r="AI950" t="str">
            <v>/</v>
          </cell>
        </row>
        <row r="951">
          <cell r="AF951" t="str">
            <v/>
          </cell>
          <cell r="AG951" t="str">
            <v/>
          </cell>
          <cell r="AH951" t="str">
            <v>/</v>
          </cell>
          <cell r="AI951" t="str">
            <v>/</v>
          </cell>
        </row>
        <row r="952">
          <cell r="AF952" t="str">
            <v/>
          </cell>
          <cell r="AG952" t="str">
            <v/>
          </cell>
          <cell r="AH952" t="str">
            <v>/</v>
          </cell>
          <cell r="AI952" t="str">
            <v>/</v>
          </cell>
        </row>
        <row r="953">
          <cell r="AF953" t="str">
            <v/>
          </cell>
          <cell r="AG953" t="str">
            <v/>
          </cell>
          <cell r="AH953" t="str">
            <v>/</v>
          </cell>
          <cell r="AI953" t="str">
            <v>/</v>
          </cell>
        </row>
        <row r="954">
          <cell r="AF954" t="str">
            <v/>
          </cell>
          <cell r="AG954" t="str">
            <v/>
          </cell>
          <cell r="AH954" t="str">
            <v>/</v>
          </cell>
          <cell r="AI954" t="str">
            <v>/</v>
          </cell>
        </row>
        <row r="955">
          <cell r="AF955" t="str">
            <v/>
          </cell>
          <cell r="AG955" t="str">
            <v/>
          </cell>
          <cell r="AH955" t="str">
            <v>/</v>
          </cell>
          <cell r="AI955" t="str">
            <v>/</v>
          </cell>
        </row>
        <row r="956">
          <cell r="AF956" t="str">
            <v/>
          </cell>
          <cell r="AG956" t="str">
            <v/>
          </cell>
          <cell r="AH956" t="str">
            <v>/</v>
          </cell>
          <cell r="AI956" t="str">
            <v>/</v>
          </cell>
        </row>
        <row r="957">
          <cell r="AF957" t="str">
            <v/>
          </cell>
          <cell r="AG957" t="str">
            <v/>
          </cell>
          <cell r="AH957" t="str">
            <v>/</v>
          </cell>
          <cell r="AI957" t="str">
            <v>/</v>
          </cell>
        </row>
        <row r="958">
          <cell r="AF958" t="str">
            <v/>
          </cell>
          <cell r="AG958" t="str">
            <v/>
          </cell>
          <cell r="AH958" t="str">
            <v>/</v>
          </cell>
          <cell r="AI958" t="str">
            <v>/</v>
          </cell>
        </row>
        <row r="959">
          <cell r="AF959" t="str">
            <v/>
          </cell>
          <cell r="AG959" t="str">
            <v/>
          </cell>
          <cell r="AH959" t="str">
            <v>/</v>
          </cell>
          <cell r="AI959" t="str">
            <v>/</v>
          </cell>
        </row>
        <row r="960">
          <cell r="AF960" t="str">
            <v/>
          </cell>
          <cell r="AG960" t="str">
            <v/>
          </cell>
          <cell r="AH960" t="str">
            <v>/</v>
          </cell>
          <cell r="AI960" t="str">
            <v>/</v>
          </cell>
        </row>
        <row r="961">
          <cell r="AF961" t="str">
            <v/>
          </cell>
          <cell r="AG961" t="str">
            <v/>
          </cell>
          <cell r="AH961" t="str">
            <v>/</v>
          </cell>
          <cell r="AI961" t="str">
            <v>/</v>
          </cell>
        </row>
        <row r="962">
          <cell r="AF962" t="str">
            <v/>
          </cell>
          <cell r="AG962" t="str">
            <v/>
          </cell>
          <cell r="AH962" t="str">
            <v>/</v>
          </cell>
          <cell r="AI962" t="str">
            <v>/</v>
          </cell>
        </row>
        <row r="963">
          <cell r="AF963" t="str">
            <v/>
          </cell>
          <cell r="AG963" t="str">
            <v/>
          </cell>
          <cell r="AH963" t="str">
            <v>/</v>
          </cell>
          <cell r="AI963" t="str">
            <v>/</v>
          </cell>
        </row>
        <row r="964">
          <cell r="AF964" t="str">
            <v/>
          </cell>
          <cell r="AG964" t="str">
            <v/>
          </cell>
          <cell r="AH964" t="str">
            <v>/</v>
          </cell>
          <cell r="AI964" t="str">
            <v>/</v>
          </cell>
        </row>
        <row r="965">
          <cell r="AF965" t="str">
            <v/>
          </cell>
          <cell r="AG965" t="str">
            <v/>
          </cell>
          <cell r="AH965" t="str">
            <v>/</v>
          </cell>
          <cell r="AI965" t="str">
            <v>/</v>
          </cell>
        </row>
        <row r="966">
          <cell r="AF966" t="str">
            <v/>
          </cell>
          <cell r="AG966" t="str">
            <v/>
          </cell>
          <cell r="AH966" t="str">
            <v>/</v>
          </cell>
          <cell r="AI966" t="str">
            <v>/</v>
          </cell>
        </row>
        <row r="967">
          <cell r="AF967" t="str">
            <v/>
          </cell>
          <cell r="AG967" t="str">
            <v/>
          </cell>
          <cell r="AH967" t="str">
            <v>/</v>
          </cell>
          <cell r="AI967" t="str">
            <v>/</v>
          </cell>
        </row>
        <row r="968">
          <cell r="AF968" t="str">
            <v/>
          </cell>
          <cell r="AG968" t="str">
            <v/>
          </cell>
          <cell r="AH968" t="str">
            <v>/</v>
          </cell>
          <cell r="AI968" t="str">
            <v>/</v>
          </cell>
        </row>
        <row r="969">
          <cell r="AF969" t="str">
            <v/>
          </cell>
          <cell r="AG969" t="str">
            <v/>
          </cell>
          <cell r="AH969" t="str">
            <v>/</v>
          </cell>
          <cell r="AI969" t="str">
            <v>/</v>
          </cell>
        </row>
        <row r="970">
          <cell r="AF970" t="str">
            <v/>
          </cell>
          <cell r="AG970" t="str">
            <v/>
          </cell>
          <cell r="AH970" t="str">
            <v>/</v>
          </cell>
          <cell r="AI970" t="str">
            <v>/</v>
          </cell>
        </row>
        <row r="971">
          <cell r="AF971" t="str">
            <v/>
          </cell>
          <cell r="AG971" t="str">
            <v/>
          </cell>
          <cell r="AH971" t="str">
            <v>/</v>
          </cell>
          <cell r="AI971" t="str">
            <v>/</v>
          </cell>
        </row>
        <row r="972">
          <cell r="AF972" t="str">
            <v/>
          </cell>
          <cell r="AG972" t="str">
            <v/>
          </cell>
          <cell r="AH972" t="str">
            <v>/</v>
          </cell>
          <cell r="AI972" t="str">
            <v>/</v>
          </cell>
        </row>
        <row r="973">
          <cell r="AF973" t="str">
            <v/>
          </cell>
          <cell r="AG973" t="str">
            <v/>
          </cell>
          <cell r="AH973" t="str">
            <v>/</v>
          </cell>
          <cell r="AI973" t="str">
            <v>/</v>
          </cell>
        </row>
        <row r="974">
          <cell r="AF974" t="str">
            <v/>
          </cell>
          <cell r="AG974" t="str">
            <v/>
          </cell>
          <cell r="AH974" t="str">
            <v>/</v>
          </cell>
          <cell r="AI974" t="str">
            <v>/</v>
          </cell>
        </row>
        <row r="975">
          <cell r="AF975" t="str">
            <v/>
          </cell>
          <cell r="AG975" t="str">
            <v/>
          </cell>
          <cell r="AH975" t="str">
            <v>/</v>
          </cell>
          <cell r="AI975" t="str">
            <v>/</v>
          </cell>
        </row>
        <row r="976">
          <cell r="AF976" t="str">
            <v/>
          </cell>
          <cell r="AG976" t="str">
            <v/>
          </cell>
          <cell r="AH976" t="str">
            <v>/</v>
          </cell>
          <cell r="AI976" t="str">
            <v>/</v>
          </cell>
        </row>
        <row r="977">
          <cell r="AF977" t="str">
            <v/>
          </cell>
          <cell r="AG977" t="str">
            <v/>
          </cell>
          <cell r="AH977" t="str">
            <v>/</v>
          </cell>
          <cell r="AI977" t="str">
            <v>/</v>
          </cell>
        </row>
        <row r="978">
          <cell r="AF978" t="str">
            <v/>
          </cell>
          <cell r="AG978" t="str">
            <v/>
          </cell>
          <cell r="AH978" t="str">
            <v>/</v>
          </cell>
          <cell r="AI978" t="str">
            <v>/</v>
          </cell>
        </row>
        <row r="979">
          <cell r="AF979" t="str">
            <v/>
          </cell>
          <cell r="AG979" t="str">
            <v/>
          </cell>
          <cell r="AH979" t="str">
            <v>/</v>
          </cell>
          <cell r="AI979" t="str">
            <v>/</v>
          </cell>
        </row>
        <row r="980">
          <cell r="AF980" t="str">
            <v/>
          </cell>
          <cell r="AG980" t="str">
            <v/>
          </cell>
          <cell r="AH980" t="str">
            <v>/</v>
          </cell>
          <cell r="AI980" t="str">
            <v>/</v>
          </cell>
        </row>
        <row r="981">
          <cell r="AF981" t="str">
            <v/>
          </cell>
          <cell r="AG981" t="str">
            <v/>
          </cell>
          <cell r="AH981" t="str">
            <v>/</v>
          </cell>
          <cell r="AI981" t="str">
            <v>/</v>
          </cell>
        </row>
        <row r="982">
          <cell r="AF982" t="str">
            <v/>
          </cell>
          <cell r="AG982" t="str">
            <v/>
          </cell>
          <cell r="AH982" t="str">
            <v>/</v>
          </cell>
          <cell r="AI982" t="str">
            <v>/</v>
          </cell>
        </row>
        <row r="983">
          <cell r="AF983" t="str">
            <v/>
          </cell>
          <cell r="AG983" t="str">
            <v/>
          </cell>
          <cell r="AH983" t="str">
            <v>/</v>
          </cell>
          <cell r="AI983" t="str">
            <v>/</v>
          </cell>
        </row>
        <row r="984">
          <cell r="AF984" t="str">
            <v/>
          </cell>
          <cell r="AG984" t="str">
            <v/>
          </cell>
          <cell r="AH984" t="str">
            <v>/</v>
          </cell>
          <cell r="AI984" t="str">
            <v>/</v>
          </cell>
        </row>
        <row r="985">
          <cell r="AF985" t="str">
            <v/>
          </cell>
          <cell r="AG985" t="str">
            <v/>
          </cell>
          <cell r="AH985" t="str">
            <v>/</v>
          </cell>
          <cell r="AI985" t="str">
            <v>/</v>
          </cell>
        </row>
        <row r="986">
          <cell r="AF986" t="str">
            <v/>
          </cell>
          <cell r="AG986" t="str">
            <v/>
          </cell>
          <cell r="AH986" t="str">
            <v>/</v>
          </cell>
          <cell r="AI986" t="str">
            <v>/</v>
          </cell>
        </row>
        <row r="987">
          <cell r="AF987" t="str">
            <v/>
          </cell>
          <cell r="AG987" t="str">
            <v/>
          </cell>
          <cell r="AH987" t="str">
            <v>/</v>
          </cell>
          <cell r="AI987" t="str">
            <v>/</v>
          </cell>
        </row>
        <row r="988">
          <cell r="AF988" t="str">
            <v/>
          </cell>
          <cell r="AG988" t="str">
            <v/>
          </cell>
          <cell r="AH988" t="str">
            <v>/</v>
          </cell>
          <cell r="AI988" t="str">
            <v>/</v>
          </cell>
        </row>
        <row r="989">
          <cell r="AF989" t="str">
            <v/>
          </cell>
          <cell r="AG989" t="str">
            <v/>
          </cell>
          <cell r="AH989" t="str">
            <v>/</v>
          </cell>
          <cell r="AI989" t="str">
            <v>/</v>
          </cell>
        </row>
        <row r="990">
          <cell r="AF990" t="str">
            <v/>
          </cell>
          <cell r="AG990" t="str">
            <v/>
          </cell>
          <cell r="AH990" t="str">
            <v>/</v>
          </cell>
          <cell r="AI990" t="str">
            <v>/</v>
          </cell>
        </row>
        <row r="991">
          <cell r="AF991" t="str">
            <v/>
          </cell>
          <cell r="AG991" t="str">
            <v/>
          </cell>
          <cell r="AH991" t="str">
            <v>/</v>
          </cell>
          <cell r="AI991" t="str">
            <v>/</v>
          </cell>
        </row>
        <row r="992">
          <cell r="AF992" t="str">
            <v/>
          </cell>
          <cell r="AG992" t="str">
            <v/>
          </cell>
          <cell r="AH992" t="str">
            <v>/</v>
          </cell>
          <cell r="AI992" t="str">
            <v>/</v>
          </cell>
        </row>
        <row r="993">
          <cell r="AF993" t="str">
            <v/>
          </cell>
          <cell r="AG993" t="str">
            <v/>
          </cell>
          <cell r="AH993" t="str">
            <v>/</v>
          </cell>
          <cell r="AI993" t="str">
            <v>/</v>
          </cell>
        </row>
        <row r="994">
          <cell r="AF994" t="str">
            <v/>
          </cell>
          <cell r="AG994" t="str">
            <v/>
          </cell>
          <cell r="AH994" t="str">
            <v>/</v>
          </cell>
          <cell r="AI994" t="str">
            <v>/</v>
          </cell>
        </row>
        <row r="995">
          <cell r="AF995" t="str">
            <v/>
          </cell>
          <cell r="AG995" t="str">
            <v/>
          </cell>
          <cell r="AH995" t="str">
            <v>/</v>
          </cell>
          <cell r="AI995" t="str">
            <v>/</v>
          </cell>
        </row>
        <row r="996">
          <cell r="AF996" t="str">
            <v/>
          </cell>
          <cell r="AG996" t="str">
            <v/>
          </cell>
          <cell r="AH996" t="str">
            <v>/</v>
          </cell>
          <cell r="AI996" t="str">
            <v>/</v>
          </cell>
        </row>
        <row r="997">
          <cell r="AF997" t="str">
            <v/>
          </cell>
          <cell r="AG997" t="str">
            <v/>
          </cell>
          <cell r="AH997" t="str">
            <v>/</v>
          </cell>
          <cell r="AI997" t="str">
            <v>/</v>
          </cell>
        </row>
        <row r="998">
          <cell r="AF998" t="str">
            <v/>
          </cell>
          <cell r="AG998" t="str">
            <v/>
          </cell>
          <cell r="AH998" t="str">
            <v>/</v>
          </cell>
          <cell r="AI998" t="str">
            <v>/</v>
          </cell>
        </row>
        <row r="999">
          <cell r="AF999" t="str">
            <v/>
          </cell>
          <cell r="AG999" t="str">
            <v/>
          </cell>
          <cell r="AH999" t="str">
            <v>/</v>
          </cell>
          <cell r="AI999" t="str">
            <v>/</v>
          </cell>
        </row>
        <row r="1000">
          <cell r="AF1000" t="str">
            <v/>
          </cell>
          <cell r="AG1000" t="str">
            <v/>
          </cell>
          <cell r="AH1000" t="str">
            <v>/</v>
          </cell>
          <cell r="AI1000" t="str">
            <v>/</v>
          </cell>
        </row>
        <row r="1001">
          <cell r="AF1001" t="str">
            <v/>
          </cell>
          <cell r="AG1001" t="str">
            <v/>
          </cell>
          <cell r="AH1001" t="str">
            <v>/</v>
          </cell>
          <cell r="AI1001" t="str">
            <v>/</v>
          </cell>
        </row>
        <row r="1002">
          <cell r="AF1002" t="str">
            <v/>
          </cell>
          <cell r="AG1002" t="str">
            <v/>
          </cell>
          <cell r="AH1002" t="str">
            <v>/</v>
          </cell>
          <cell r="AI1002" t="str">
            <v>/</v>
          </cell>
        </row>
        <row r="1003">
          <cell r="AF1003" t="str">
            <v/>
          </cell>
          <cell r="AG1003" t="str">
            <v/>
          </cell>
          <cell r="AH1003" t="str">
            <v>/</v>
          </cell>
          <cell r="AI1003" t="str">
            <v>/</v>
          </cell>
        </row>
        <row r="1004">
          <cell r="AF1004" t="str">
            <v/>
          </cell>
          <cell r="AG1004" t="str">
            <v/>
          </cell>
          <cell r="AH1004" t="str">
            <v>/</v>
          </cell>
          <cell r="AI1004" t="str">
            <v>/</v>
          </cell>
        </row>
        <row r="1005">
          <cell r="AF1005" t="str">
            <v/>
          </cell>
          <cell r="AG1005" t="str">
            <v/>
          </cell>
          <cell r="AH1005" t="str">
            <v>/</v>
          </cell>
          <cell r="AI1005" t="str">
            <v>/</v>
          </cell>
        </row>
        <row r="1006">
          <cell r="AF1006" t="str">
            <v/>
          </cell>
          <cell r="AG1006" t="str">
            <v/>
          </cell>
          <cell r="AH1006" t="str">
            <v>/</v>
          </cell>
          <cell r="AI1006" t="str">
            <v>/</v>
          </cell>
        </row>
        <row r="1007">
          <cell r="AF1007" t="str">
            <v/>
          </cell>
          <cell r="AG1007" t="str">
            <v/>
          </cell>
          <cell r="AH1007" t="str">
            <v>/</v>
          </cell>
          <cell r="AI1007" t="str">
            <v>/</v>
          </cell>
        </row>
        <row r="1008">
          <cell r="AF1008" t="str">
            <v/>
          </cell>
          <cell r="AG1008" t="str">
            <v/>
          </cell>
          <cell r="AH1008" t="str">
            <v>/</v>
          </cell>
          <cell r="AI1008" t="str">
            <v>/</v>
          </cell>
        </row>
        <row r="1009">
          <cell r="AF1009" t="str">
            <v/>
          </cell>
          <cell r="AG1009" t="str">
            <v/>
          </cell>
          <cell r="AH1009" t="str">
            <v>/</v>
          </cell>
          <cell r="AI1009" t="str">
            <v>/</v>
          </cell>
        </row>
        <row r="1010">
          <cell r="AF1010" t="str">
            <v/>
          </cell>
          <cell r="AG1010" t="str">
            <v/>
          </cell>
          <cell r="AH1010" t="str">
            <v>/</v>
          </cell>
          <cell r="AI1010" t="str">
            <v>/</v>
          </cell>
        </row>
        <row r="1011">
          <cell r="AF1011" t="str">
            <v/>
          </cell>
          <cell r="AG1011" t="str">
            <v/>
          </cell>
          <cell r="AH1011" t="str">
            <v>/</v>
          </cell>
          <cell r="AI1011" t="str">
            <v>/</v>
          </cell>
        </row>
        <row r="1012">
          <cell r="AF1012" t="str">
            <v/>
          </cell>
          <cell r="AG1012" t="str">
            <v/>
          </cell>
          <cell r="AH1012" t="str">
            <v>/</v>
          </cell>
          <cell r="AI1012" t="str">
            <v>/</v>
          </cell>
        </row>
        <row r="1013">
          <cell r="AF1013" t="str">
            <v/>
          </cell>
          <cell r="AG1013" t="str">
            <v/>
          </cell>
          <cell r="AH1013" t="str">
            <v>/</v>
          </cell>
          <cell r="AI1013" t="str">
            <v>/</v>
          </cell>
        </row>
        <row r="1014">
          <cell r="AF1014" t="str">
            <v/>
          </cell>
          <cell r="AG1014" t="str">
            <v/>
          </cell>
          <cell r="AH1014" t="str">
            <v>/</v>
          </cell>
          <cell r="AI1014" t="str">
            <v>/</v>
          </cell>
        </row>
        <row r="1015">
          <cell r="AF1015" t="str">
            <v/>
          </cell>
          <cell r="AG1015" t="str">
            <v/>
          </cell>
          <cell r="AH1015" t="str">
            <v>/</v>
          </cell>
          <cell r="AI1015" t="str">
            <v>/</v>
          </cell>
        </row>
        <row r="1016">
          <cell r="AF1016" t="str">
            <v/>
          </cell>
          <cell r="AG1016" t="str">
            <v/>
          </cell>
          <cell r="AH1016" t="str">
            <v>/</v>
          </cell>
          <cell r="AI1016" t="str">
            <v>/</v>
          </cell>
        </row>
        <row r="1017">
          <cell r="AF1017" t="str">
            <v/>
          </cell>
          <cell r="AG1017" t="str">
            <v/>
          </cell>
          <cell r="AH1017" t="str">
            <v>/</v>
          </cell>
          <cell r="AI1017" t="str">
            <v>/</v>
          </cell>
        </row>
        <row r="1018">
          <cell r="AF1018" t="str">
            <v/>
          </cell>
          <cell r="AG1018" t="str">
            <v/>
          </cell>
          <cell r="AH1018" t="str">
            <v>/</v>
          </cell>
          <cell r="AI1018" t="str">
            <v>/</v>
          </cell>
        </row>
        <row r="1019">
          <cell r="AF1019" t="str">
            <v/>
          </cell>
          <cell r="AG1019" t="str">
            <v/>
          </cell>
          <cell r="AH1019" t="str">
            <v>/</v>
          </cell>
          <cell r="AI1019" t="str">
            <v>/</v>
          </cell>
        </row>
        <row r="1020">
          <cell r="AF1020" t="str">
            <v/>
          </cell>
          <cell r="AG1020" t="str">
            <v/>
          </cell>
          <cell r="AH1020" t="str">
            <v>/</v>
          </cell>
          <cell r="AI1020" t="str">
            <v>/</v>
          </cell>
        </row>
        <row r="1021">
          <cell r="AF1021" t="str">
            <v/>
          </cell>
          <cell r="AG1021" t="str">
            <v/>
          </cell>
          <cell r="AH1021" t="str">
            <v>/</v>
          </cell>
          <cell r="AI1021" t="str">
            <v>/</v>
          </cell>
        </row>
        <row r="1022">
          <cell r="AF1022" t="str">
            <v/>
          </cell>
          <cell r="AG1022" t="str">
            <v/>
          </cell>
          <cell r="AH1022" t="str">
            <v>/</v>
          </cell>
          <cell r="AI1022" t="str">
            <v>/</v>
          </cell>
        </row>
        <row r="1023">
          <cell r="AF1023" t="str">
            <v/>
          </cell>
          <cell r="AG1023" t="str">
            <v/>
          </cell>
          <cell r="AH1023" t="str">
            <v>/</v>
          </cell>
          <cell r="AI1023" t="str">
            <v>/</v>
          </cell>
        </row>
        <row r="1024">
          <cell r="AF1024" t="str">
            <v/>
          </cell>
          <cell r="AG1024" t="str">
            <v/>
          </cell>
          <cell r="AH1024" t="str">
            <v>/</v>
          </cell>
          <cell r="AI1024" t="str">
            <v>/</v>
          </cell>
        </row>
        <row r="1025">
          <cell r="AF1025" t="str">
            <v/>
          </cell>
          <cell r="AG1025" t="str">
            <v/>
          </cell>
          <cell r="AH1025" t="str">
            <v>/</v>
          </cell>
          <cell r="AI1025" t="str">
            <v>/</v>
          </cell>
        </row>
        <row r="1026">
          <cell r="AF1026" t="str">
            <v/>
          </cell>
          <cell r="AG1026" t="str">
            <v/>
          </cell>
          <cell r="AH1026" t="str">
            <v>/</v>
          </cell>
          <cell r="AI1026" t="str">
            <v>/</v>
          </cell>
        </row>
        <row r="1027">
          <cell r="AF1027" t="str">
            <v/>
          </cell>
          <cell r="AG1027" t="str">
            <v/>
          </cell>
          <cell r="AH1027" t="str">
            <v>/</v>
          </cell>
          <cell r="AI1027" t="str">
            <v>/</v>
          </cell>
        </row>
        <row r="1028">
          <cell r="AF1028" t="str">
            <v/>
          </cell>
          <cell r="AG1028" t="str">
            <v/>
          </cell>
          <cell r="AH1028" t="str">
            <v>/</v>
          </cell>
          <cell r="AI1028" t="str">
            <v>/</v>
          </cell>
        </row>
        <row r="1029">
          <cell r="AF1029" t="str">
            <v/>
          </cell>
          <cell r="AG1029" t="str">
            <v/>
          </cell>
          <cell r="AH1029" t="str">
            <v>/</v>
          </cell>
          <cell r="AI1029" t="str">
            <v>/</v>
          </cell>
        </row>
        <row r="1030">
          <cell r="AF1030" t="str">
            <v/>
          </cell>
          <cell r="AG1030" t="str">
            <v/>
          </cell>
          <cell r="AH1030" t="str">
            <v>/</v>
          </cell>
          <cell r="AI1030" t="str">
            <v>/</v>
          </cell>
        </row>
        <row r="1031">
          <cell r="AF1031" t="str">
            <v/>
          </cell>
          <cell r="AG1031" t="str">
            <v/>
          </cell>
          <cell r="AH1031" t="str">
            <v>/</v>
          </cell>
          <cell r="AI1031" t="str">
            <v>/</v>
          </cell>
        </row>
        <row r="1032">
          <cell r="AF1032" t="str">
            <v/>
          </cell>
          <cell r="AG1032" t="str">
            <v/>
          </cell>
          <cell r="AH1032" t="str">
            <v>/</v>
          </cell>
          <cell r="AI1032" t="str">
            <v>/</v>
          </cell>
        </row>
        <row r="1033">
          <cell r="AF1033" t="str">
            <v/>
          </cell>
          <cell r="AG1033" t="str">
            <v/>
          </cell>
          <cell r="AH1033" t="str">
            <v>/</v>
          </cell>
          <cell r="AI1033" t="str">
            <v>/</v>
          </cell>
        </row>
        <row r="1034">
          <cell r="AF1034" t="str">
            <v/>
          </cell>
          <cell r="AG1034" t="str">
            <v/>
          </cell>
          <cell r="AH1034" t="str">
            <v>/</v>
          </cell>
          <cell r="AI1034" t="str">
            <v>/</v>
          </cell>
        </row>
        <row r="1035">
          <cell r="AF1035" t="str">
            <v/>
          </cell>
          <cell r="AG1035" t="str">
            <v/>
          </cell>
          <cell r="AH1035" t="str">
            <v>/</v>
          </cell>
          <cell r="AI1035" t="str">
            <v>/</v>
          </cell>
        </row>
        <row r="1036">
          <cell r="AF1036" t="str">
            <v/>
          </cell>
          <cell r="AG1036" t="str">
            <v/>
          </cell>
          <cell r="AH1036" t="str">
            <v>/</v>
          </cell>
          <cell r="AI1036" t="str">
            <v>/</v>
          </cell>
        </row>
        <row r="1037">
          <cell r="AF1037" t="str">
            <v/>
          </cell>
          <cell r="AG1037" t="str">
            <v/>
          </cell>
          <cell r="AH1037" t="str">
            <v>/</v>
          </cell>
          <cell r="AI1037" t="str">
            <v>/</v>
          </cell>
        </row>
        <row r="1038">
          <cell r="AF1038" t="str">
            <v/>
          </cell>
          <cell r="AG1038" t="str">
            <v/>
          </cell>
          <cell r="AH1038" t="str">
            <v>/</v>
          </cell>
          <cell r="AI1038" t="str">
            <v>/</v>
          </cell>
        </row>
        <row r="1039">
          <cell r="AF1039" t="str">
            <v/>
          </cell>
          <cell r="AG1039" t="str">
            <v/>
          </cell>
          <cell r="AH1039" t="str">
            <v>/</v>
          </cell>
          <cell r="AI1039" t="str">
            <v>/</v>
          </cell>
        </row>
        <row r="1040">
          <cell r="AF1040" t="str">
            <v/>
          </cell>
          <cell r="AG1040" t="str">
            <v/>
          </cell>
          <cell r="AH1040" t="str">
            <v>/</v>
          </cell>
          <cell r="AI1040" t="str">
            <v>/</v>
          </cell>
        </row>
        <row r="1041">
          <cell r="AF1041" t="str">
            <v/>
          </cell>
          <cell r="AG1041" t="str">
            <v/>
          </cell>
          <cell r="AH1041" t="str">
            <v>/</v>
          </cell>
          <cell r="AI1041" t="str">
            <v>/</v>
          </cell>
        </row>
        <row r="1042">
          <cell r="AF1042" t="str">
            <v/>
          </cell>
          <cell r="AG1042" t="str">
            <v/>
          </cell>
          <cell r="AH1042" t="str">
            <v>/</v>
          </cell>
          <cell r="AI1042" t="str">
            <v>/</v>
          </cell>
        </row>
        <row r="1043">
          <cell r="AF1043" t="str">
            <v/>
          </cell>
          <cell r="AG1043" t="str">
            <v/>
          </cell>
          <cell r="AH1043" t="str">
            <v>/</v>
          </cell>
          <cell r="AI1043" t="str">
            <v>/</v>
          </cell>
        </row>
        <row r="1044">
          <cell r="AF1044" t="str">
            <v/>
          </cell>
          <cell r="AG1044" t="str">
            <v/>
          </cell>
          <cell r="AH1044" t="str">
            <v>/</v>
          </cell>
          <cell r="AI1044" t="str">
            <v>/</v>
          </cell>
        </row>
        <row r="1045">
          <cell r="AF1045" t="str">
            <v/>
          </cell>
          <cell r="AG1045" t="str">
            <v/>
          </cell>
          <cell r="AH1045" t="str">
            <v>/</v>
          </cell>
          <cell r="AI1045" t="str">
            <v>/</v>
          </cell>
        </row>
        <row r="1046">
          <cell r="AF1046" t="str">
            <v/>
          </cell>
          <cell r="AG1046" t="str">
            <v/>
          </cell>
          <cell r="AH1046" t="str">
            <v>/</v>
          </cell>
          <cell r="AI1046" t="str">
            <v>/</v>
          </cell>
        </row>
        <row r="1047">
          <cell r="AF1047" t="str">
            <v/>
          </cell>
          <cell r="AG1047" t="str">
            <v/>
          </cell>
          <cell r="AH1047" t="str">
            <v>/</v>
          </cell>
          <cell r="AI1047" t="str">
            <v>/</v>
          </cell>
        </row>
        <row r="1048">
          <cell r="AF1048" t="str">
            <v/>
          </cell>
          <cell r="AG1048" t="str">
            <v/>
          </cell>
          <cell r="AH1048" t="str">
            <v>/</v>
          </cell>
          <cell r="AI1048" t="str">
            <v>/</v>
          </cell>
        </row>
        <row r="1049">
          <cell r="AF1049" t="str">
            <v/>
          </cell>
          <cell r="AG1049" t="str">
            <v/>
          </cell>
          <cell r="AH1049" t="str">
            <v>/</v>
          </cell>
          <cell r="AI1049" t="str">
            <v>/</v>
          </cell>
        </row>
        <row r="1050">
          <cell r="AF1050" t="str">
            <v/>
          </cell>
          <cell r="AG1050" t="str">
            <v/>
          </cell>
          <cell r="AH1050" t="str">
            <v>/</v>
          </cell>
          <cell r="AI1050" t="str">
            <v>/</v>
          </cell>
        </row>
        <row r="1051">
          <cell r="AF1051" t="str">
            <v/>
          </cell>
          <cell r="AG1051" t="str">
            <v/>
          </cell>
          <cell r="AH1051" t="str">
            <v>/</v>
          </cell>
          <cell r="AI1051" t="str">
            <v>/</v>
          </cell>
        </row>
        <row r="1052">
          <cell r="AF1052" t="str">
            <v/>
          </cell>
          <cell r="AG1052" t="str">
            <v/>
          </cell>
          <cell r="AH1052" t="str">
            <v>/</v>
          </cell>
          <cell r="AI1052" t="str">
            <v>/</v>
          </cell>
        </row>
        <row r="1053">
          <cell r="AF1053" t="str">
            <v/>
          </cell>
          <cell r="AG1053" t="str">
            <v/>
          </cell>
          <cell r="AH1053" t="str">
            <v>/</v>
          </cell>
          <cell r="AI1053" t="str">
            <v>/</v>
          </cell>
        </row>
        <row r="1054">
          <cell r="AF1054" t="str">
            <v/>
          </cell>
          <cell r="AG1054" t="str">
            <v/>
          </cell>
          <cell r="AH1054" t="str">
            <v>/</v>
          </cell>
          <cell r="AI1054" t="str">
            <v>/</v>
          </cell>
        </row>
        <row r="1055">
          <cell r="AF1055" t="str">
            <v/>
          </cell>
          <cell r="AG1055" t="str">
            <v/>
          </cell>
          <cell r="AH1055" t="str">
            <v>/</v>
          </cell>
          <cell r="AI1055" t="str">
            <v>/</v>
          </cell>
        </row>
        <row r="1056">
          <cell r="AF1056" t="str">
            <v/>
          </cell>
          <cell r="AG1056" t="str">
            <v/>
          </cell>
          <cell r="AH1056" t="str">
            <v>/</v>
          </cell>
          <cell r="AI1056" t="str">
            <v>/</v>
          </cell>
        </row>
        <row r="1057">
          <cell r="AF1057" t="str">
            <v/>
          </cell>
          <cell r="AG1057" t="str">
            <v/>
          </cell>
          <cell r="AH1057" t="str">
            <v>/</v>
          </cell>
          <cell r="AI1057" t="str">
            <v>/</v>
          </cell>
        </row>
        <row r="1058">
          <cell r="AF1058" t="str">
            <v/>
          </cell>
          <cell r="AG1058" t="str">
            <v/>
          </cell>
          <cell r="AH1058" t="str">
            <v>/</v>
          </cell>
          <cell r="AI1058" t="str">
            <v>/</v>
          </cell>
        </row>
        <row r="1059">
          <cell r="AF1059" t="str">
            <v/>
          </cell>
          <cell r="AG1059" t="str">
            <v/>
          </cell>
          <cell r="AH1059" t="str">
            <v>/</v>
          </cell>
          <cell r="AI1059" t="str">
            <v>/</v>
          </cell>
        </row>
        <row r="1060">
          <cell r="AF1060" t="str">
            <v/>
          </cell>
          <cell r="AG1060" t="str">
            <v/>
          </cell>
          <cell r="AH1060" t="str">
            <v>/</v>
          </cell>
          <cell r="AI1060" t="str">
            <v>/</v>
          </cell>
        </row>
        <row r="1061">
          <cell r="AF1061" t="str">
            <v/>
          </cell>
          <cell r="AG1061" t="str">
            <v/>
          </cell>
          <cell r="AH1061" t="str">
            <v>/</v>
          </cell>
          <cell r="AI1061" t="str">
            <v>/</v>
          </cell>
        </row>
        <row r="1062">
          <cell r="AF1062" t="str">
            <v/>
          </cell>
          <cell r="AG1062" t="str">
            <v/>
          </cell>
          <cell r="AH1062" t="str">
            <v>/</v>
          </cell>
          <cell r="AI1062" t="str">
            <v>/</v>
          </cell>
        </row>
        <row r="1063">
          <cell r="AF1063" t="str">
            <v/>
          </cell>
          <cell r="AG1063" t="str">
            <v/>
          </cell>
          <cell r="AH1063" t="str">
            <v>/</v>
          </cell>
          <cell r="AI1063" t="str">
            <v>/</v>
          </cell>
        </row>
        <row r="1064">
          <cell r="AF1064" t="str">
            <v/>
          </cell>
          <cell r="AG1064" t="str">
            <v/>
          </cell>
          <cell r="AH1064" t="str">
            <v>/</v>
          </cell>
          <cell r="AI1064" t="str">
            <v>/</v>
          </cell>
        </row>
        <row r="1065">
          <cell r="AF1065" t="str">
            <v/>
          </cell>
          <cell r="AG1065" t="str">
            <v/>
          </cell>
          <cell r="AH1065" t="str">
            <v>/</v>
          </cell>
          <cell r="AI1065" t="str">
            <v>/</v>
          </cell>
        </row>
        <row r="1066">
          <cell r="AF1066" t="str">
            <v/>
          </cell>
          <cell r="AG1066" t="str">
            <v/>
          </cell>
          <cell r="AH1066" t="str">
            <v>/</v>
          </cell>
          <cell r="AI1066" t="str">
            <v>/</v>
          </cell>
        </row>
        <row r="1067">
          <cell r="AF1067" t="str">
            <v/>
          </cell>
          <cell r="AG1067" t="str">
            <v/>
          </cell>
          <cell r="AH1067" t="str">
            <v>/</v>
          </cell>
          <cell r="AI1067" t="str">
            <v>/</v>
          </cell>
        </row>
        <row r="1068">
          <cell r="AF1068" t="str">
            <v/>
          </cell>
          <cell r="AG1068" t="str">
            <v/>
          </cell>
          <cell r="AH1068" t="str">
            <v>/</v>
          </cell>
          <cell r="AI1068" t="str">
            <v>/</v>
          </cell>
        </row>
        <row r="1069">
          <cell r="AF1069" t="str">
            <v/>
          </cell>
          <cell r="AG1069" t="str">
            <v/>
          </cell>
          <cell r="AH1069" t="str">
            <v>/</v>
          </cell>
          <cell r="AI1069" t="str">
            <v>/</v>
          </cell>
        </row>
        <row r="1070">
          <cell r="AF1070" t="str">
            <v/>
          </cell>
          <cell r="AG1070" t="str">
            <v/>
          </cell>
          <cell r="AH1070" t="str">
            <v>/</v>
          </cell>
          <cell r="AI1070" t="str">
            <v>/</v>
          </cell>
        </row>
        <row r="1071">
          <cell r="AF1071" t="str">
            <v/>
          </cell>
          <cell r="AG1071" t="str">
            <v/>
          </cell>
          <cell r="AH1071" t="str">
            <v>/</v>
          </cell>
          <cell r="AI1071" t="str">
            <v>/</v>
          </cell>
        </row>
        <row r="1072">
          <cell r="AF1072" t="str">
            <v/>
          </cell>
          <cell r="AG1072" t="str">
            <v/>
          </cell>
          <cell r="AH1072" t="str">
            <v>/</v>
          </cell>
          <cell r="AI1072" t="str">
            <v>/</v>
          </cell>
        </row>
        <row r="1073">
          <cell r="AF1073" t="str">
            <v/>
          </cell>
          <cell r="AG1073" t="str">
            <v/>
          </cell>
          <cell r="AH1073" t="str">
            <v>/</v>
          </cell>
          <cell r="AI1073" t="str">
            <v>/</v>
          </cell>
        </row>
        <row r="1074">
          <cell r="AF1074" t="str">
            <v/>
          </cell>
          <cell r="AG1074" t="str">
            <v/>
          </cell>
          <cell r="AH1074" t="str">
            <v>/</v>
          </cell>
          <cell r="AI1074" t="str">
            <v>/</v>
          </cell>
        </row>
        <row r="1075">
          <cell r="AF1075" t="str">
            <v/>
          </cell>
          <cell r="AG1075" t="str">
            <v/>
          </cell>
          <cell r="AH1075" t="str">
            <v>/</v>
          </cell>
          <cell r="AI1075" t="str">
            <v>/</v>
          </cell>
        </row>
        <row r="1076">
          <cell r="AF1076" t="str">
            <v/>
          </cell>
          <cell r="AG1076" t="str">
            <v/>
          </cell>
          <cell r="AH1076" t="str">
            <v>/</v>
          </cell>
          <cell r="AI1076" t="str">
            <v>/</v>
          </cell>
        </row>
        <row r="1077">
          <cell r="AF1077" t="str">
            <v/>
          </cell>
          <cell r="AG1077" t="str">
            <v/>
          </cell>
          <cell r="AH1077" t="str">
            <v>/</v>
          </cell>
          <cell r="AI1077" t="str">
            <v>/</v>
          </cell>
        </row>
        <row r="1078">
          <cell r="AF1078" t="str">
            <v/>
          </cell>
          <cell r="AG1078" t="str">
            <v/>
          </cell>
          <cell r="AH1078" t="str">
            <v>/</v>
          </cell>
          <cell r="AI1078" t="str">
            <v>/</v>
          </cell>
        </row>
        <row r="1079">
          <cell r="AF1079" t="str">
            <v/>
          </cell>
          <cell r="AG1079" t="str">
            <v/>
          </cell>
          <cell r="AH1079" t="str">
            <v>/</v>
          </cell>
          <cell r="AI1079" t="str">
            <v>/</v>
          </cell>
        </row>
        <row r="1080">
          <cell r="AF1080" t="str">
            <v/>
          </cell>
          <cell r="AG1080" t="str">
            <v/>
          </cell>
          <cell r="AH1080" t="str">
            <v>/</v>
          </cell>
          <cell r="AI1080" t="str">
            <v>/</v>
          </cell>
        </row>
        <row r="1081">
          <cell r="AF1081" t="str">
            <v/>
          </cell>
          <cell r="AG1081" t="str">
            <v/>
          </cell>
          <cell r="AH1081" t="str">
            <v>/</v>
          </cell>
          <cell r="AI1081" t="str">
            <v>/</v>
          </cell>
        </row>
        <row r="1082">
          <cell r="AF1082" t="str">
            <v/>
          </cell>
          <cell r="AG1082" t="str">
            <v/>
          </cell>
          <cell r="AH1082" t="str">
            <v>/</v>
          </cell>
          <cell r="AI1082" t="str">
            <v>/</v>
          </cell>
        </row>
        <row r="1083">
          <cell r="AF1083" t="str">
            <v/>
          </cell>
          <cell r="AG1083" t="str">
            <v/>
          </cell>
          <cell r="AH1083" t="str">
            <v>/</v>
          </cell>
          <cell r="AI1083" t="str">
            <v>/</v>
          </cell>
        </row>
        <row r="1084">
          <cell r="AF1084" t="str">
            <v/>
          </cell>
          <cell r="AG1084" t="str">
            <v/>
          </cell>
          <cell r="AH1084" t="str">
            <v>/</v>
          </cell>
          <cell r="AI1084" t="str">
            <v>/</v>
          </cell>
        </row>
        <row r="1085">
          <cell r="AF1085" t="str">
            <v/>
          </cell>
          <cell r="AG1085" t="str">
            <v/>
          </cell>
          <cell r="AH1085" t="str">
            <v>/</v>
          </cell>
          <cell r="AI1085" t="str">
            <v>/</v>
          </cell>
        </row>
        <row r="1086">
          <cell r="AF1086" t="str">
            <v/>
          </cell>
          <cell r="AG1086" t="str">
            <v/>
          </cell>
          <cell r="AH1086" t="str">
            <v>/</v>
          </cell>
          <cell r="AI1086" t="str">
            <v>/</v>
          </cell>
        </row>
        <row r="1087">
          <cell r="AF1087" t="str">
            <v/>
          </cell>
          <cell r="AG1087" t="str">
            <v/>
          </cell>
          <cell r="AH1087" t="str">
            <v>/</v>
          </cell>
          <cell r="AI1087" t="str">
            <v>/</v>
          </cell>
        </row>
        <row r="1088">
          <cell r="AF1088" t="str">
            <v/>
          </cell>
          <cell r="AG1088" t="str">
            <v/>
          </cell>
          <cell r="AH1088" t="str">
            <v>/</v>
          </cell>
          <cell r="AI1088" t="str">
            <v>/</v>
          </cell>
        </row>
        <row r="1089">
          <cell r="AF1089" t="str">
            <v/>
          </cell>
          <cell r="AG1089" t="str">
            <v/>
          </cell>
          <cell r="AH1089" t="str">
            <v>/</v>
          </cell>
          <cell r="AI1089" t="str">
            <v>/</v>
          </cell>
        </row>
        <row r="1090">
          <cell r="AF1090" t="str">
            <v/>
          </cell>
          <cell r="AG1090" t="str">
            <v/>
          </cell>
          <cell r="AH1090" t="str">
            <v>/</v>
          </cell>
          <cell r="AI1090" t="str">
            <v>/</v>
          </cell>
        </row>
        <row r="1091">
          <cell r="AF1091" t="str">
            <v/>
          </cell>
          <cell r="AG1091" t="str">
            <v/>
          </cell>
          <cell r="AH1091" t="str">
            <v>/</v>
          </cell>
          <cell r="AI1091" t="str">
            <v>/</v>
          </cell>
        </row>
        <row r="1092">
          <cell r="AF1092" t="str">
            <v/>
          </cell>
          <cell r="AG1092" t="str">
            <v/>
          </cell>
          <cell r="AH1092" t="str">
            <v>/</v>
          </cell>
          <cell r="AI1092" t="str">
            <v>/</v>
          </cell>
        </row>
        <row r="1093">
          <cell r="AF1093" t="str">
            <v/>
          </cell>
          <cell r="AG1093" t="str">
            <v/>
          </cell>
          <cell r="AH1093" t="str">
            <v>/</v>
          </cell>
          <cell r="AI1093" t="str">
            <v>/</v>
          </cell>
        </row>
        <row r="1094">
          <cell r="AF1094" t="str">
            <v/>
          </cell>
          <cell r="AG1094" t="str">
            <v/>
          </cell>
          <cell r="AH1094" t="str">
            <v>/</v>
          </cell>
          <cell r="AI1094" t="str">
            <v>/</v>
          </cell>
        </row>
        <row r="1095">
          <cell r="AF1095" t="str">
            <v/>
          </cell>
          <cell r="AG1095" t="str">
            <v/>
          </cell>
          <cell r="AH1095" t="str">
            <v>/</v>
          </cell>
          <cell r="AI1095" t="str">
            <v>/</v>
          </cell>
        </row>
        <row r="1096">
          <cell r="AF1096" t="str">
            <v/>
          </cell>
          <cell r="AG1096" t="str">
            <v/>
          </cell>
          <cell r="AH1096" t="str">
            <v>/</v>
          </cell>
          <cell r="AI1096" t="str">
            <v>/</v>
          </cell>
        </row>
        <row r="1097">
          <cell r="AF1097" t="str">
            <v/>
          </cell>
          <cell r="AG1097" t="str">
            <v/>
          </cell>
          <cell r="AH1097" t="str">
            <v>/</v>
          </cell>
          <cell r="AI1097" t="str">
            <v>/</v>
          </cell>
        </row>
        <row r="1098">
          <cell r="AF1098" t="str">
            <v/>
          </cell>
          <cell r="AG1098" t="str">
            <v/>
          </cell>
          <cell r="AH1098" t="str">
            <v>/</v>
          </cell>
          <cell r="AI1098" t="str">
            <v>/</v>
          </cell>
        </row>
        <row r="1099">
          <cell r="AF1099" t="str">
            <v/>
          </cell>
          <cell r="AG1099" t="str">
            <v/>
          </cell>
          <cell r="AH1099" t="str">
            <v>/</v>
          </cell>
          <cell r="AI1099" t="str">
            <v>/</v>
          </cell>
        </row>
        <row r="1100">
          <cell r="AF1100" t="str">
            <v/>
          </cell>
          <cell r="AG1100" t="str">
            <v/>
          </cell>
          <cell r="AH1100" t="str">
            <v>/</v>
          </cell>
          <cell r="AI1100" t="str">
            <v>/</v>
          </cell>
        </row>
        <row r="1101">
          <cell r="AF1101" t="str">
            <v/>
          </cell>
          <cell r="AG1101" t="str">
            <v/>
          </cell>
          <cell r="AH1101" t="str">
            <v>/</v>
          </cell>
          <cell r="AI1101" t="str">
            <v>/</v>
          </cell>
        </row>
        <row r="1102">
          <cell r="AF1102" t="str">
            <v/>
          </cell>
          <cell r="AG1102" t="str">
            <v/>
          </cell>
          <cell r="AH1102" t="str">
            <v>/</v>
          </cell>
          <cell r="AI1102" t="str">
            <v>/</v>
          </cell>
        </row>
        <row r="1103">
          <cell r="AF1103" t="str">
            <v/>
          </cell>
          <cell r="AG1103" t="str">
            <v/>
          </cell>
          <cell r="AH1103" t="str">
            <v>/</v>
          </cell>
          <cell r="AI1103" t="str">
            <v>/</v>
          </cell>
        </row>
        <row r="1104">
          <cell r="AF1104" t="str">
            <v/>
          </cell>
          <cell r="AG1104" t="str">
            <v/>
          </cell>
          <cell r="AH1104" t="str">
            <v>/</v>
          </cell>
          <cell r="AI1104" t="str">
            <v>/</v>
          </cell>
        </row>
        <row r="1105">
          <cell r="AF1105" t="str">
            <v/>
          </cell>
          <cell r="AG1105" t="str">
            <v/>
          </cell>
          <cell r="AH1105" t="str">
            <v>/</v>
          </cell>
          <cell r="AI1105" t="str">
            <v>/</v>
          </cell>
        </row>
        <row r="1106">
          <cell r="AF1106" t="str">
            <v/>
          </cell>
          <cell r="AG1106" t="str">
            <v/>
          </cell>
          <cell r="AH1106" t="str">
            <v>/</v>
          </cell>
          <cell r="AI1106" t="str">
            <v>/</v>
          </cell>
        </row>
        <row r="1107">
          <cell r="AF1107" t="str">
            <v/>
          </cell>
          <cell r="AG1107" t="str">
            <v/>
          </cell>
          <cell r="AH1107" t="str">
            <v>/</v>
          </cell>
          <cell r="AI1107" t="str">
            <v>/</v>
          </cell>
        </row>
        <row r="1108">
          <cell r="AF1108" t="str">
            <v/>
          </cell>
          <cell r="AG1108" t="str">
            <v/>
          </cell>
          <cell r="AH1108" t="str">
            <v>/</v>
          </cell>
          <cell r="AI1108" t="str">
            <v>/</v>
          </cell>
        </row>
        <row r="1109">
          <cell r="AF1109" t="str">
            <v/>
          </cell>
          <cell r="AG1109" t="str">
            <v/>
          </cell>
          <cell r="AH1109" t="str">
            <v>/</v>
          </cell>
          <cell r="AI1109" t="str">
            <v>/</v>
          </cell>
        </row>
        <row r="1110">
          <cell r="AF1110" t="str">
            <v/>
          </cell>
          <cell r="AG1110" t="str">
            <v/>
          </cell>
          <cell r="AH1110" t="str">
            <v>/</v>
          </cell>
          <cell r="AI1110" t="str">
            <v>/</v>
          </cell>
        </row>
        <row r="1111">
          <cell r="AF1111" t="str">
            <v/>
          </cell>
          <cell r="AG1111" t="str">
            <v/>
          </cell>
          <cell r="AH1111" t="str">
            <v>/</v>
          </cell>
          <cell r="AI1111" t="str">
            <v>/</v>
          </cell>
        </row>
        <row r="1112">
          <cell r="AF1112" t="str">
            <v/>
          </cell>
          <cell r="AG1112" t="str">
            <v/>
          </cell>
          <cell r="AH1112" t="str">
            <v>/</v>
          </cell>
          <cell r="AI1112" t="str">
            <v>/</v>
          </cell>
        </row>
        <row r="1113">
          <cell r="AF1113" t="str">
            <v/>
          </cell>
          <cell r="AG1113" t="str">
            <v/>
          </cell>
          <cell r="AH1113" t="str">
            <v>/</v>
          </cell>
          <cell r="AI1113" t="str">
            <v>/</v>
          </cell>
        </row>
        <row r="1114">
          <cell r="AF1114" t="str">
            <v/>
          </cell>
          <cell r="AG1114" t="str">
            <v/>
          </cell>
          <cell r="AH1114" t="str">
            <v>/</v>
          </cell>
          <cell r="AI1114" t="str">
            <v>/</v>
          </cell>
        </row>
        <row r="1115">
          <cell r="AF1115" t="str">
            <v/>
          </cell>
          <cell r="AG1115" t="str">
            <v/>
          </cell>
          <cell r="AH1115" t="str">
            <v>/</v>
          </cell>
          <cell r="AI1115" t="str">
            <v>/</v>
          </cell>
        </row>
        <row r="1116">
          <cell r="AF1116" t="str">
            <v/>
          </cell>
          <cell r="AG1116" t="str">
            <v/>
          </cell>
          <cell r="AH1116" t="str">
            <v>/</v>
          </cell>
          <cell r="AI1116" t="str">
            <v>/</v>
          </cell>
        </row>
        <row r="1117">
          <cell r="AF1117" t="str">
            <v/>
          </cell>
          <cell r="AG1117" t="str">
            <v/>
          </cell>
          <cell r="AH1117" t="str">
            <v>/</v>
          </cell>
          <cell r="AI1117" t="str">
            <v>/</v>
          </cell>
        </row>
        <row r="1118">
          <cell r="AF1118" t="str">
            <v/>
          </cell>
          <cell r="AG1118" t="str">
            <v/>
          </cell>
          <cell r="AH1118" t="str">
            <v>/</v>
          </cell>
          <cell r="AI1118" t="str">
            <v>/</v>
          </cell>
        </row>
        <row r="1119">
          <cell r="AF1119" t="str">
            <v/>
          </cell>
          <cell r="AG1119" t="str">
            <v/>
          </cell>
          <cell r="AH1119" t="str">
            <v>/</v>
          </cell>
          <cell r="AI1119" t="str">
            <v>/</v>
          </cell>
        </row>
        <row r="1120">
          <cell r="AF1120" t="str">
            <v/>
          </cell>
          <cell r="AG1120" t="str">
            <v/>
          </cell>
          <cell r="AH1120" t="str">
            <v>/</v>
          </cell>
          <cell r="AI1120" t="str">
            <v>/</v>
          </cell>
        </row>
        <row r="1121">
          <cell r="AF1121" t="str">
            <v/>
          </cell>
          <cell r="AG1121" t="str">
            <v/>
          </cell>
          <cell r="AH1121" t="str">
            <v>/</v>
          </cell>
          <cell r="AI1121" t="str">
            <v>/</v>
          </cell>
        </row>
        <row r="1122">
          <cell r="AF1122" t="str">
            <v/>
          </cell>
          <cell r="AG1122" t="str">
            <v/>
          </cell>
          <cell r="AH1122" t="str">
            <v>/</v>
          </cell>
          <cell r="AI1122" t="str">
            <v>/</v>
          </cell>
        </row>
        <row r="1123">
          <cell r="AF1123" t="str">
            <v/>
          </cell>
          <cell r="AG1123" t="str">
            <v/>
          </cell>
          <cell r="AH1123" t="str">
            <v>/</v>
          </cell>
          <cell r="AI1123" t="str">
            <v>/</v>
          </cell>
        </row>
        <row r="1124">
          <cell r="AF1124" t="str">
            <v/>
          </cell>
          <cell r="AG1124" t="str">
            <v/>
          </cell>
          <cell r="AH1124" t="str">
            <v>/</v>
          </cell>
          <cell r="AI1124" t="str">
            <v>/</v>
          </cell>
        </row>
        <row r="1125">
          <cell r="AF1125" t="str">
            <v/>
          </cell>
          <cell r="AG1125" t="str">
            <v/>
          </cell>
          <cell r="AH1125" t="str">
            <v>/</v>
          </cell>
          <cell r="AI1125" t="str">
            <v>/</v>
          </cell>
        </row>
        <row r="1126">
          <cell r="AF1126" t="str">
            <v/>
          </cell>
          <cell r="AG1126" t="str">
            <v/>
          </cell>
          <cell r="AH1126" t="str">
            <v>/</v>
          </cell>
          <cell r="AI1126" t="str">
            <v>/</v>
          </cell>
        </row>
        <row r="1127">
          <cell r="AF1127" t="str">
            <v/>
          </cell>
          <cell r="AG1127" t="str">
            <v/>
          </cell>
          <cell r="AH1127" t="str">
            <v>/</v>
          </cell>
          <cell r="AI1127" t="str">
            <v>/</v>
          </cell>
        </row>
        <row r="1128">
          <cell r="AF1128" t="str">
            <v/>
          </cell>
          <cell r="AG1128" t="str">
            <v/>
          </cell>
          <cell r="AH1128" t="str">
            <v>/</v>
          </cell>
          <cell r="AI1128" t="str">
            <v>/</v>
          </cell>
        </row>
        <row r="1129">
          <cell r="AF1129" t="str">
            <v/>
          </cell>
          <cell r="AG1129" t="str">
            <v/>
          </cell>
          <cell r="AH1129" t="str">
            <v>/</v>
          </cell>
          <cell r="AI1129" t="str">
            <v>/</v>
          </cell>
        </row>
        <row r="1130">
          <cell r="AF1130" t="str">
            <v/>
          </cell>
          <cell r="AG1130" t="str">
            <v/>
          </cell>
          <cell r="AH1130" t="str">
            <v>/</v>
          </cell>
          <cell r="AI1130" t="str">
            <v>/</v>
          </cell>
        </row>
        <row r="1131">
          <cell r="AF1131" t="str">
            <v/>
          </cell>
          <cell r="AG1131" t="str">
            <v/>
          </cell>
          <cell r="AH1131" t="str">
            <v>/</v>
          </cell>
          <cell r="AI1131" t="str">
            <v>/</v>
          </cell>
        </row>
        <row r="1132">
          <cell r="AF1132" t="str">
            <v/>
          </cell>
          <cell r="AG1132" t="str">
            <v/>
          </cell>
          <cell r="AH1132" t="str">
            <v>/</v>
          </cell>
          <cell r="AI1132" t="str">
            <v>/</v>
          </cell>
        </row>
        <row r="1133">
          <cell r="AF1133" t="str">
            <v/>
          </cell>
          <cell r="AG1133" t="str">
            <v/>
          </cell>
          <cell r="AH1133" t="str">
            <v>/</v>
          </cell>
          <cell r="AI1133" t="str">
            <v>/</v>
          </cell>
        </row>
        <row r="1134">
          <cell r="AF1134" t="str">
            <v/>
          </cell>
          <cell r="AG1134" t="str">
            <v/>
          </cell>
          <cell r="AH1134" t="str">
            <v>/</v>
          </cell>
          <cell r="AI1134" t="str">
            <v>/</v>
          </cell>
        </row>
        <row r="1135">
          <cell r="AF1135" t="str">
            <v/>
          </cell>
          <cell r="AG1135" t="str">
            <v/>
          </cell>
          <cell r="AH1135" t="str">
            <v>/</v>
          </cell>
          <cell r="AI1135" t="str">
            <v>/</v>
          </cell>
        </row>
        <row r="1136">
          <cell r="AF1136" t="str">
            <v/>
          </cell>
          <cell r="AG1136" t="str">
            <v/>
          </cell>
          <cell r="AH1136" t="str">
            <v>/</v>
          </cell>
          <cell r="AI1136" t="str">
            <v>/</v>
          </cell>
        </row>
        <row r="1137">
          <cell r="AF1137" t="str">
            <v/>
          </cell>
          <cell r="AG1137" t="str">
            <v/>
          </cell>
          <cell r="AH1137" t="str">
            <v>/</v>
          </cell>
          <cell r="AI1137" t="str">
            <v>/</v>
          </cell>
        </row>
        <row r="1138">
          <cell r="AF1138" t="str">
            <v/>
          </cell>
          <cell r="AG1138" t="str">
            <v/>
          </cell>
          <cell r="AH1138" t="str">
            <v>/</v>
          </cell>
          <cell r="AI1138" t="str">
            <v>/</v>
          </cell>
        </row>
        <row r="1139">
          <cell r="AF1139" t="str">
            <v/>
          </cell>
          <cell r="AG1139" t="str">
            <v/>
          </cell>
          <cell r="AH1139" t="str">
            <v>/</v>
          </cell>
          <cell r="AI1139" t="str">
            <v>/</v>
          </cell>
        </row>
        <row r="1140">
          <cell r="AF1140" t="str">
            <v/>
          </cell>
          <cell r="AG1140" t="str">
            <v/>
          </cell>
          <cell r="AH1140" t="str">
            <v>/</v>
          </cell>
          <cell r="AI1140" t="str">
            <v>/</v>
          </cell>
        </row>
        <row r="1141">
          <cell r="AF1141" t="str">
            <v/>
          </cell>
          <cell r="AG1141" t="str">
            <v/>
          </cell>
          <cell r="AH1141" t="str">
            <v>/</v>
          </cell>
          <cell r="AI1141" t="str">
            <v>/</v>
          </cell>
        </row>
        <row r="1142">
          <cell r="AF1142" t="str">
            <v/>
          </cell>
          <cell r="AG1142" t="str">
            <v/>
          </cell>
          <cell r="AH1142" t="str">
            <v>/</v>
          </cell>
          <cell r="AI1142" t="str">
            <v>/</v>
          </cell>
        </row>
        <row r="1143">
          <cell r="AF1143" t="str">
            <v/>
          </cell>
          <cell r="AG1143" t="str">
            <v/>
          </cell>
          <cell r="AH1143" t="str">
            <v>/</v>
          </cell>
          <cell r="AI1143" t="str">
            <v>/</v>
          </cell>
        </row>
        <row r="1144">
          <cell r="AF1144" t="str">
            <v/>
          </cell>
          <cell r="AG1144" t="str">
            <v/>
          </cell>
          <cell r="AH1144" t="str">
            <v>/</v>
          </cell>
          <cell r="AI1144" t="str">
            <v>/</v>
          </cell>
        </row>
        <row r="1145">
          <cell r="AF1145" t="str">
            <v/>
          </cell>
          <cell r="AG1145" t="str">
            <v/>
          </cell>
          <cell r="AH1145" t="str">
            <v>/</v>
          </cell>
          <cell r="AI1145" t="str">
            <v>/</v>
          </cell>
        </row>
        <row r="1146">
          <cell r="AF1146" t="str">
            <v/>
          </cell>
          <cell r="AG1146" t="str">
            <v/>
          </cell>
          <cell r="AH1146" t="str">
            <v>/</v>
          </cell>
          <cell r="AI1146" t="str">
            <v>/</v>
          </cell>
        </row>
        <row r="1147">
          <cell r="AF1147" t="str">
            <v/>
          </cell>
          <cell r="AG1147" t="str">
            <v/>
          </cell>
          <cell r="AH1147" t="str">
            <v>/</v>
          </cell>
          <cell r="AI1147" t="str">
            <v>/</v>
          </cell>
        </row>
        <row r="1148">
          <cell r="AF1148" t="str">
            <v/>
          </cell>
          <cell r="AG1148" t="str">
            <v/>
          </cell>
          <cell r="AH1148" t="str">
            <v>/</v>
          </cell>
          <cell r="AI1148" t="str">
            <v>/</v>
          </cell>
        </row>
        <row r="1149">
          <cell r="AF1149" t="str">
            <v/>
          </cell>
          <cell r="AG1149" t="str">
            <v/>
          </cell>
          <cell r="AH1149" t="str">
            <v>/</v>
          </cell>
          <cell r="AI1149" t="str">
            <v>/</v>
          </cell>
        </row>
        <row r="1150">
          <cell r="AF1150" t="str">
            <v/>
          </cell>
          <cell r="AG1150" t="str">
            <v/>
          </cell>
          <cell r="AH1150" t="str">
            <v>/</v>
          </cell>
          <cell r="AI1150" t="str">
            <v>/</v>
          </cell>
        </row>
        <row r="1151">
          <cell r="AF1151" t="str">
            <v/>
          </cell>
          <cell r="AG1151" t="str">
            <v/>
          </cell>
          <cell r="AH1151" t="str">
            <v>/</v>
          </cell>
          <cell r="AI1151" t="str">
            <v>/</v>
          </cell>
        </row>
        <row r="1152">
          <cell r="AF1152" t="str">
            <v/>
          </cell>
          <cell r="AG1152" t="str">
            <v/>
          </cell>
          <cell r="AH1152" t="str">
            <v>/</v>
          </cell>
          <cell r="AI1152" t="str">
            <v>/</v>
          </cell>
        </row>
        <row r="1153">
          <cell r="AF1153" t="str">
            <v/>
          </cell>
          <cell r="AG1153" t="str">
            <v/>
          </cell>
          <cell r="AH1153" t="str">
            <v>/</v>
          </cell>
          <cell r="AI1153" t="str">
            <v>/</v>
          </cell>
        </row>
        <row r="1154">
          <cell r="AF1154" t="str">
            <v/>
          </cell>
          <cell r="AG1154" t="str">
            <v/>
          </cell>
          <cell r="AH1154" t="str">
            <v>/</v>
          </cell>
          <cell r="AI1154" t="str">
            <v>/</v>
          </cell>
        </row>
        <row r="1155">
          <cell r="AF1155" t="str">
            <v/>
          </cell>
          <cell r="AG1155" t="str">
            <v/>
          </cell>
          <cell r="AH1155" t="str">
            <v>/</v>
          </cell>
          <cell r="AI1155" t="str">
            <v>/</v>
          </cell>
        </row>
        <row r="1156">
          <cell r="AF1156" t="str">
            <v/>
          </cell>
          <cell r="AG1156" t="str">
            <v/>
          </cell>
          <cell r="AH1156" t="str">
            <v>/</v>
          </cell>
          <cell r="AI1156" t="str">
            <v>/</v>
          </cell>
        </row>
        <row r="1157">
          <cell r="AF1157" t="str">
            <v/>
          </cell>
          <cell r="AG1157" t="str">
            <v/>
          </cell>
          <cell r="AH1157" t="str">
            <v>/</v>
          </cell>
          <cell r="AI1157" t="str">
            <v>/</v>
          </cell>
        </row>
        <row r="1158">
          <cell r="AF1158" t="str">
            <v/>
          </cell>
          <cell r="AG1158" t="str">
            <v/>
          </cell>
          <cell r="AH1158" t="str">
            <v>/</v>
          </cell>
          <cell r="AI1158" t="str">
            <v>/</v>
          </cell>
        </row>
        <row r="1159">
          <cell r="AF1159" t="str">
            <v/>
          </cell>
          <cell r="AG1159" t="str">
            <v/>
          </cell>
          <cell r="AH1159" t="str">
            <v>/</v>
          </cell>
          <cell r="AI1159" t="str">
            <v>/</v>
          </cell>
        </row>
        <row r="1160">
          <cell r="AF1160" t="str">
            <v/>
          </cell>
          <cell r="AG1160" t="str">
            <v/>
          </cell>
          <cell r="AH1160" t="str">
            <v>/</v>
          </cell>
          <cell r="AI1160" t="str">
            <v>/</v>
          </cell>
        </row>
        <row r="1161">
          <cell r="AF1161" t="str">
            <v/>
          </cell>
          <cell r="AG1161" t="str">
            <v/>
          </cell>
          <cell r="AH1161" t="str">
            <v>/</v>
          </cell>
          <cell r="AI1161" t="str">
            <v>/</v>
          </cell>
        </row>
        <row r="1162">
          <cell r="AF1162" t="str">
            <v/>
          </cell>
          <cell r="AG1162" t="str">
            <v/>
          </cell>
          <cell r="AH1162" t="str">
            <v>/</v>
          </cell>
          <cell r="AI1162" t="str">
            <v>/</v>
          </cell>
        </row>
        <row r="1163">
          <cell r="AF1163" t="str">
            <v/>
          </cell>
          <cell r="AG1163" t="str">
            <v/>
          </cell>
          <cell r="AH1163" t="str">
            <v>/</v>
          </cell>
          <cell r="AI1163" t="str">
            <v>/</v>
          </cell>
        </row>
        <row r="1164">
          <cell r="AF1164" t="str">
            <v/>
          </cell>
          <cell r="AG1164" t="str">
            <v/>
          </cell>
          <cell r="AH1164" t="str">
            <v>/</v>
          </cell>
          <cell r="AI1164" t="str">
            <v>/</v>
          </cell>
        </row>
        <row r="1165">
          <cell r="AF1165" t="str">
            <v/>
          </cell>
          <cell r="AG1165" t="str">
            <v/>
          </cell>
          <cell r="AH1165" t="str">
            <v>/</v>
          </cell>
          <cell r="AI1165" t="str">
            <v>/</v>
          </cell>
        </row>
        <row r="1166">
          <cell r="AF1166" t="str">
            <v/>
          </cell>
          <cell r="AG1166" t="str">
            <v/>
          </cell>
          <cell r="AH1166" t="str">
            <v>/</v>
          </cell>
          <cell r="AI1166" t="str">
            <v>/</v>
          </cell>
        </row>
        <row r="1167">
          <cell r="AF1167" t="str">
            <v/>
          </cell>
          <cell r="AG1167" t="str">
            <v/>
          </cell>
          <cell r="AH1167" t="str">
            <v>/</v>
          </cell>
          <cell r="AI1167" t="str">
            <v>/</v>
          </cell>
        </row>
        <row r="1168">
          <cell r="AF1168" t="str">
            <v/>
          </cell>
          <cell r="AG1168" t="str">
            <v/>
          </cell>
          <cell r="AH1168" t="str">
            <v>/</v>
          </cell>
          <cell r="AI1168" t="str">
            <v>/</v>
          </cell>
        </row>
        <row r="1169">
          <cell r="AF1169" t="str">
            <v/>
          </cell>
          <cell r="AG1169" t="str">
            <v/>
          </cell>
          <cell r="AH1169" t="str">
            <v>/</v>
          </cell>
          <cell r="AI1169" t="str">
            <v>/</v>
          </cell>
        </row>
        <row r="1170">
          <cell r="AF1170" t="str">
            <v/>
          </cell>
          <cell r="AG1170" t="str">
            <v/>
          </cell>
          <cell r="AH1170" t="str">
            <v>/</v>
          </cell>
          <cell r="AI1170" t="str">
            <v>/</v>
          </cell>
        </row>
        <row r="1171">
          <cell r="AF1171" t="str">
            <v/>
          </cell>
          <cell r="AG1171" t="str">
            <v/>
          </cell>
          <cell r="AH1171" t="str">
            <v>/</v>
          </cell>
          <cell r="AI1171" t="str">
            <v>/</v>
          </cell>
        </row>
        <row r="1172">
          <cell r="AF1172" t="str">
            <v/>
          </cell>
          <cell r="AG1172" t="str">
            <v/>
          </cell>
          <cell r="AH1172" t="str">
            <v>/</v>
          </cell>
          <cell r="AI1172" t="str">
            <v>/</v>
          </cell>
        </row>
        <row r="1173">
          <cell r="AF1173" t="str">
            <v/>
          </cell>
          <cell r="AG1173" t="str">
            <v/>
          </cell>
          <cell r="AH1173" t="str">
            <v>/</v>
          </cell>
          <cell r="AI1173" t="str">
            <v>/</v>
          </cell>
        </row>
        <row r="1174">
          <cell r="AF1174" t="str">
            <v/>
          </cell>
          <cell r="AG1174" t="str">
            <v/>
          </cell>
          <cell r="AH1174" t="str">
            <v>/</v>
          </cell>
          <cell r="AI1174" t="str">
            <v>/</v>
          </cell>
        </row>
        <row r="1175">
          <cell r="AF1175" t="str">
            <v/>
          </cell>
          <cell r="AG1175" t="str">
            <v/>
          </cell>
          <cell r="AH1175" t="str">
            <v>/</v>
          </cell>
          <cell r="AI1175" t="str">
            <v>/</v>
          </cell>
        </row>
        <row r="1176">
          <cell r="AF1176" t="str">
            <v/>
          </cell>
          <cell r="AG1176" t="str">
            <v/>
          </cell>
          <cell r="AH1176" t="str">
            <v>/</v>
          </cell>
          <cell r="AI1176" t="str">
            <v>/</v>
          </cell>
        </row>
        <row r="1177">
          <cell r="AF1177" t="str">
            <v/>
          </cell>
          <cell r="AG1177" t="str">
            <v/>
          </cell>
          <cell r="AH1177" t="str">
            <v>/</v>
          </cell>
          <cell r="AI1177" t="str">
            <v>/</v>
          </cell>
        </row>
        <row r="1178">
          <cell r="AF1178" t="str">
            <v/>
          </cell>
          <cell r="AG1178" t="str">
            <v/>
          </cell>
          <cell r="AH1178" t="str">
            <v>/</v>
          </cell>
          <cell r="AI1178" t="str">
            <v>/</v>
          </cell>
        </row>
        <row r="1179">
          <cell r="AF1179" t="str">
            <v/>
          </cell>
          <cell r="AG1179" t="str">
            <v/>
          </cell>
          <cell r="AH1179" t="str">
            <v>/</v>
          </cell>
          <cell r="AI1179" t="str">
            <v>/</v>
          </cell>
        </row>
        <row r="1180">
          <cell r="AF1180" t="str">
            <v/>
          </cell>
          <cell r="AG1180" t="str">
            <v/>
          </cell>
          <cell r="AH1180" t="str">
            <v>/</v>
          </cell>
          <cell r="AI1180" t="str">
            <v>/</v>
          </cell>
        </row>
        <row r="1181">
          <cell r="AF1181" t="str">
            <v/>
          </cell>
          <cell r="AG1181" t="str">
            <v/>
          </cell>
          <cell r="AH1181" t="str">
            <v>/</v>
          </cell>
          <cell r="AI1181" t="str">
            <v>/</v>
          </cell>
        </row>
        <row r="1182">
          <cell r="AF1182" t="str">
            <v/>
          </cell>
          <cell r="AG1182" t="str">
            <v/>
          </cell>
          <cell r="AH1182" t="str">
            <v>/</v>
          </cell>
          <cell r="AI1182" t="str">
            <v>/</v>
          </cell>
        </row>
        <row r="1183">
          <cell r="AF1183" t="str">
            <v/>
          </cell>
          <cell r="AG1183" t="str">
            <v/>
          </cell>
          <cell r="AH1183" t="str">
            <v>/</v>
          </cell>
          <cell r="AI1183" t="str">
            <v>/</v>
          </cell>
        </row>
        <row r="1184">
          <cell r="AF1184" t="str">
            <v/>
          </cell>
          <cell r="AG1184" t="str">
            <v/>
          </cell>
          <cell r="AH1184" t="str">
            <v>/</v>
          </cell>
          <cell r="AI1184" t="str">
            <v>/</v>
          </cell>
        </row>
        <row r="1185">
          <cell r="AF1185" t="str">
            <v/>
          </cell>
          <cell r="AG1185" t="str">
            <v/>
          </cell>
          <cell r="AH1185" t="str">
            <v>/</v>
          </cell>
          <cell r="AI1185" t="str">
            <v>/</v>
          </cell>
        </row>
        <row r="1186">
          <cell r="AF1186" t="str">
            <v/>
          </cell>
          <cell r="AG1186" t="str">
            <v/>
          </cell>
          <cell r="AH1186" t="str">
            <v>/</v>
          </cell>
          <cell r="AI1186" t="str">
            <v>/</v>
          </cell>
        </row>
        <row r="1187">
          <cell r="AF1187" t="str">
            <v/>
          </cell>
          <cell r="AG1187" t="str">
            <v/>
          </cell>
          <cell r="AH1187" t="str">
            <v>/</v>
          </cell>
          <cell r="AI1187" t="str">
            <v>/</v>
          </cell>
        </row>
        <row r="1188">
          <cell r="AF1188" t="str">
            <v/>
          </cell>
          <cell r="AG1188" t="str">
            <v/>
          </cell>
          <cell r="AH1188" t="str">
            <v>/</v>
          </cell>
          <cell r="AI1188" t="str">
            <v>/</v>
          </cell>
        </row>
        <row r="1189">
          <cell r="AF1189" t="str">
            <v/>
          </cell>
          <cell r="AG1189" t="str">
            <v/>
          </cell>
          <cell r="AH1189" t="str">
            <v>/</v>
          </cell>
          <cell r="AI1189" t="str">
            <v>/</v>
          </cell>
        </row>
        <row r="1190">
          <cell r="AF1190" t="str">
            <v/>
          </cell>
          <cell r="AG1190" t="str">
            <v/>
          </cell>
          <cell r="AH1190" t="str">
            <v>/</v>
          </cell>
          <cell r="AI1190" t="str">
            <v>/</v>
          </cell>
        </row>
        <row r="1191">
          <cell r="AF1191" t="str">
            <v/>
          </cell>
          <cell r="AG1191" t="str">
            <v/>
          </cell>
          <cell r="AH1191" t="str">
            <v>/</v>
          </cell>
          <cell r="AI1191" t="str">
            <v>/</v>
          </cell>
        </row>
        <row r="1192">
          <cell r="AF1192" t="str">
            <v/>
          </cell>
          <cell r="AG1192" t="str">
            <v/>
          </cell>
          <cell r="AH1192" t="str">
            <v>/</v>
          </cell>
          <cell r="AI1192" t="str">
            <v>/</v>
          </cell>
        </row>
        <row r="1193">
          <cell r="AF1193" t="str">
            <v/>
          </cell>
          <cell r="AG1193" t="str">
            <v/>
          </cell>
          <cell r="AH1193" t="str">
            <v>/</v>
          </cell>
          <cell r="AI1193" t="str">
            <v>/</v>
          </cell>
        </row>
        <row r="1194">
          <cell r="AF1194" t="str">
            <v/>
          </cell>
          <cell r="AG1194" t="str">
            <v/>
          </cell>
          <cell r="AH1194" t="str">
            <v>/</v>
          </cell>
          <cell r="AI1194" t="str">
            <v>/</v>
          </cell>
        </row>
        <row r="1195">
          <cell r="AF1195" t="str">
            <v/>
          </cell>
          <cell r="AG1195" t="str">
            <v/>
          </cell>
          <cell r="AH1195" t="str">
            <v>/</v>
          </cell>
          <cell r="AI1195" t="str">
            <v>/</v>
          </cell>
        </row>
        <row r="1196">
          <cell r="AF1196" t="str">
            <v/>
          </cell>
          <cell r="AG1196" t="str">
            <v/>
          </cell>
          <cell r="AH1196" t="str">
            <v>/</v>
          </cell>
          <cell r="AI1196" t="str">
            <v>/</v>
          </cell>
        </row>
        <row r="1197">
          <cell r="AF1197" t="str">
            <v/>
          </cell>
          <cell r="AG1197" t="str">
            <v/>
          </cell>
          <cell r="AH1197" t="str">
            <v>/</v>
          </cell>
          <cell r="AI1197" t="str">
            <v>/</v>
          </cell>
        </row>
        <row r="1198">
          <cell r="AF1198" t="str">
            <v/>
          </cell>
          <cell r="AG1198" t="str">
            <v/>
          </cell>
          <cell r="AH1198" t="str">
            <v>/</v>
          </cell>
          <cell r="AI1198" t="str">
            <v>/</v>
          </cell>
        </row>
        <row r="1199">
          <cell r="AF1199" t="str">
            <v/>
          </cell>
          <cell r="AG1199" t="str">
            <v/>
          </cell>
          <cell r="AH1199" t="str">
            <v>/</v>
          </cell>
          <cell r="AI1199" t="str">
            <v>/</v>
          </cell>
        </row>
        <row r="1200">
          <cell r="AF1200" t="str">
            <v/>
          </cell>
          <cell r="AG1200" t="str">
            <v/>
          </cell>
          <cell r="AH1200" t="str">
            <v>/</v>
          </cell>
          <cell r="AI1200" t="str">
            <v>/</v>
          </cell>
        </row>
        <row r="1201">
          <cell r="AF1201" t="str">
            <v/>
          </cell>
          <cell r="AG1201" t="str">
            <v/>
          </cell>
          <cell r="AH1201" t="str">
            <v>/</v>
          </cell>
          <cell r="AI1201" t="str">
            <v>/</v>
          </cell>
        </row>
        <row r="1202">
          <cell r="AF1202" t="str">
            <v/>
          </cell>
          <cell r="AG1202" t="str">
            <v/>
          </cell>
          <cell r="AH1202" t="str">
            <v>/</v>
          </cell>
          <cell r="AI1202" t="str">
            <v>/</v>
          </cell>
        </row>
        <row r="1203">
          <cell r="AF1203" t="str">
            <v/>
          </cell>
          <cell r="AG1203" t="str">
            <v/>
          </cell>
          <cell r="AH1203" t="str">
            <v>/</v>
          </cell>
          <cell r="AI1203" t="str">
            <v>/</v>
          </cell>
        </row>
        <row r="1204">
          <cell r="AF1204" t="str">
            <v/>
          </cell>
          <cell r="AG1204" t="str">
            <v/>
          </cell>
          <cell r="AH1204" t="str">
            <v>/</v>
          </cell>
          <cell r="AI1204" t="str">
            <v>/</v>
          </cell>
        </row>
        <row r="1205">
          <cell r="AF1205" t="str">
            <v/>
          </cell>
          <cell r="AG1205" t="str">
            <v/>
          </cell>
          <cell r="AH1205" t="str">
            <v>/</v>
          </cell>
          <cell r="AI1205" t="str">
            <v>/</v>
          </cell>
        </row>
        <row r="1206">
          <cell r="AF1206" t="str">
            <v/>
          </cell>
          <cell r="AG1206" t="str">
            <v/>
          </cell>
          <cell r="AH1206" t="str">
            <v>/</v>
          </cell>
          <cell r="AI1206" t="str">
            <v>/</v>
          </cell>
        </row>
        <row r="1207">
          <cell r="AF1207" t="str">
            <v/>
          </cell>
          <cell r="AG1207" t="str">
            <v/>
          </cell>
          <cell r="AH1207" t="str">
            <v>/</v>
          </cell>
          <cell r="AI1207" t="str">
            <v>/</v>
          </cell>
        </row>
        <row r="1208">
          <cell r="AF1208" t="str">
            <v/>
          </cell>
          <cell r="AG1208" t="str">
            <v/>
          </cell>
          <cell r="AH1208" t="str">
            <v>/</v>
          </cell>
          <cell r="AI1208" t="str">
            <v>/</v>
          </cell>
        </row>
        <row r="1209">
          <cell r="AF1209" t="str">
            <v/>
          </cell>
          <cell r="AG1209" t="str">
            <v/>
          </cell>
          <cell r="AH1209" t="str">
            <v>/</v>
          </cell>
          <cell r="AI1209" t="str">
            <v>/</v>
          </cell>
        </row>
        <row r="1210">
          <cell r="AF1210" t="str">
            <v/>
          </cell>
          <cell r="AG1210" t="str">
            <v/>
          </cell>
          <cell r="AH1210" t="str">
            <v>/</v>
          </cell>
          <cell r="AI1210" t="str">
            <v>/</v>
          </cell>
        </row>
        <row r="1211">
          <cell r="AF1211" t="str">
            <v/>
          </cell>
          <cell r="AG1211" t="str">
            <v/>
          </cell>
          <cell r="AH1211" t="str">
            <v>/</v>
          </cell>
          <cell r="AI1211" t="str">
            <v>/</v>
          </cell>
        </row>
        <row r="1212">
          <cell r="AF1212" t="str">
            <v/>
          </cell>
          <cell r="AG1212" t="str">
            <v/>
          </cell>
          <cell r="AH1212" t="str">
            <v>/</v>
          </cell>
          <cell r="AI1212" t="str">
            <v>/</v>
          </cell>
        </row>
        <row r="1213">
          <cell r="AF1213" t="str">
            <v/>
          </cell>
          <cell r="AG1213" t="str">
            <v/>
          </cell>
          <cell r="AH1213" t="str">
            <v>/</v>
          </cell>
          <cell r="AI1213" t="str">
            <v>/</v>
          </cell>
        </row>
        <row r="1214">
          <cell r="AF1214" t="str">
            <v/>
          </cell>
          <cell r="AG1214" t="str">
            <v/>
          </cell>
          <cell r="AH1214" t="str">
            <v>/</v>
          </cell>
          <cell r="AI1214" t="str">
            <v>/</v>
          </cell>
        </row>
        <row r="1215">
          <cell r="AF1215" t="str">
            <v/>
          </cell>
          <cell r="AG1215" t="str">
            <v/>
          </cell>
          <cell r="AH1215" t="str">
            <v>/</v>
          </cell>
          <cell r="AI1215" t="str">
            <v>/</v>
          </cell>
        </row>
        <row r="1216">
          <cell r="AF1216" t="str">
            <v/>
          </cell>
          <cell r="AG1216" t="str">
            <v/>
          </cell>
          <cell r="AH1216" t="str">
            <v>/</v>
          </cell>
          <cell r="AI1216" t="str">
            <v>/</v>
          </cell>
        </row>
        <row r="1217">
          <cell r="AF1217" t="str">
            <v/>
          </cell>
          <cell r="AG1217" t="str">
            <v/>
          </cell>
          <cell r="AH1217" t="str">
            <v>/</v>
          </cell>
          <cell r="AI1217" t="str">
            <v>/</v>
          </cell>
        </row>
        <row r="1218">
          <cell r="AF1218" t="str">
            <v/>
          </cell>
          <cell r="AG1218" t="str">
            <v/>
          </cell>
          <cell r="AH1218" t="str">
            <v>/</v>
          </cell>
          <cell r="AI1218" t="str">
            <v>/</v>
          </cell>
        </row>
        <row r="1219">
          <cell r="AF1219" t="str">
            <v/>
          </cell>
          <cell r="AG1219" t="str">
            <v/>
          </cell>
          <cell r="AH1219" t="str">
            <v>/</v>
          </cell>
          <cell r="AI1219" t="str">
            <v>/</v>
          </cell>
        </row>
        <row r="1220">
          <cell r="AF1220" t="str">
            <v/>
          </cell>
          <cell r="AG1220" t="str">
            <v/>
          </cell>
          <cell r="AH1220" t="str">
            <v>/</v>
          </cell>
          <cell r="AI1220" t="str">
            <v>/</v>
          </cell>
        </row>
        <row r="1221">
          <cell r="AF1221" t="str">
            <v/>
          </cell>
          <cell r="AG1221" t="str">
            <v/>
          </cell>
          <cell r="AH1221" t="str">
            <v>/</v>
          </cell>
          <cell r="AI1221" t="str">
            <v>/</v>
          </cell>
        </row>
        <row r="1222">
          <cell r="AF1222" t="str">
            <v/>
          </cell>
          <cell r="AG1222" t="str">
            <v/>
          </cell>
          <cell r="AH1222" t="str">
            <v>/</v>
          </cell>
          <cell r="AI1222" t="str">
            <v>/</v>
          </cell>
        </row>
        <row r="1223">
          <cell r="AF1223" t="str">
            <v/>
          </cell>
          <cell r="AG1223" t="str">
            <v/>
          </cell>
          <cell r="AH1223" t="str">
            <v>/</v>
          </cell>
          <cell r="AI1223" t="str">
            <v>/</v>
          </cell>
        </row>
        <row r="1224">
          <cell r="AF1224" t="str">
            <v/>
          </cell>
          <cell r="AG1224" t="str">
            <v/>
          </cell>
          <cell r="AH1224" t="str">
            <v>/</v>
          </cell>
          <cell r="AI1224" t="str">
            <v>/</v>
          </cell>
        </row>
        <row r="1225">
          <cell r="AF1225" t="str">
            <v/>
          </cell>
          <cell r="AG1225" t="str">
            <v/>
          </cell>
          <cell r="AH1225" t="str">
            <v>/</v>
          </cell>
          <cell r="AI1225" t="str">
            <v>/</v>
          </cell>
        </row>
        <row r="1226">
          <cell r="AF1226" t="str">
            <v/>
          </cell>
          <cell r="AG1226" t="str">
            <v/>
          </cell>
          <cell r="AH1226" t="str">
            <v>/</v>
          </cell>
          <cell r="AI1226" t="str">
            <v>/</v>
          </cell>
        </row>
        <row r="1227">
          <cell r="AF1227" t="str">
            <v/>
          </cell>
          <cell r="AG1227" t="str">
            <v/>
          </cell>
          <cell r="AH1227" t="str">
            <v>/</v>
          </cell>
          <cell r="AI1227" t="str">
            <v>/</v>
          </cell>
        </row>
        <row r="1228">
          <cell r="AF1228" t="str">
            <v/>
          </cell>
          <cell r="AG1228" t="str">
            <v/>
          </cell>
          <cell r="AH1228" t="str">
            <v>/</v>
          </cell>
          <cell r="AI1228" t="str">
            <v>/</v>
          </cell>
        </row>
        <row r="1229">
          <cell r="AF1229" t="str">
            <v/>
          </cell>
          <cell r="AG1229" t="str">
            <v/>
          </cell>
          <cell r="AH1229" t="str">
            <v>/</v>
          </cell>
          <cell r="AI1229" t="str">
            <v>/</v>
          </cell>
        </row>
        <row r="1230">
          <cell r="AF1230" t="str">
            <v/>
          </cell>
          <cell r="AG1230" t="str">
            <v/>
          </cell>
          <cell r="AH1230" t="str">
            <v>/</v>
          </cell>
          <cell r="AI1230" t="str">
            <v>/</v>
          </cell>
        </row>
        <row r="1231">
          <cell r="AF1231" t="str">
            <v/>
          </cell>
          <cell r="AG1231" t="str">
            <v/>
          </cell>
          <cell r="AH1231" t="str">
            <v>/</v>
          </cell>
          <cell r="AI1231" t="str">
            <v>/</v>
          </cell>
        </row>
        <row r="1232">
          <cell r="AF1232" t="str">
            <v/>
          </cell>
          <cell r="AG1232" t="str">
            <v/>
          </cell>
          <cell r="AH1232" t="str">
            <v>/</v>
          </cell>
          <cell r="AI1232" t="str">
            <v>/</v>
          </cell>
        </row>
        <row r="1233">
          <cell r="AF1233" t="str">
            <v/>
          </cell>
          <cell r="AG1233" t="str">
            <v/>
          </cell>
          <cell r="AH1233" t="str">
            <v>/</v>
          </cell>
          <cell r="AI1233" t="str">
            <v>/</v>
          </cell>
        </row>
        <row r="1234">
          <cell r="AF1234" t="str">
            <v/>
          </cell>
          <cell r="AG1234" t="str">
            <v/>
          </cell>
          <cell r="AH1234" t="str">
            <v>/</v>
          </cell>
          <cell r="AI1234" t="str">
            <v>/</v>
          </cell>
        </row>
        <row r="1235">
          <cell r="AF1235" t="str">
            <v/>
          </cell>
          <cell r="AG1235" t="str">
            <v/>
          </cell>
          <cell r="AH1235" t="str">
            <v>/</v>
          </cell>
          <cell r="AI1235" t="str">
            <v>/</v>
          </cell>
        </row>
        <row r="1236">
          <cell r="AF1236" t="str">
            <v/>
          </cell>
          <cell r="AG1236" t="str">
            <v/>
          </cell>
          <cell r="AH1236" t="str">
            <v>/</v>
          </cell>
          <cell r="AI1236" t="str">
            <v>/</v>
          </cell>
        </row>
        <row r="1237">
          <cell r="AF1237" t="str">
            <v/>
          </cell>
          <cell r="AG1237" t="str">
            <v/>
          </cell>
          <cell r="AH1237" t="str">
            <v>/</v>
          </cell>
          <cell r="AI1237" t="str">
            <v>/</v>
          </cell>
        </row>
        <row r="1238">
          <cell r="AF1238" t="str">
            <v/>
          </cell>
          <cell r="AG1238" t="str">
            <v/>
          </cell>
          <cell r="AH1238" t="str">
            <v>/</v>
          </cell>
          <cell r="AI1238" t="str">
            <v>/</v>
          </cell>
        </row>
        <row r="1239">
          <cell r="AF1239" t="str">
            <v/>
          </cell>
          <cell r="AG1239" t="str">
            <v/>
          </cell>
          <cell r="AH1239" t="str">
            <v>/</v>
          </cell>
          <cell r="AI1239" t="str">
            <v>/</v>
          </cell>
        </row>
        <row r="1240">
          <cell r="AF1240" t="str">
            <v/>
          </cell>
          <cell r="AG1240" t="str">
            <v/>
          </cell>
          <cell r="AH1240" t="str">
            <v>/</v>
          </cell>
          <cell r="AI1240" t="str">
            <v>/</v>
          </cell>
        </row>
        <row r="1241">
          <cell r="AF1241" t="str">
            <v/>
          </cell>
          <cell r="AG1241" t="str">
            <v/>
          </cell>
          <cell r="AH1241" t="str">
            <v>/</v>
          </cell>
          <cell r="AI1241" t="str">
            <v>/</v>
          </cell>
        </row>
        <row r="1242">
          <cell r="AF1242" t="str">
            <v/>
          </cell>
          <cell r="AG1242" t="str">
            <v/>
          </cell>
          <cell r="AH1242" t="str">
            <v>/</v>
          </cell>
          <cell r="AI1242" t="str">
            <v>/</v>
          </cell>
        </row>
        <row r="1243">
          <cell r="AF1243" t="str">
            <v/>
          </cell>
          <cell r="AG1243" t="str">
            <v/>
          </cell>
          <cell r="AH1243" t="str">
            <v>/</v>
          </cell>
          <cell r="AI1243" t="str">
            <v>/</v>
          </cell>
        </row>
        <row r="1244">
          <cell r="AF1244" t="str">
            <v/>
          </cell>
          <cell r="AG1244" t="str">
            <v/>
          </cell>
          <cell r="AH1244" t="str">
            <v>/</v>
          </cell>
          <cell r="AI1244" t="str">
            <v>/</v>
          </cell>
        </row>
        <row r="1245">
          <cell r="AF1245" t="str">
            <v/>
          </cell>
          <cell r="AG1245" t="str">
            <v/>
          </cell>
          <cell r="AH1245" t="str">
            <v>/</v>
          </cell>
          <cell r="AI1245" t="str">
            <v>/</v>
          </cell>
        </row>
        <row r="1246">
          <cell r="AF1246" t="str">
            <v/>
          </cell>
          <cell r="AG1246" t="str">
            <v/>
          </cell>
          <cell r="AH1246" t="str">
            <v>/</v>
          </cell>
          <cell r="AI1246" t="str">
            <v>/</v>
          </cell>
        </row>
        <row r="1247">
          <cell r="AF1247" t="str">
            <v/>
          </cell>
          <cell r="AG1247" t="str">
            <v/>
          </cell>
          <cell r="AH1247" t="str">
            <v>/</v>
          </cell>
          <cell r="AI1247" t="str">
            <v>/</v>
          </cell>
        </row>
        <row r="1248">
          <cell r="AF1248" t="str">
            <v/>
          </cell>
          <cell r="AG1248" t="str">
            <v/>
          </cell>
          <cell r="AH1248" t="str">
            <v>/</v>
          </cell>
          <cell r="AI1248" t="str">
            <v>/</v>
          </cell>
        </row>
        <row r="1249">
          <cell r="AF1249" t="str">
            <v/>
          </cell>
          <cell r="AG1249" t="str">
            <v/>
          </cell>
          <cell r="AH1249" t="str">
            <v>/</v>
          </cell>
          <cell r="AI1249" t="str">
            <v>/</v>
          </cell>
        </row>
        <row r="1250">
          <cell r="AF1250" t="str">
            <v/>
          </cell>
          <cell r="AG1250" t="str">
            <v/>
          </cell>
          <cell r="AH1250" t="str">
            <v>/</v>
          </cell>
          <cell r="AI1250" t="str">
            <v>/</v>
          </cell>
        </row>
        <row r="1251">
          <cell r="AF1251" t="str">
            <v/>
          </cell>
          <cell r="AG1251" t="str">
            <v/>
          </cell>
          <cell r="AH1251" t="str">
            <v>/</v>
          </cell>
          <cell r="AI1251" t="str">
            <v>/</v>
          </cell>
        </row>
        <row r="1252">
          <cell r="AF1252" t="str">
            <v/>
          </cell>
          <cell r="AG1252" t="str">
            <v/>
          </cell>
          <cell r="AH1252" t="str">
            <v>/</v>
          </cell>
          <cell r="AI1252" t="str">
            <v>/</v>
          </cell>
        </row>
        <row r="1253">
          <cell r="AF1253" t="str">
            <v/>
          </cell>
          <cell r="AG1253" t="str">
            <v/>
          </cell>
          <cell r="AH1253" t="str">
            <v>/</v>
          </cell>
          <cell r="AI1253" t="str">
            <v>/</v>
          </cell>
        </row>
        <row r="1254">
          <cell r="AF1254" t="str">
            <v/>
          </cell>
          <cell r="AG1254" t="str">
            <v/>
          </cell>
          <cell r="AH1254" t="str">
            <v>/</v>
          </cell>
          <cell r="AI1254" t="str">
            <v>/</v>
          </cell>
        </row>
        <row r="1255">
          <cell r="AF1255" t="str">
            <v/>
          </cell>
          <cell r="AG1255" t="str">
            <v/>
          </cell>
          <cell r="AH1255" t="str">
            <v>/</v>
          </cell>
          <cell r="AI1255" t="str">
            <v>/</v>
          </cell>
        </row>
        <row r="1256">
          <cell r="AF1256" t="str">
            <v/>
          </cell>
          <cell r="AG1256" t="str">
            <v/>
          </cell>
          <cell r="AH1256" t="str">
            <v>/</v>
          </cell>
          <cell r="AI1256" t="str">
            <v>/</v>
          </cell>
        </row>
        <row r="1257">
          <cell r="AF1257" t="str">
            <v/>
          </cell>
          <cell r="AG1257" t="str">
            <v/>
          </cell>
          <cell r="AH1257" t="str">
            <v>/</v>
          </cell>
          <cell r="AI1257" t="str">
            <v>/</v>
          </cell>
        </row>
        <row r="1258">
          <cell r="AF1258" t="str">
            <v/>
          </cell>
          <cell r="AG1258" t="str">
            <v/>
          </cell>
          <cell r="AH1258" t="str">
            <v>/</v>
          </cell>
          <cell r="AI1258" t="str">
            <v>/</v>
          </cell>
        </row>
        <row r="1259">
          <cell r="AF1259" t="str">
            <v/>
          </cell>
          <cell r="AG1259" t="str">
            <v/>
          </cell>
          <cell r="AH1259" t="str">
            <v>/</v>
          </cell>
          <cell r="AI1259" t="str">
            <v>/</v>
          </cell>
        </row>
        <row r="1260">
          <cell r="AF1260" t="str">
            <v/>
          </cell>
          <cell r="AG1260" t="str">
            <v/>
          </cell>
          <cell r="AH1260" t="str">
            <v>/</v>
          </cell>
          <cell r="AI1260" t="str">
            <v>/</v>
          </cell>
        </row>
        <row r="1261">
          <cell r="AF1261" t="str">
            <v/>
          </cell>
          <cell r="AG1261" t="str">
            <v/>
          </cell>
          <cell r="AH1261" t="str">
            <v>/</v>
          </cell>
          <cell r="AI1261" t="str">
            <v>/</v>
          </cell>
        </row>
        <row r="1262">
          <cell r="AF1262" t="str">
            <v/>
          </cell>
          <cell r="AG1262" t="str">
            <v/>
          </cell>
          <cell r="AH1262" t="str">
            <v>/</v>
          </cell>
          <cell r="AI1262" t="str">
            <v>/</v>
          </cell>
        </row>
        <row r="1263">
          <cell r="AF1263" t="str">
            <v/>
          </cell>
          <cell r="AG1263" t="str">
            <v/>
          </cell>
          <cell r="AH1263" t="str">
            <v>/</v>
          </cell>
          <cell r="AI1263" t="str">
            <v>/</v>
          </cell>
        </row>
        <row r="1264">
          <cell r="AF1264" t="str">
            <v/>
          </cell>
          <cell r="AG1264" t="str">
            <v/>
          </cell>
          <cell r="AH1264" t="str">
            <v>/</v>
          </cell>
          <cell r="AI1264" t="str">
            <v>/</v>
          </cell>
        </row>
        <row r="1265">
          <cell r="AF1265" t="str">
            <v/>
          </cell>
          <cell r="AG1265" t="str">
            <v/>
          </cell>
          <cell r="AH1265" t="str">
            <v>/</v>
          </cell>
          <cell r="AI1265" t="str">
            <v>/</v>
          </cell>
        </row>
        <row r="1266">
          <cell r="AF1266" t="str">
            <v/>
          </cell>
          <cell r="AG1266" t="str">
            <v/>
          </cell>
          <cell r="AH1266" t="str">
            <v>/</v>
          </cell>
          <cell r="AI1266" t="str">
            <v>/</v>
          </cell>
        </row>
        <row r="1267">
          <cell r="AF1267" t="str">
            <v/>
          </cell>
          <cell r="AG1267" t="str">
            <v/>
          </cell>
          <cell r="AH1267" t="str">
            <v>/</v>
          </cell>
          <cell r="AI1267" t="str">
            <v>/</v>
          </cell>
        </row>
        <row r="1268">
          <cell r="AF1268" t="str">
            <v/>
          </cell>
          <cell r="AG1268" t="str">
            <v/>
          </cell>
          <cell r="AH1268" t="str">
            <v>/</v>
          </cell>
          <cell r="AI1268" t="str">
            <v>/</v>
          </cell>
        </row>
        <row r="1269">
          <cell r="AF1269" t="str">
            <v/>
          </cell>
          <cell r="AG1269" t="str">
            <v/>
          </cell>
          <cell r="AH1269" t="str">
            <v>/</v>
          </cell>
          <cell r="AI1269" t="str">
            <v>/</v>
          </cell>
        </row>
        <row r="1270">
          <cell r="AF1270" t="str">
            <v/>
          </cell>
          <cell r="AG1270" t="str">
            <v/>
          </cell>
          <cell r="AH1270" t="str">
            <v>/</v>
          </cell>
          <cell r="AI1270" t="str">
            <v>/</v>
          </cell>
        </row>
        <row r="1271">
          <cell r="AF1271" t="str">
            <v/>
          </cell>
          <cell r="AG1271" t="str">
            <v/>
          </cell>
          <cell r="AH1271" t="str">
            <v>/</v>
          </cell>
          <cell r="AI1271" t="str">
            <v>/</v>
          </cell>
        </row>
        <row r="1272">
          <cell r="AF1272" t="str">
            <v/>
          </cell>
          <cell r="AG1272" t="str">
            <v/>
          </cell>
          <cell r="AH1272" t="str">
            <v>/</v>
          </cell>
          <cell r="AI1272" t="str">
            <v>/</v>
          </cell>
        </row>
        <row r="1273">
          <cell r="AF1273" t="str">
            <v/>
          </cell>
          <cell r="AG1273" t="str">
            <v/>
          </cell>
          <cell r="AH1273" t="str">
            <v>/</v>
          </cell>
          <cell r="AI1273" t="str">
            <v>/</v>
          </cell>
        </row>
        <row r="1274">
          <cell r="AF1274" t="str">
            <v/>
          </cell>
          <cell r="AG1274" t="str">
            <v/>
          </cell>
          <cell r="AH1274" t="str">
            <v>/</v>
          </cell>
          <cell r="AI1274" t="str">
            <v>/</v>
          </cell>
        </row>
        <row r="1275">
          <cell r="AF1275" t="str">
            <v/>
          </cell>
          <cell r="AG1275" t="str">
            <v/>
          </cell>
          <cell r="AH1275" t="str">
            <v>/</v>
          </cell>
          <cell r="AI1275" t="str">
            <v>/</v>
          </cell>
        </row>
        <row r="1276">
          <cell r="AF1276" t="str">
            <v/>
          </cell>
          <cell r="AG1276" t="str">
            <v/>
          </cell>
          <cell r="AH1276" t="str">
            <v>/</v>
          </cell>
          <cell r="AI1276" t="str">
            <v>/</v>
          </cell>
        </row>
        <row r="1277">
          <cell r="AF1277" t="str">
            <v/>
          </cell>
          <cell r="AG1277" t="str">
            <v/>
          </cell>
          <cell r="AH1277" t="str">
            <v>/</v>
          </cell>
          <cell r="AI1277" t="str">
            <v>/</v>
          </cell>
        </row>
        <row r="1278">
          <cell r="AF1278" t="str">
            <v/>
          </cell>
          <cell r="AG1278" t="str">
            <v/>
          </cell>
          <cell r="AH1278" t="str">
            <v>/</v>
          </cell>
          <cell r="AI1278" t="str">
            <v>/</v>
          </cell>
        </row>
        <row r="1279">
          <cell r="AF1279" t="str">
            <v/>
          </cell>
          <cell r="AG1279" t="str">
            <v/>
          </cell>
          <cell r="AH1279" t="str">
            <v>/</v>
          </cell>
          <cell r="AI1279" t="str">
            <v>/</v>
          </cell>
        </row>
        <row r="1280">
          <cell r="AF1280" t="str">
            <v/>
          </cell>
          <cell r="AG1280" t="str">
            <v/>
          </cell>
          <cell r="AH1280" t="str">
            <v>/</v>
          </cell>
          <cell r="AI1280" t="str">
            <v>/</v>
          </cell>
        </row>
        <row r="1281">
          <cell r="AF1281" t="str">
            <v/>
          </cell>
          <cell r="AG1281" t="str">
            <v/>
          </cell>
          <cell r="AH1281" t="str">
            <v>/</v>
          </cell>
          <cell r="AI1281" t="str">
            <v>/</v>
          </cell>
        </row>
        <row r="1282">
          <cell r="AF1282" t="str">
            <v/>
          </cell>
          <cell r="AG1282" t="str">
            <v/>
          </cell>
          <cell r="AH1282" t="str">
            <v>/</v>
          </cell>
          <cell r="AI1282" t="str">
            <v>/</v>
          </cell>
        </row>
        <row r="1283">
          <cell r="AF1283" t="str">
            <v/>
          </cell>
          <cell r="AG1283" t="str">
            <v/>
          </cell>
          <cell r="AH1283" t="str">
            <v>/</v>
          </cell>
          <cell r="AI1283" t="str">
            <v>/</v>
          </cell>
        </row>
        <row r="1284">
          <cell r="AF1284" t="str">
            <v/>
          </cell>
          <cell r="AG1284" t="str">
            <v/>
          </cell>
          <cell r="AH1284" t="str">
            <v>/</v>
          </cell>
          <cell r="AI1284" t="str">
            <v>/</v>
          </cell>
        </row>
        <row r="1285">
          <cell r="AF1285" t="str">
            <v/>
          </cell>
          <cell r="AG1285" t="str">
            <v/>
          </cell>
          <cell r="AH1285" t="str">
            <v>/</v>
          </cell>
          <cell r="AI1285" t="str">
            <v>/</v>
          </cell>
        </row>
        <row r="1286">
          <cell r="AF1286" t="str">
            <v/>
          </cell>
          <cell r="AG1286" t="str">
            <v/>
          </cell>
          <cell r="AH1286" t="str">
            <v>/</v>
          </cell>
          <cell r="AI1286" t="str">
            <v>/</v>
          </cell>
        </row>
        <row r="1287">
          <cell r="AF1287" t="str">
            <v/>
          </cell>
          <cell r="AG1287" t="str">
            <v/>
          </cell>
          <cell r="AH1287" t="str">
            <v>/</v>
          </cell>
          <cell r="AI1287" t="str">
            <v>/</v>
          </cell>
        </row>
        <row r="1288">
          <cell r="AF1288" t="str">
            <v/>
          </cell>
          <cell r="AG1288" t="str">
            <v/>
          </cell>
          <cell r="AH1288" t="str">
            <v>/</v>
          </cell>
          <cell r="AI1288" t="str">
            <v>/</v>
          </cell>
        </row>
        <row r="1289">
          <cell r="AF1289" t="str">
            <v/>
          </cell>
          <cell r="AG1289" t="str">
            <v/>
          </cell>
          <cell r="AH1289" t="str">
            <v>/</v>
          </cell>
          <cell r="AI1289" t="str">
            <v>/</v>
          </cell>
        </row>
        <row r="1290">
          <cell r="AF1290" t="str">
            <v/>
          </cell>
          <cell r="AG1290" t="str">
            <v/>
          </cell>
          <cell r="AH1290" t="str">
            <v>/</v>
          </cell>
          <cell r="AI1290" t="str">
            <v>/</v>
          </cell>
        </row>
        <row r="1291">
          <cell r="AF1291" t="str">
            <v/>
          </cell>
          <cell r="AG1291" t="str">
            <v/>
          </cell>
          <cell r="AH1291" t="str">
            <v>/</v>
          </cell>
          <cell r="AI1291" t="str">
            <v>/</v>
          </cell>
        </row>
        <row r="1292">
          <cell r="AF1292" t="str">
            <v/>
          </cell>
          <cell r="AG1292" t="str">
            <v/>
          </cell>
          <cell r="AH1292" t="str">
            <v>/</v>
          </cell>
          <cell r="AI1292" t="str">
            <v>/</v>
          </cell>
        </row>
        <row r="1293">
          <cell r="AF1293" t="str">
            <v/>
          </cell>
          <cell r="AG1293" t="str">
            <v/>
          </cell>
          <cell r="AH1293" t="str">
            <v>/</v>
          </cell>
          <cell r="AI1293" t="str">
            <v>/</v>
          </cell>
        </row>
        <row r="1294">
          <cell r="AF1294" t="str">
            <v/>
          </cell>
          <cell r="AG1294" t="str">
            <v/>
          </cell>
          <cell r="AH1294" t="str">
            <v>/</v>
          </cell>
          <cell r="AI1294" t="str">
            <v>/</v>
          </cell>
        </row>
        <row r="1295">
          <cell r="AF1295" t="str">
            <v/>
          </cell>
          <cell r="AG1295" t="str">
            <v/>
          </cell>
          <cell r="AH1295" t="str">
            <v>/</v>
          </cell>
          <cell r="AI1295" t="str">
            <v>/</v>
          </cell>
        </row>
        <row r="1296">
          <cell r="AF1296" t="str">
            <v/>
          </cell>
          <cell r="AG1296" t="str">
            <v/>
          </cell>
          <cell r="AH1296" t="str">
            <v>/</v>
          </cell>
          <cell r="AI1296" t="str">
            <v>/</v>
          </cell>
        </row>
        <row r="1297">
          <cell r="AF1297" t="str">
            <v/>
          </cell>
          <cell r="AG1297" t="str">
            <v/>
          </cell>
          <cell r="AH1297" t="str">
            <v>/</v>
          </cell>
          <cell r="AI1297" t="str">
            <v>/</v>
          </cell>
        </row>
        <row r="1298">
          <cell r="AF1298" t="str">
            <v/>
          </cell>
          <cell r="AG1298" t="str">
            <v/>
          </cell>
          <cell r="AH1298" t="str">
            <v>/</v>
          </cell>
          <cell r="AI1298" t="str">
            <v>/</v>
          </cell>
        </row>
        <row r="1299">
          <cell r="AF1299" t="str">
            <v/>
          </cell>
          <cell r="AG1299" t="str">
            <v/>
          </cell>
          <cell r="AH1299" t="str">
            <v>/</v>
          </cell>
          <cell r="AI1299" t="str">
            <v>/</v>
          </cell>
        </row>
        <row r="1300">
          <cell r="AF1300" t="str">
            <v/>
          </cell>
          <cell r="AG1300" t="str">
            <v/>
          </cell>
          <cell r="AH1300" t="str">
            <v>/</v>
          </cell>
          <cell r="AI1300" t="str">
            <v>/</v>
          </cell>
        </row>
        <row r="1301">
          <cell r="AF1301" t="str">
            <v/>
          </cell>
          <cell r="AG1301" t="str">
            <v/>
          </cell>
          <cell r="AH1301" t="str">
            <v>/</v>
          </cell>
          <cell r="AI1301" t="str">
            <v>/</v>
          </cell>
        </row>
        <row r="1302">
          <cell r="AF1302" t="str">
            <v/>
          </cell>
          <cell r="AG1302" t="str">
            <v/>
          </cell>
          <cell r="AH1302" t="str">
            <v>/</v>
          </cell>
          <cell r="AI1302" t="str">
            <v>/</v>
          </cell>
        </row>
        <row r="1303">
          <cell r="AF1303" t="str">
            <v/>
          </cell>
          <cell r="AG1303" t="str">
            <v/>
          </cell>
          <cell r="AH1303" t="str">
            <v>/</v>
          </cell>
          <cell r="AI1303" t="str">
            <v>/</v>
          </cell>
        </row>
        <row r="1304">
          <cell r="AF1304" t="str">
            <v/>
          </cell>
          <cell r="AG1304" t="str">
            <v/>
          </cell>
          <cell r="AH1304" t="str">
            <v>/</v>
          </cell>
          <cell r="AI1304" t="str">
            <v>/</v>
          </cell>
        </row>
        <row r="1305">
          <cell r="AF1305" t="str">
            <v/>
          </cell>
          <cell r="AG1305" t="str">
            <v/>
          </cell>
          <cell r="AH1305" t="str">
            <v>/</v>
          </cell>
          <cell r="AI1305" t="str">
            <v>/</v>
          </cell>
        </row>
        <row r="1306">
          <cell r="AF1306" t="str">
            <v/>
          </cell>
          <cell r="AG1306" t="str">
            <v/>
          </cell>
          <cell r="AH1306" t="str">
            <v>/</v>
          </cell>
          <cell r="AI1306" t="str">
            <v>/</v>
          </cell>
        </row>
        <row r="1307">
          <cell r="AF1307" t="str">
            <v/>
          </cell>
          <cell r="AG1307" t="str">
            <v/>
          </cell>
          <cell r="AH1307" t="str">
            <v>/</v>
          </cell>
          <cell r="AI1307" t="str">
            <v>/</v>
          </cell>
        </row>
        <row r="1308">
          <cell r="AF1308" t="str">
            <v/>
          </cell>
          <cell r="AG1308" t="str">
            <v/>
          </cell>
          <cell r="AH1308" t="str">
            <v>/</v>
          </cell>
          <cell r="AI1308" t="str">
            <v>/</v>
          </cell>
        </row>
        <row r="1309">
          <cell r="AF1309" t="str">
            <v/>
          </cell>
          <cell r="AG1309" t="str">
            <v/>
          </cell>
          <cell r="AH1309" t="str">
            <v>/</v>
          </cell>
          <cell r="AI1309" t="str">
            <v>/</v>
          </cell>
        </row>
        <row r="1310">
          <cell r="AF1310" t="str">
            <v/>
          </cell>
          <cell r="AG1310" t="str">
            <v/>
          </cell>
          <cell r="AH1310" t="str">
            <v>/</v>
          </cell>
          <cell r="AI1310" t="str">
            <v>/</v>
          </cell>
        </row>
        <row r="1311">
          <cell r="AF1311" t="str">
            <v/>
          </cell>
          <cell r="AG1311" t="str">
            <v/>
          </cell>
          <cell r="AH1311" t="str">
            <v>/</v>
          </cell>
          <cell r="AI1311" t="str">
            <v>/</v>
          </cell>
        </row>
        <row r="1312">
          <cell r="AF1312" t="str">
            <v/>
          </cell>
          <cell r="AG1312" t="str">
            <v/>
          </cell>
          <cell r="AH1312" t="str">
            <v>/</v>
          </cell>
          <cell r="AI1312" t="str">
            <v>/</v>
          </cell>
        </row>
        <row r="1313">
          <cell r="AF1313" t="str">
            <v/>
          </cell>
          <cell r="AG1313" t="str">
            <v/>
          </cell>
          <cell r="AH1313" t="str">
            <v>/</v>
          </cell>
          <cell r="AI1313" t="str">
            <v>/</v>
          </cell>
        </row>
        <row r="1314">
          <cell r="AF1314" t="str">
            <v/>
          </cell>
          <cell r="AG1314" t="str">
            <v/>
          </cell>
          <cell r="AH1314" t="str">
            <v>/</v>
          </cell>
          <cell r="AI1314" t="str">
            <v>/</v>
          </cell>
        </row>
        <row r="1315">
          <cell r="AF1315" t="str">
            <v/>
          </cell>
          <cell r="AG1315" t="str">
            <v/>
          </cell>
          <cell r="AH1315" t="str">
            <v>/</v>
          </cell>
          <cell r="AI1315" t="str">
            <v>/</v>
          </cell>
        </row>
        <row r="1316">
          <cell r="AF1316" t="str">
            <v/>
          </cell>
          <cell r="AG1316" t="str">
            <v/>
          </cell>
          <cell r="AH1316" t="str">
            <v>/</v>
          </cell>
          <cell r="AI1316" t="str">
            <v>/</v>
          </cell>
        </row>
        <row r="1317">
          <cell r="AF1317" t="str">
            <v/>
          </cell>
          <cell r="AG1317" t="str">
            <v/>
          </cell>
          <cell r="AH1317" t="str">
            <v>/</v>
          </cell>
          <cell r="AI1317" t="str">
            <v>/</v>
          </cell>
        </row>
        <row r="1318">
          <cell r="AF1318" t="str">
            <v/>
          </cell>
          <cell r="AG1318" t="str">
            <v/>
          </cell>
          <cell r="AH1318" t="str">
            <v>/</v>
          </cell>
          <cell r="AI1318" t="str">
            <v>/</v>
          </cell>
        </row>
        <row r="1319">
          <cell r="AF1319" t="str">
            <v/>
          </cell>
          <cell r="AG1319" t="str">
            <v/>
          </cell>
          <cell r="AH1319" t="str">
            <v>/</v>
          </cell>
          <cell r="AI1319" t="str">
            <v>/</v>
          </cell>
        </row>
        <row r="1320">
          <cell r="AF1320" t="str">
            <v/>
          </cell>
          <cell r="AG1320" t="str">
            <v/>
          </cell>
          <cell r="AH1320" t="str">
            <v>/</v>
          </cell>
          <cell r="AI1320" t="str">
            <v>/</v>
          </cell>
        </row>
        <row r="1321">
          <cell r="AF1321" t="str">
            <v/>
          </cell>
          <cell r="AG1321" t="str">
            <v/>
          </cell>
          <cell r="AH1321" t="str">
            <v>/</v>
          </cell>
          <cell r="AI1321" t="str">
            <v>/</v>
          </cell>
        </row>
        <row r="1322">
          <cell r="AF1322" t="str">
            <v/>
          </cell>
          <cell r="AG1322" t="str">
            <v/>
          </cell>
          <cell r="AH1322" t="str">
            <v>/</v>
          </cell>
          <cell r="AI1322" t="str">
            <v>/</v>
          </cell>
        </row>
        <row r="1323">
          <cell r="AF1323" t="str">
            <v/>
          </cell>
          <cell r="AG1323" t="str">
            <v/>
          </cell>
          <cell r="AH1323" t="str">
            <v>/</v>
          </cell>
          <cell r="AI1323" t="str">
            <v>/</v>
          </cell>
        </row>
        <row r="1324">
          <cell r="AF1324" t="str">
            <v/>
          </cell>
          <cell r="AG1324" t="str">
            <v/>
          </cell>
          <cell r="AH1324" t="str">
            <v>/</v>
          </cell>
          <cell r="AI1324" t="str">
            <v>/</v>
          </cell>
        </row>
        <row r="1325">
          <cell r="AF1325" t="str">
            <v/>
          </cell>
          <cell r="AG1325" t="str">
            <v/>
          </cell>
          <cell r="AH1325" t="str">
            <v>/</v>
          </cell>
          <cell r="AI1325" t="str">
            <v>/</v>
          </cell>
        </row>
        <row r="1326">
          <cell r="AF1326" t="str">
            <v/>
          </cell>
          <cell r="AG1326" t="str">
            <v/>
          </cell>
          <cell r="AH1326" t="str">
            <v>/</v>
          </cell>
          <cell r="AI1326" t="str">
            <v>/</v>
          </cell>
        </row>
        <row r="1327">
          <cell r="AF1327" t="str">
            <v/>
          </cell>
          <cell r="AG1327" t="str">
            <v/>
          </cell>
          <cell r="AH1327" t="str">
            <v>/</v>
          </cell>
          <cell r="AI1327" t="str">
            <v>/</v>
          </cell>
        </row>
        <row r="1328">
          <cell r="AF1328" t="str">
            <v/>
          </cell>
          <cell r="AG1328" t="str">
            <v/>
          </cell>
          <cell r="AH1328" t="str">
            <v>/</v>
          </cell>
          <cell r="AI1328" t="str">
            <v>/</v>
          </cell>
        </row>
        <row r="1329">
          <cell r="AF1329" t="str">
            <v/>
          </cell>
          <cell r="AG1329" t="str">
            <v/>
          </cell>
          <cell r="AH1329" t="str">
            <v>/</v>
          </cell>
          <cell r="AI1329" t="str">
            <v>/</v>
          </cell>
        </row>
        <row r="1330">
          <cell r="AF1330" t="str">
            <v/>
          </cell>
          <cell r="AG1330" t="str">
            <v/>
          </cell>
          <cell r="AH1330" t="str">
            <v>/</v>
          </cell>
          <cell r="AI1330" t="str">
            <v>/</v>
          </cell>
        </row>
        <row r="1331">
          <cell r="AF1331" t="str">
            <v/>
          </cell>
          <cell r="AG1331" t="str">
            <v/>
          </cell>
          <cell r="AH1331" t="str">
            <v>/</v>
          </cell>
          <cell r="AI1331" t="str">
            <v>/</v>
          </cell>
        </row>
        <row r="1332">
          <cell r="AF1332" t="str">
            <v/>
          </cell>
          <cell r="AG1332" t="str">
            <v/>
          </cell>
          <cell r="AH1332" t="str">
            <v>/</v>
          </cell>
          <cell r="AI1332" t="str">
            <v>/</v>
          </cell>
        </row>
        <row r="1333">
          <cell r="AF1333" t="str">
            <v/>
          </cell>
          <cell r="AG1333" t="str">
            <v/>
          </cell>
          <cell r="AH1333" t="str">
            <v>/</v>
          </cell>
          <cell r="AI1333" t="str">
            <v>/</v>
          </cell>
        </row>
        <row r="1334">
          <cell r="AF1334" t="str">
            <v/>
          </cell>
          <cell r="AG1334" t="str">
            <v/>
          </cell>
          <cell r="AH1334" t="str">
            <v>/</v>
          </cell>
          <cell r="AI1334" t="str">
            <v>/</v>
          </cell>
        </row>
        <row r="1335">
          <cell r="AF1335" t="str">
            <v/>
          </cell>
          <cell r="AG1335" t="str">
            <v/>
          </cell>
          <cell r="AH1335" t="str">
            <v>/</v>
          </cell>
          <cell r="AI1335" t="str">
            <v>/</v>
          </cell>
        </row>
        <row r="1336">
          <cell r="AF1336" t="str">
            <v/>
          </cell>
          <cell r="AG1336" t="str">
            <v/>
          </cell>
          <cell r="AH1336" t="str">
            <v>/</v>
          </cell>
          <cell r="AI1336" t="str">
            <v>/</v>
          </cell>
        </row>
        <row r="1337">
          <cell r="AF1337" t="str">
            <v/>
          </cell>
          <cell r="AG1337" t="str">
            <v/>
          </cell>
          <cell r="AH1337" t="str">
            <v>/</v>
          </cell>
          <cell r="AI1337" t="str">
            <v>/</v>
          </cell>
        </row>
        <row r="1338">
          <cell r="AF1338" t="str">
            <v/>
          </cell>
          <cell r="AG1338" t="str">
            <v/>
          </cell>
          <cell r="AH1338" t="str">
            <v>/</v>
          </cell>
          <cell r="AI1338" t="str">
            <v>/</v>
          </cell>
        </row>
        <row r="1339">
          <cell r="AF1339" t="str">
            <v/>
          </cell>
          <cell r="AG1339" t="str">
            <v/>
          </cell>
          <cell r="AH1339" t="str">
            <v>/</v>
          </cell>
          <cell r="AI1339" t="str">
            <v>/</v>
          </cell>
        </row>
        <row r="1340">
          <cell r="AF1340" t="str">
            <v/>
          </cell>
          <cell r="AG1340" t="str">
            <v/>
          </cell>
          <cell r="AH1340" t="str">
            <v>/</v>
          </cell>
          <cell r="AI1340" t="str">
            <v>/</v>
          </cell>
        </row>
        <row r="1341">
          <cell r="AF1341" t="str">
            <v/>
          </cell>
          <cell r="AG1341" t="str">
            <v/>
          </cell>
          <cell r="AH1341" t="str">
            <v>/</v>
          </cell>
          <cell r="AI1341" t="str">
            <v>/</v>
          </cell>
        </row>
        <row r="1342">
          <cell r="AF1342" t="str">
            <v/>
          </cell>
          <cell r="AG1342" t="str">
            <v/>
          </cell>
          <cell r="AH1342" t="str">
            <v>/</v>
          </cell>
          <cell r="AI1342" t="str">
            <v>/</v>
          </cell>
        </row>
        <row r="1343">
          <cell r="AF1343" t="str">
            <v/>
          </cell>
          <cell r="AG1343" t="str">
            <v/>
          </cell>
          <cell r="AH1343" t="str">
            <v>/</v>
          </cell>
          <cell r="AI1343" t="str">
            <v>/</v>
          </cell>
        </row>
        <row r="1344">
          <cell r="AF1344" t="str">
            <v/>
          </cell>
          <cell r="AG1344" t="str">
            <v/>
          </cell>
          <cell r="AH1344" t="str">
            <v>/</v>
          </cell>
          <cell r="AI1344" t="str">
            <v>/</v>
          </cell>
        </row>
        <row r="1345">
          <cell r="AF1345" t="str">
            <v/>
          </cell>
          <cell r="AG1345" t="str">
            <v/>
          </cell>
          <cell r="AH1345" t="str">
            <v>/</v>
          </cell>
          <cell r="AI1345" t="str">
            <v>/</v>
          </cell>
        </row>
        <row r="1346">
          <cell r="AF1346" t="str">
            <v/>
          </cell>
          <cell r="AG1346" t="str">
            <v/>
          </cell>
          <cell r="AH1346" t="str">
            <v>/</v>
          </cell>
          <cell r="AI1346" t="str">
            <v>/</v>
          </cell>
        </row>
        <row r="1347">
          <cell r="AF1347" t="str">
            <v/>
          </cell>
          <cell r="AG1347" t="str">
            <v/>
          </cell>
          <cell r="AH1347" t="str">
            <v>/</v>
          </cell>
          <cell r="AI1347" t="str">
            <v>/</v>
          </cell>
        </row>
        <row r="1348">
          <cell r="AF1348" t="str">
            <v/>
          </cell>
          <cell r="AG1348" t="str">
            <v/>
          </cell>
          <cell r="AH1348" t="str">
            <v>/</v>
          </cell>
          <cell r="AI1348" t="str">
            <v>/</v>
          </cell>
        </row>
        <row r="1349">
          <cell r="AF1349" t="str">
            <v/>
          </cell>
          <cell r="AG1349" t="str">
            <v/>
          </cell>
          <cell r="AH1349" t="str">
            <v>/</v>
          </cell>
          <cell r="AI1349" t="str">
            <v>/</v>
          </cell>
        </row>
        <row r="1350">
          <cell r="AF1350" t="str">
            <v/>
          </cell>
          <cell r="AG1350" t="str">
            <v/>
          </cell>
          <cell r="AH1350" t="str">
            <v>/</v>
          </cell>
          <cell r="AI1350" t="str">
            <v>/</v>
          </cell>
        </row>
        <row r="1351">
          <cell r="AF1351" t="str">
            <v/>
          </cell>
          <cell r="AG1351" t="str">
            <v/>
          </cell>
          <cell r="AH1351" t="str">
            <v>/</v>
          </cell>
          <cell r="AI1351" t="str">
            <v>/</v>
          </cell>
        </row>
        <row r="1352">
          <cell r="AF1352" t="str">
            <v/>
          </cell>
          <cell r="AG1352" t="str">
            <v/>
          </cell>
          <cell r="AH1352" t="str">
            <v>/</v>
          </cell>
          <cell r="AI1352" t="str">
            <v>/</v>
          </cell>
        </row>
        <row r="1353">
          <cell r="AF1353" t="str">
            <v/>
          </cell>
          <cell r="AG1353" t="str">
            <v/>
          </cell>
          <cell r="AH1353" t="str">
            <v>/</v>
          </cell>
          <cell r="AI1353" t="str">
            <v>/</v>
          </cell>
        </row>
        <row r="1354">
          <cell r="AF1354" t="str">
            <v/>
          </cell>
          <cell r="AG1354" t="str">
            <v/>
          </cell>
          <cell r="AH1354" t="str">
            <v>/</v>
          </cell>
          <cell r="AI1354" t="str">
            <v>/</v>
          </cell>
        </row>
        <row r="1355">
          <cell r="AF1355" t="str">
            <v/>
          </cell>
          <cell r="AG1355" t="str">
            <v/>
          </cell>
          <cell r="AH1355" t="str">
            <v>/</v>
          </cell>
          <cell r="AI1355" t="str">
            <v>/</v>
          </cell>
        </row>
        <row r="1356">
          <cell r="AF1356" t="str">
            <v/>
          </cell>
          <cell r="AG1356" t="str">
            <v/>
          </cell>
          <cell r="AH1356" t="str">
            <v>/</v>
          </cell>
          <cell r="AI1356" t="str">
            <v>/</v>
          </cell>
        </row>
        <row r="1357">
          <cell r="AF1357" t="str">
            <v/>
          </cell>
          <cell r="AG1357" t="str">
            <v/>
          </cell>
          <cell r="AH1357" t="str">
            <v>/</v>
          </cell>
          <cell r="AI1357" t="str">
            <v>/</v>
          </cell>
        </row>
        <row r="1358">
          <cell r="AF1358" t="str">
            <v/>
          </cell>
          <cell r="AG1358" t="str">
            <v/>
          </cell>
          <cell r="AH1358" t="str">
            <v>/</v>
          </cell>
          <cell r="AI1358" t="str">
            <v>/</v>
          </cell>
        </row>
        <row r="1359">
          <cell r="AF1359" t="str">
            <v/>
          </cell>
          <cell r="AG1359" t="str">
            <v/>
          </cell>
          <cell r="AH1359" t="str">
            <v>/</v>
          </cell>
          <cell r="AI1359" t="str">
            <v>/</v>
          </cell>
        </row>
        <row r="1360">
          <cell r="AF1360" t="str">
            <v/>
          </cell>
          <cell r="AG1360" t="str">
            <v/>
          </cell>
          <cell r="AH1360" t="str">
            <v>/</v>
          </cell>
          <cell r="AI1360" t="str">
            <v>/</v>
          </cell>
        </row>
        <row r="1361">
          <cell r="AF1361" t="str">
            <v/>
          </cell>
          <cell r="AG1361" t="str">
            <v/>
          </cell>
          <cell r="AH1361" t="str">
            <v>/</v>
          </cell>
          <cell r="AI1361" t="str">
            <v>/</v>
          </cell>
        </row>
        <row r="1362">
          <cell r="AF1362" t="str">
            <v/>
          </cell>
          <cell r="AG1362" t="str">
            <v/>
          </cell>
          <cell r="AH1362" t="str">
            <v>/</v>
          </cell>
          <cell r="AI1362" t="str">
            <v>/</v>
          </cell>
        </row>
        <row r="1363">
          <cell r="AF1363" t="str">
            <v/>
          </cell>
          <cell r="AG1363" t="str">
            <v/>
          </cell>
          <cell r="AH1363" t="str">
            <v>/</v>
          </cell>
          <cell r="AI1363" t="str">
            <v>/</v>
          </cell>
        </row>
        <row r="1364">
          <cell r="AF1364" t="str">
            <v/>
          </cell>
          <cell r="AG1364" t="str">
            <v/>
          </cell>
          <cell r="AH1364" t="str">
            <v>/</v>
          </cell>
          <cell r="AI1364" t="str">
            <v>/</v>
          </cell>
        </row>
        <row r="1365">
          <cell r="AF1365" t="str">
            <v/>
          </cell>
          <cell r="AG1365" t="str">
            <v/>
          </cell>
          <cell r="AH1365" t="str">
            <v>/</v>
          </cell>
          <cell r="AI1365" t="str">
            <v>/</v>
          </cell>
        </row>
        <row r="1366">
          <cell r="AF1366" t="str">
            <v/>
          </cell>
          <cell r="AG1366" t="str">
            <v/>
          </cell>
          <cell r="AH1366" t="str">
            <v>/</v>
          </cell>
          <cell r="AI1366" t="str">
            <v>/</v>
          </cell>
        </row>
        <row r="1367">
          <cell r="AF1367" t="str">
            <v/>
          </cell>
          <cell r="AG1367" t="str">
            <v/>
          </cell>
          <cell r="AH1367" t="str">
            <v>/</v>
          </cell>
          <cell r="AI1367" t="str">
            <v>/</v>
          </cell>
        </row>
        <row r="1368">
          <cell r="AF1368" t="str">
            <v/>
          </cell>
          <cell r="AG1368" t="str">
            <v/>
          </cell>
          <cell r="AH1368" t="str">
            <v>/</v>
          </cell>
          <cell r="AI1368" t="str">
            <v>/</v>
          </cell>
        </row>
        <row r="1369">
          <cell r="AF1369" t="str">
            <v/>
          </cell>
          <cell r="AG1369" t="str">
            <v/>
          </cell>
          <cell r="AH1369" t="str">
            <v>/</v>
          </cell>
          <cell r="AI1369" t="str">
            <v>/</v>
          </cell>
        </row>
        <row r="1370">
          <cell r="AF1370" t="str">
            <v/>
          </cell>
          <cell r="AG1370" t="str">
            <v/>
          </cell>
          <cell r="AH1370" t="str">
            <v>/</v>
          </cell>
          <cell r="AI1370" t="str">
            <v>/</v>
          </cell>
        </row>
        <row r="1371">
          <cell r="AF1371" t="str">
            <v/>
          </cell>
          <cell r="AG1371" t="str">
            <v/>
          </cell>
          <cell r="AH1371" t="str">
            <v>/</v>
          </cell>
          <cell r="AI1371" t="str">
            <v>/</v>
          </cell>
        </row>
        <row r="1372">
          <cell r="AF1372" t="str">
            <v/>
          </cell>
          <cell r="AG1372" t="str">
            <v/>
          </cell>
          <cell r="AH1372" t="str">
            <v>/</v>
          </cell>
          <cell r="AI1372" t="str">
            <v>/</v>
          </cell>
        </row>
        <row r="1373">
          <cell r="AF1373" t="str">
            <v/>
          </cell>
          <cell r="AG1373" t="str">
            <v/>
          </cell>
          <cell r="AH1373" t="str">
            <v>/</v>
          </cell>
          <cell r="AI1373" t="str">
            <v>/</v>
          </cell>
        </row>
        <row r="1374">
          <cell r="AF1374" t="str">
            <v/>
          </cell>
          <cell r="AG1374" t="str">
            <v/>
          </cell>
          <cell r="AH1374" t="str">
            <v>/</v>
          </cell>
          <cell r="AI1374" t="str">
            <v>/</v>
          </cell>
        </row>
        <row r="1375">
          <cell r="AF1375" t="str">
            <v/>
          </cell>
          <cell r="AG1375" t="str">
            <v/>
          </cell>
          <cell r="AH1375" t="str">
            <v>/</v>
          </cell>
          <cell r="AI1375" t="str">
            <v>/</v>
          </cell>
        </row>
        <row r="1376">
          <cell r="AF1376" t="str">
            <v/>
          </cell>
          <cell r="AG1376" t="str">
            <v/>
          </cell>
          <cell r="AH1376" t="str">
            <v>/</v>
          </cell>
          <cell r="AI1376" t="str">
            <v>/</v>
          </cell>
        </row>
        <row r="1377">
          <cell r="AF1377" t="str">
            <v/>
          </cell>
          <cell r="AG1377" t="str">
            <v/>
          </cell>
          <cell r="AH1377" t="str">
            <v>/</v>
          </cell>
          <cell r="AI1377" t="str">
            <v>/</v>
          </cell>
        </row>
        <row r="1378">
          <cell r="AF1378" t="str">
            <v/>
          </cell>
          <cell r="AG1378" t="str">
            <v/>
          </cell>
          <cell r="AH1378" t="str">
            <v>/</v>
          </cell>
          <cell r="AI1378" t="str">
            <v>/</v>
          </cell>
        </row>
        <row r="1379">
          <cell r="AF1379" t="str">
            <v/>
          </cell>
          <cell r="AG1379" t="str">
            <v/>
          </cell>
          <cell r="AH1379" t="str">
            <v>/</v>
          </cell>
          <cell r="AI1379" t="str">
            <v>/</v>
          </cell>
        </row>
        <row r="1380">
          <cell r="AF1380" t="str">
            <v/>
          </cell>
          <cell r="AG1380" t="str">
            <v/>
          </cell>
          <cell r="AH1380" t="str">
            <v>/</v>
          </cell>
          <cell r="AI1380" t="str">
            <v>/</v>
          </cell>
        </row>
        <row r="1381">
          <cell r="AF1381" t="str">
            <v/>
          </cell>
          <cell r="AG1381" t="str">
            <v/>
          </cell>
          <cell r="AH1381" t="str">
            <v>/</v>
          </cell>
          <cell r="AI1381" t="str">
            <v>/</v>
          </cell>
        </row>
        <row r="1382">
          <cell r="AF1382" t="str">
            <v/>
          </cell>
          <cell r="AG1382" t="str">
            <v/>
          </cell>
          <cell r="AH1382" t="str">
            <v>/</v>
          </cell>
          <cell r="AI1382" t="str">
            <v>/</v>
          </cell>
        </row>
        <row r="1383">
          <cell r="AF1383" t="str">
            <v/>
          </cell>
          <cell r="AG1383" t="str">
            <v/>
          </cell>
          <cell r="AH1383" t="str">
            <v>/</v>
          </cell>
          <cell r="AI1383" t="str">
            <v>/</v>
          </cell>
        </row>
        <row r="1384">
          <cell r="AF1384" t="str">
            <v/>
          </cell>
          <cell r="AG1384" t="str">
            <v/>
          </cell>
          <cell r="AH1384" t="str">
            <v>/</v>
          </cell>
          <cell r="AI1384" t="str">
            <v>/</v>
          </cell>
        </row>
        <row r="1385">
          <cell r="AF1385" t="str">
            <v/>
          </cell>
          <cell r="AG1385" t="str">
            <v/>
          </cell>
          <cell r="AH1385" t="str">
            <v>/</v>
          </cell>
          <cell r="AI1385" t="str">
            <v>/</v>
          </cell>
        </row>
        <row r="1386">
          <cell r="AF1386" t="str">
            <v/>
          </cell>
          <cell r="AG1386" t="str">
            <v/>
          </cell>
          <cell r="AH1386" t="str">
            <v>/</v>
          </cell>
          <cell r="AI1386" t="str">
            <v>/</v>
          </cell>
        </row>
        <row r="1387">
          <cell r="AF1387" t="str">
            <v/>
          </cell>
          <cell r="AG1387" t="str">
            <v/>
          </cell>
          <cell r="AH1387" t="str">
            <v>/</v>
          </cell>
          <cell r="AI1387" t="str">
            <v>/</v>
          </cell>
        </row>
        <row r="1388">
          <cell r="AF1388" t="str">
            <v/>
          </cell>
          <cell r="AG1388" t="str">
            <v/>
          </cell>
          <cell r="AH1388" t="str">
            <v>/</v>
          </cell>
          <cell r="AI1388" t="str">
            <v>/</v>
          </cell>
        </row>
        <row r="1389">
          <cell r="AF1389" t="str">
            <v/>
          </cell>
          <cell r="AG1389" t="str">
            <v/>
          </cell>
          <cell r="AH1389" t="str">
            <v>/</v>
          </cell>
          <cell r="AI1389" t="str">
            <v>/</v>
          </cell>
        </row>
        <row r="1390">
          <cell r="AF1390" t="str">
            <v/>
          </cell>
          <cell r="AG1390" t="str">
            <v/>
          </cell>
          <cell r="AH1390" t="str">
            <v>/</v>
          </cell>
          <cell r="AI1390" t="str">
            <v>/</v>
          </cell>
        </row>
        <row r="1391">
          <cell r="AF1391" t="str">
            <v/>
          </cell>
          <cell r="AG1391" t="str">
            <v/>
          </cell>
          <cell r="AH1391" t="str">
            <v>/</v>
          </cell>
          <cell r="AI1391" t="str">
            <v>/</v>
          </cell>
        </row>
        <row r="1392">
          <cell r="AF1392" t="str">
            <v/>
          </cell>
          <cell r="AG1392" t="str">
            <v/>
          </cell>
          <cell r="AH1392" t="str">
            <v>/</v>
          </cell>
          <cell r="AI1392" t="str">
            <v>/</v>
          </cell>
        </row>
        <row r="1393">
          <cell r="AF1393" t="str">
            <v/>
          </cell>
          <cell r="AG1393" t="str">
            <v/>
          </cell>
          <cell r="AH1393" t="str">
            <v>/</v>
          </cell>
          <cell r="AI1393" t="str">
            <v>/</v>
          </cell>
        </row>
        <row r="1394">
          <cell r="AF1394" t="str">
            <v/>
          </cell>
          <cell r="AG1394" t="str">
            <v/>
          </cell>
          <cell r="AH1394" t="str">
            <v>/</v>
          </cell>
          <cell r="AI1394" t="str">
            <v>/</v>
          </cell>
        </row>
        <row r="1395">
          <cell r="AF1395" t="str">
            <v/>
          </cell>
          <cell r="AG1395" t="str">
            <v/>
          </cell>
          <cell r="AH1395" t="str">
            <v>/</v>
          </cell>
          <cell r="AI1395" t="str">
            <v>/</v>
          </cell>
        </row>
        <row r="1396">
          <cell r="AF1396" t="str">
            <v/>
          </cell>
          <cell r="AG1396" t="str">
            <v/>
          </cell>
          <cell r="AH1396" t="str">
            <v>/</v>
          </cell>
          <cell r="AI1396" t="str">
            <v>/</v>
          </cell>
        </row>
        <row r="1397">
          <cell r="AF1397" t="str">
            <v/>
          </cell>
          <cell r="AG1397" t="str">
            <v/>
          </cell>
          <cell r="AH1397" t="str">
            <v>/</v>
          </cell>
          <cell r="AI1397" t="str">
            <v>/</v>
          </cell>
        </row>
        <row r="1398">
          <cell r="AF1398" t="str">
            <v/>
          </cell>
          <cell r="AG1398" t="str">
            <v/>
          </cell>
          <cell r="AH1398" t="str">
            <v>/</v>
          </cell>
          <cell r="AI1398" t="str">
            <v>/</v>
          </cell>
        </row>
        <row r="1399">
          <cell r="AF1399" t="str">
            <v/>
          </cell>
          <cell r="AG1399" t="str">
            <v/>
          </cell>
          <cell r="AH1399" t="str">
            <v>/</v>
          </cell>
          <cell r="AI1399" t="str">
            <v>/</v>
          </cell>
        </row>
        <row r="1400">
          <cell r="AF1400" t="str">
            <v/>
          </cell>
          <cell r="AG1400" t="str">
            <v/>
          </cell>
          <cell r="AH1400" t="str">
            <v>/</v>
          </cell>
          <cell r="AI1400" t="str">
            <v>/</v>
          </cell>
        </row>
        <row r="1401">
          <cell r="AF1401" t="str">
            <v/>
          </cell>
          <cell r="AG1401" t="str">
            <v/>
          </cell>
          <cell r="AH1401" t="str">
            <v>/</v>
          </cell>
          <cell r="AI1401" t="str">
            <v>/</v>
          </cell>
        </row>
        <row r="1402">
          <cell r="AF1402" t="str">
            <v/>
          </cell>
          <cell r="AG1402" t="str">
            <v/>
          </cell>
          <cell r="AH1402" t="str">
            <v>/</v>
          </cell>
          <cell r="AI1402" t="str">
            <v>/</v>
          </cell>
        </row>
        <row r="1403">
          <cell r="AF1403" t="str">
            <v/>
          </cell>
          <cell r="AG1403" t="str">
            <v/>
          </cell>
          <cell r="AH1403" t="str">
            <v>/</v>
          </cell>
          <cell r="AI1403" t="str">
            <v>/</v>
          </cell>
        </row>
        <row r="1404">
          <cell r="AF1404" t="str">
            <v/>
          </cell>
          <cell r="AG1404" t="str">
            <v/>
          </cell>
          <cell r="AH1404" t="str">
            <v>/</v>
          </cell>
          <cell r="AI1404" t="str">
            <v>/</v>
          </cell>
        </row>
        <row r="1405">
          <cell r="AF1405" t="str">
            <v/>
          </cell>
          <cell r="AG1405" t="str">
            <v/>
          </cell>
          <cell r="AH1405" t="str">
            <v>/</v>
          </cell>
          <cell r="AI1405" t="str">
            <v>/</v>
          </cell>
        </row>
        <row r="1406">
          <cell r="AF1406" t="str">
            <v/>
          </cell>
          <cell r="AG1406" t="str">
            <v/>
          </cell>
          <cell r="AH1406" t="str">
            <v>/</v>
          </cell>
          <cell r="AI1406" t="str">
            <v>/</v>
          </cell>
        </row>
        <row r="1407">
          <cell r="AF1407" t="str">
            <v/>
          </cell>
          <cell r="AG1407" t="str">
            <v/>
          </cell>
          <cell r="AH1407" t="str">
            <v>/</v>
          </cell>
          <cell r="AI1407" t="str">
            <v>/</v>
          </cell>
        </row>
        <row r="1408">
          <cell r="AF1408" t="str">
            <v/>
          </cell>
          <cell r="AG1408" t="str">
            <v/>
          </cell>
          <cell r="AH1408" t="str">
            <v>/</v>
          </cell>
          <cell r="AI1408" t="str">
            <v>/</v>
          </cell>
        </row>
        <row r="1409">
          <cell r="AF1409" t="str">
            <v/>
          </cell>
          <cell r="AG1409" t="str">
            <v/>
          </cell>
          <cell r="AH1409" t="str">
            <v>/</v>
          </cell>
          <cell r="AI1409" t="str">
            <v>/</v>
          </cell>
        </row>
        <row r="1410">
          <cell r="AF1410" t="str">
            <v/>
          </cell>
          <cell r="AG1410" t="str">
            <v/>
          </cell>
          <cell r="AH1410" t="str">
            <v>/</v>
          </cell>
          <cell r="AI1410" t="str">
            <v>/</v>
          </cell>
        </row>
        <row r="1411">
          <cell r="AF1411" t="str">
            <v/>
          </cell>
          <cell r="AG1411" t="str">
            <v/>
          </cell>
          <cell r="AH1411" t="str">
            <v>/</v>
          </cell>
          <cell r="AI1411" t="str">
            <v>/</v>
          </cell>
        </row>
        <row r="1412">
          <cell r="AF1412" t="str">
            <v/>
          </cell>
          <cell r="AG1412" t="str">
            <v/>
          </cell>
          <cell r="AH1412" t="str">
            <v>/</v>
          </cell>
          <cell r="AI1412" t="str">
            <v>/</v>
          </cell>
        </row>
        <row r="1413">
          <cell r="AF1413" t="str">
            <v/>
          </cell>
          <cell r="AG1413" t="str">
            <v/>
          </cell>
          <cell r="AH1413" t="str">
            <v>/</v>
          </cell>
          <cell r="AI1413" t="str">
            <v>/</v>
          </cell>
        </row>
        <row r="1414">
          <cell r="AF1414" t="str">
            <v/>
          </cell>
          <cell r="AG1414" t="str">
            <v/>
          </cell>
          <cell r="AH1414" t="str">
            <v>/</v>
          </cell>
          <cell r="AI1414" t="str">
            <v>/</v>
          </cell>
        </row>
        <row r="1415">
          <cell r="AF1415" t="str">
            <v/>
          </cell>
          <cell r="AG1415" t="str">
            <v/>
          </cell>
          <cell r="AH1415" t="str">
            <v>/</v>
          </cell>
          <cell r="AI1415" t="str">
            <v>/</v>
          </cell>
        </row>
        <row r="1416">
          <cell r="AF1416" t="str">
            <v/>
          </cell>
          <cell r="AG1416" t="str">
            <v/>
          </cell>
          <cell r="AH1416" t="str">
            <v>/</v>
          </cell>
          <cell r="AI1416" t="str">
            <v>/</v>
          </cell>
        </row>
        <row r="1417">
          <cell r="AF1417" t="str">
            <v/>
          </cell>
          <cell r="AG1417" t="str">
            <v/>
          </cell>
          <cell r="AH1417" t="str">
            <v>/</v>
          </cell>
          <cell r="AI1417" t="str">
            <v>/</v>
          </cell>
        </row>
        <row r="1418">
          <cell r="AF1418" t="str">
            <v/>
          </cell>
          <cell r="AG1418" t="str">
            <v/>
          </cell>
          <cell r="AH1418" t="str">
            <v>/</v>
          </cell>
          <cell r="AI1418" t="str">
            <v>/</v>
          </cell>
        </row>
        <row r="1419">
          <cell r="AF1419" t="str">
            <v/>
          </cell>
          <cell r="AG1419" t="str">
            <v/>
          </cell>
          <cell r="AH1419" t="str">
            <v>/</v>
          </cell>
          <cell r="AI1419" t="str">
            <v>/</v>
          </cell>
        </row>
        <row r="1420">
          <cell r="AF1420" t="str">
            <v/>
          </cell>
          <cell r="AG1420" t="str">
            <v/>
          </cell>
          <cell r="AH1420" t="str">
            <v>/</v>
          </cell>
          <cell r="AI1420" t="str">
            <v>/</v>
          </cell>
        </row>
        <row r="1421">
          <cell r="AF1421" t="str">
            <v/>
          </cell>
          <cell r="AG1421" t="str">
            <v/>
          </cell>
          <cell r="AH1421" t="str">
            <v>/</v>
          </cell>
          <cell r="AI1421" t="str">
            <v>/</v>
          </cell>
        </row>
        <row r="1422">
          <cell r="AF1422" t="str">
            <v/>
          </cell>
          <cell r="AG1422" t="str">
            <v/>
          </cell>
          <cell r="AH1422" t="str">
            <v>/</v>
          </cell>
          <cell r="AI1422" t="str">
            <v>/</v>
          </cell>
        </row>
        <row r="1423">
          <cell r="AF1423" t="str">
            <v/>
          </cell>
          <cell r="AG1423" t="str">
            <v/>
          </cell>
          <cell r="AH1423" t="str">
            <v>/</v>
          </cell>
          <cell r="AI1423" t="str">
            <v>/</v>
          </cell>
        </row>
        <row r="1424">
          <cell r="AF1424" t="str">
            <v/>
          </cell>
          <cell r="AG1424" t="str">
            <v/>
          </cell>
          <cell r="AH1424" t="str">
            <v>/</v>
          </cell>
          <cell r="AI1424" t="str">
            <v>/</v>
          </cell>
        </row>
        <row r="1425">
          <cell r="AF1425" t="str">
            <v/>
          </cell>
          <cell r="AG1425" t="str">
            <v/>
          </cell>
          <cell r="AH1425" t="str">
            <v>/</v>
          </cell>
          <cell r="AI1425" t="str">
            <v>/</v>
          </cell>
        </row>
        <row r="1426">
          <cell r="AF1426" t="str">
            <v/>
          </cell>
          <cell r="AG1426" t="str">
            <v/>
          </cell>
          <cell r="AH1426" t="str">
            <v>/</v>
          </cell>
          <cell r="AI1426" t="str">
            <v>/</v>
          </cell>
        </row>
        <row r="1427">
          <cell r="AF1427" t="str">
            <v/>
          </cell>
          <cell r="AG1427" t="str">
            <v/>
          </cell>
          <cell r="AH1427" t="str">
            <v>/</v>
          </cell>
          <cell r="AI1427" t="str">
            <v>/</v>
          </cell>
        </row>
        <row r="1428">
          <cell r="AF1428" t="str">
            <v/>
          </cell>
          <cell r="AG1428" t="str">
            <v/>
          </cell>
          <cell r="AH1428" t="str">
            <v>/</v>
          </cell>
          <cell r="AI1428" t="str">
            <v>/</v>
          </cell>
        </row>
        <row r="1429">
          <cell r="AF1429" t="str">
            <v/>
          </cell>
          <cell r="AG1429" t="str">
            <v/>
          </cell>
          <cell r="AH1429" t="str">
            <v>/</v>
          </cell>
          <cell r="AI1429" t="str">
            <v>/</v>
          </cell>
        </row>
        <row r="1430">
          <cell r="AF1430" t="str">
            <v/>
          </cell>
          <cell r="AG1430" t="str">
            <v/>
          </cell>
          <cell r="AH1430" t="str">
            <v>/</v>
          </cell>
          <cell r="AI1430" t="str">
            <v>/</v>
          </cell>
        </row>
        <row r="1431">
          <cell r="AF1431" t="str">
            <v/>
          </cell>
          <cell r="AG1431" t="str">
            <v/>
          </cell>
          <cell r="AH1431" t="str">
            <v>/</v>
          </cell>
          <cell r="AI1431" t="str">
            <v>/</v>
          </cell>
        </row>
        <row r="1432">
          <cell r="AF1432" t="str">
            <v/>
          </cell>
          <cell r="AG1432" t="str">
            <v/>
          </cell>
          <cell r="AH1432" t="str">
            <v>/</v>
          </cell>
          <cell r="AI1432" t="str">
            <v>/</v>
          </cell>
        </row>
        <row r="1433">
          <cell r="AF1433" t="str">
            <v/>
          </cell>
          <cell r="AG1433" t="str">
            <v/>
          </cell>
          <cell r="AH1433" t="str">
            <v>/</v>
          </cell>
          <cell r="AI1433" t="str">
            <v>/</v>
          </cell>
        </row>
        <row r="1434">
          <cell r="AF1434" t="str">
            <v/>
          </cell>
          <cell r="AG1434" t="str">
            <v/>
          </cell>
          <cell r="AH1434" t="str">
            <v>/</v>
          </cell>
          <cell r="AI1434" t="str">
            <v>/</v>
          </cell>
        </row>
        <row r="1435">
          <cell r="AF1435" t="str">
            <v/>
          </cell>
          <cell r="AG1435" t="str">
            <v/>
          </cell>
          <cell r="AH1435" t="str">
            <v>/</v>
          </cell>
          <cell r="AI1435" t="str">
            <v>/</v>
          </cell>
        </row>
        <row r="1436">
          <cell r="AF1436" t="str">
            <v/>
          </cell>
          <cell r="AG1436" t="str">
            <v/>
          </cell>
          <cell r="AH1436" t="str">
            <v>/</v>
          </cell>
          <cell r="AI1436" t="str">
            <v>/</v>
          </cell>
        </row>
        <row r="1437">
          <cell r="AF1437" t="str">
            <v/>
          </cell>
          <cell r="AG1437" t="str">
            <v/>
          </cell>
          <cell r="AH1437" t="str">
            <v>/</v>
          </cell>
          <cell r="AI1437" t="str">
            <v>/</v>
          </cell>
        </row>
        <row r="1438">
          <cell r="AF1438" t="str">
            <v/>
          </cell>
          <cell r="AG1438" t="str">
            <v/>
          </cell>
          <cell r="AH1438" t="str">
            <v>/</v>
          </cell>
          <cell r="AI1438" t="str">
            <v>/</v>
          </cell>
        </row>
        <row r="1439">
          <cell r="AF1439" t="str">
            <v/>
          </cell>
          <cell r="AG1439" t="str">
            <v/>
          </cell>
          <cell r="AH1439" t="str">
            <v>/</v>
          </cell>
          <cell r="AI1439" t="str">
            <v>/</v>
          </cell>
        </row>
        <row r="1440">
          <cell r="AF1440" t="str">
            <v/>
          </cell>
          <cell r="AG1440" t="str">
            <v/>
          </cell>
          <cell r="AH1440" t="str">
            <v>/</v>
          </cell>
          <cell r="AI1440" t="str">
            <v>/</v>
          </cell>
        </row>
        <row r="1441">
          <cell r="AF1441" t="str">
            <v/>
          </cell>
          <cell r="AG1441" t="str">
            <v/>
          </cell>
          <cell r="AH1441" t="str">
            <v>/</v>
          </cell>
          <cell r="AI1441" t="str">
            <v>/</v>
          </cell>
        </row>
        <row r="1442">
          <cell r="AF1442" t="str">
            <v/>
          </cell>
          <cell r="AG1442" t="str">
            <v/>
          </cell>
          <cell r="AH1442" t="str">
            <v>/</v>
          </cell>
          <cell r="AI1442" t="str">
            <v>/</v>
          </cell>
        </row>
        <row r="1443">
          <cell r="AF1443" t="str">
            <v/>
          </cell>
          <cell r="AG1443" t="str">
            <v/>
          </cell>
          <cell r="AH1443" t="str">
            <v>/</v>
          </cell>
          <cell r="AI1443" t="str">
            <v>/</v>
          </cell>
        </row>
        <row r="1444">
          <cell r="AF1444" t="str">
            <v/>
          </cell>
          <cell r="AG1444" t="str">
            <v/>
          </cell>
          <cell r="AH1444" t="str">
            <v>/</v>
          </cell>
          <cell r="AI1444" t="str">
            <v>/</v>
          </cell>
        </row>
        <row r="1445">
          <cell r="AF1445" t="str">
            <v/>
          </cell>
          <cell r="AG1445" t="str">
            <v/>
          </cell>
          <cell r="AH1445" t="str">
            <v>/</v>
          </cell>
          <cell r="AI1445" t="str">
            <v>/</v>
          </cell>
        </row>
        <row r="1446">
          <cell r="AF1446" t="str">
            <v/>
          </cell>
          <cell r="AG1446" t="str">
            <v/>
          </cell>
          <cell r="AH1446" t="str">
            <v>/</v>
          </cell>
          <cell r="AI1446" t="str">
            <v>/</v>
          </cell>
        </row>
        <row r="1447">
          <cell r="AF1447" t="str">
            <v/>
          </cell>
          <cell r="AG1447" t="str">
            <v/>
          </cell>
          <cell r="AH1447" t="str">
            <v>/</v>
          </cell>
          <cell r="AI1447" t="str">
            <v>/</v>
          </cell>
        </row>
        <row r="1448">
          <cell r="AF1448" t="str">
            <v/>
          </cell>
          <cell r="AG1448" t="str">
            <v/>
          </cell>
          <cell r="AH1448" t="str">
            <v>/</v>
          </cell>
          <cell r="AI1448" t="str">
            <v>/</v>
          </cell>
        </row>
        <row r="1449">
          <cell r="AF1449" t="str">
            <v/>
          </cell>
          <cell r="AG1449" t="str">
            <v/>
          </cell>
          <cell r="AH1449" t="str">
            <v>/</v>
          </cell>
          <cell r="AI1449" t="str">
            <v>/</v>
          </cell>
        </row>
        <row r="1450">
          <cell r="AF1450" t="str">
            <v/>
          </cell>
          <cell r="AG1450" t="str">
            <v/>
          </cell>
          <cell r="AH1450" t="str">
            <v>/</v>
          </cell>
          <cell r="AI1450" t="str">
            <v>/</v>
          </cell>
        </row>
        <row r="1451">
          <cell r="AF1451" t="str">
            <v/>
          </cell>
          <cell r="AG1451" t="str">
            <v/>
          </cell>
          <cell r="AH1451" t="str">
            <v>/</v>
          </cell>
          <cell r="AI1451" t="str">
            <v>/</v>
          </cell>
        </row>
        <row r="1452">
          <cell r="AF1452" t="str">
            <v/>
          </cell>
          <cell r="AG1452" t="str">
            <v/>
          </cell>
          <cell r="AH1452" t="str">
            <v>/</v>
          </cell>
          <cell r="AI1452" t="str">
            <v>/</v>
          </cell>
        </row>
        <row r="1453">
          <cell r="AF1453" t="str">
            <v/>
          </cell>
          <cell r="AG1453" t="str">
            <v/>
          </cell>
          <cell r="AH1453" t="str">
            <v>/</v>
          </cell>
          <cell r="AI1453" t="str">
            <v>/</v>
          </cell>
        </row>
        <row r="1454">
          <cell r="AF1454" t="str">
            <v/>
          </cell>
          <cell r="AG1454" t="str">
            <v/>
          </cell>
          <cell r="AH1454" t="str">
            <v>/</v>
          </cell>
          <cell r="AI1454" t="str">
            <v>/</v>
          </cell>
        </row>
        <row r="1455">
          <cell r="AF1455" t="str">
            <v/>
          </cell>
          <cell r="AG1455" t="str">
            <v/>
          </cell>
          <cell r="AH1455" t="str">
            <v>/</v>
          </cell>
          <cell r="AI1455" t="str">
            <v>/</v>
          </cell>
        </row>
        <row r="1456">
          <cell r="AF1456" t="str">
            <v/>
          </cell>
          <cell r="AG1456" t="str">
            <v/>
          </cell>
          <cell r="AH1456" t="str">
            <v>/</v>
          </cell>
          <cell r="AI1456" t="str">
            <v>/</v>
          </cell>
        </row>
        <row r="1457">
          <cell r="AF1457" t="str">
            <v/>
          </cell>
          <cell r="AG1457" t="str">
            <v/>
          </cell>
          <cell r="AH1457" t="str">
            <v>/</v>
          </cell>
          <cell r="AI1457" t="str">
            <v>/</v>
          </cell>
        </row>
        <row r="1458">
          <cell r="AF1458" t="str">
            <v/>
          </cell>
          <cell r="AG1458" t="str">
            <v/>
          </cell>
          <cell r="AH1458" t="str">
            <v>/</v>
          </cell>
          <cell r="AI1458" t="str">
            <v>/</v>
          </cell>
        </row>
        <row r="1459">
          <cell r="AF1459" t="str">
            <v/>
          </cell>
          <cell r="AG1459" t="str">
            <v/>
          </cell>
          <cell r="AH1459" t="str">
            <v>/</v>
          </cell>
          <cell r="AI1459" t="str">
            <v>/</v>
          </cell>
        </row>
        <row r="1460">
          <cell r="AF1460" t="str">
            <v/>
          </cell>
          <cell r="AG1460" t="str">
            <v/>
          </cell>
          <cell r="AH1460" t="str">
            <v>/</v>
          </cell>
          <cell r="AI1460" t="str">
            <v>/</v>
          </cell>
        </row>
        <row r="1461">
          <cell r="AF1461" t="str">
            <v/>
          </cell>
          <cell r="AG1461" t="str">
            <v/>
          </cell>
          <cell r="AH1461" t="str">
            <v>/</v>
          </cell>
          <cell r="AI1461" t="str">
            <v>/</v>
          </cell>
        </row>
        <row r="1462">
          <cell r="AF1462" t="str">
            <v/>
          </cell>
          <cell r="AG1462" t="str">
            <v/>
          </cell>
          <cell r="AH1462" t="str">
            <v>/</v>
          </cell>
          <cell r="AI1462" t="str">
            <v>/</v>
          </cell>
        </row>
        <row r="1463">
          <cell r="AF1463" t="str">
            <v/>
          </cell>
          <cell r="AG1463" t="str">
            <v/>
          </cell>
          <cell r="AH1463" t="str">
            <v>/</v>
          </cell>
          <cell r="AI1463" t="str">
            <v>/</v>
          </cell>
        </row>
        <row r="1464">
          <cell r="AF1464" t="str">
            <v/>
          </cell>
          <cell r="AG1464" t="str">
            <v/>
          </cell>
          <cell r="AH1464" t="str">
            <v>/</v>
          </cell>
          <cell r="AI1464" t="str">
            <v>/</v>
          </cell>
        </row>
        <row r="1465">
          <cell r="AF1465" t="str">
            <v/>
          </cell>
          <cell r="AG1465" t="str">
            <v/>
          </cell>
          <cell r="AH1465" t="str">
            <v>/</v>
          </cell>
          <cell r="AI1465" t="str">
            <v>/</v>
          </cell>
        </row>
        <row r="1466">
          <cell r="AF1466" t="str">
            <v/>
          </cell>
          <cell r="AG1466" t="str">
            <v/>
          </cell>
          <cell r="AH1466" t="str">
            <v>/</v>
          </cell>
          <cell r="AI1466" t="str">
            <v>/</v>
          </cell>
        </row>
        <row r="1467">
          <cell r="AF1467" t="str">
            <v/>
          </cell>
          <cell r="AG1467" t="str">
            <v/>
          </cell>
          <cell r="AH1467" t="str">
            <v>/</v>
          </cell>
          <cell r="AI1467" t="str">
            <v>/</v>
          </cell>
        </row>
        <row r="1468">
          <cell r="AF1468" t="str">
            <v/>
          </cell>
          <cell r="AG1468" t="str">
            <v/>
          </cell>
          <cell r="AH1468" t="str">
            <v>/</v>
          </cell>
          <cell r="AI1468" t="str">
            <v>/</v>
          </cell>
        </row>
        <row r="1469">
          <cell r="AF1469" t="str">
            <v/>
          </cell>
          <cell r="AG1469" t="str">
            <v/>
          </cell>
          <cell r="AH1469" t="str">
            <v>/</v>
          </cell>
          <cell r="AI1469" t="str">
            <v>/</v>
          </cell>
        </row>
        <row r="1470">
          <cell r="AF1470" t="str">
            <v/>
          </cell>
          <cell r="AG1470" t="str">
            <v/>
          </cell>
          <cell r="AH1470" t="str">
            <v>/</v>
          </cell>
          <cell r="AI1470" t="str">
            <v>/</v>
          </cell>
        </row>
        <row r="1471">
          <cell r="AF1471" t="str">
            <v/>
          </cell>
          <cell r="AG1471" t="str">
            <v/>
          </cell>
          <cell r="AH1471" t="str">
            <v>/</v>
          </cell>
          <cell r="AI1471" t="str">
            <v>/</v>
          </cell>
        </row>
        <row r="1472">
          <cell r="AF1472" t="str">
            <v/>
          </cell>
          <cell r="AG1472" t="str">
            <v/>
          </cell>
          <cell r="AH1472" t="str">
            <v>/</v>
          </cell>
          <cell r="AI1472" t="str">
            <v>/</v>
          </cell>
        </row>
        <row r="1473">
          <cell r="AF1473" t="str">
            <v/>
          </cell>
          <cell r="AG1473" t="str">
            <v/>
          </cell>
          <cell r="AH1473" t="str">
            <v>/</v>
          </cell>
          <cell r="AI1473" t="str">
            <v>/</v>
          </cell>
        </row>
        <row r="1474">
          <cell r="AF1474" t="str">
            <v/>
          </cell>
          <cell r="AG1474" t="str">
            <v/>
          </cell>
          <cell r="AH1474" t="str">
            <v>/</v>
          </cell>
          <cell r="AI1474" t="str">
            <v>/</v>
          </cell>
        </row>
        <row r="1475">
          <cell r="AF1475" t="str">
            <v/>
          </cell>
          <cell r="AG1475" t="str">
            <v/>
          </cell>
          <cell r="AH1475" t="str">
            <v>/</v>
          </cell>
          <cell r="AI1475" t="str">
            <v>/</v>
          </cell>
        </row>
        <row r="1476">
          <cell r="AF1476" t="str">
            <v/>
          </cell>
          <cell r="AG1476" t="str">
            <v/>
          </cell>
          <cell r="AH1476" t="str">
            <v>/</v>
          </cell>
          <cell r="AI1476" t="str">
            <v>/</v>
          </cell>
        </row>
        <row r="1477">
          <cell r="AF1477" t="str">
            <v/>
          </cell>
          <cell r="AG1477" t="str">
            <v/>
          </cell>
          <cell r="AH1477" t="str">
            <v>/</v>
          </cell>
          <cell r="AI1477" t="str">
            <v>/</v>
          </cell>
        </row>
        <row r="1478">
          <cell r="AF1478" t="str">
            <v/>
          </cell>
          <cell r="AG1478" t="str">
            <v/>
          </cell>
          <cell r="AH1478" t="str">
            <v>/</v>
          </cell>
          <cell r="AI1478" t="str">
            <v>/</v>
          </cell>
        </row>
        <row r="1479">
          <cell r="AF1479" t="str">
            <v/>
          </cell>
          <cell r="AG1479" t="str">
            <v/>
          </cell>
          <cell r="AH1479" t="str">
            <v>/</v>
          </cell>
          <cell r="AI1479" t="str">
            <v>/</v>
          </cell>
        </row>
        <row r="1480">
          <cell r="AF1480" t="str">
            <v/>
          </cell>
          <cell r="AG1480" t="str">
            <v/>
          </cell>
          <cell r="AH1480" t="str">
            <v>/</v>
          </cell>
          <cell r="AI1480" t="str">
            <v>/</v>
          </cell>
        </row>
        <row r="1481">
          <cell r="AF1481" t="str">
            <v/>
          </cell>
          <cell r="AG1481" t="str">
            <v/>
          </cell>
          <cell r="AH1481" t="str">
            <v>/</v>
          </cell>
          <cell r="AI1481" t="str">
            <v>/</v>
          </cell>
        </row>
        <row r="1482">
          <cell r="AF1482" t="str">
            <v/>
          </cell>
          <cell r="AG1482" t="str">
            <v/>
          </cell>
          <cell r="AH1482" t="str">
            <v>/</v>
          </cell>
          <cell r="AI1482" t="str">
            <v>/</v>
          </cell>
        </row>
        <row r="1483">
          <cell r="AF1483" t="str">
            <v/>
          </cell>
          <cell r="AG1483" t="str">
            <v/>
          </cell>
          <cell r="AH1483" t="str">
            <v>/</v>
          </cell>
          <cell r="AI1483" t="str">
            <v>/</v>
          </cell>
        </row>
        <row r="1484">
          <cell r="AF1484" t="str">
            <v/>
          </cell>
          <cell r="AG1484" t="str">
            <v/>
          </cell>
          <cell r="AH1484" t="str">
            <v>/</v>
          </cell>
          <cell r="AI1484" t="str">
            <v>/</v>
          </cell>
        </row>
        <row r="1485">
          <cell r="AF1485" t="str">
            <v/>
          </cell>
          <cell r="AG1485" t="str">
            <v/>
          </cell>
          <cell r="AH1485" t="str">
            <v>/</v>
          </cell>
          <cell r="AI1485" t="str">
            <v>/</v>
          </cell>
        </row>
        <row r="1486">
          <cell r="AF1486" t="str">
            <v/>
          </cell>
          <cell r="AG1486" t="str">
            <v/>
          </cell>
          <cell r="AH1486" t="str">
            <v>/</v>
          </cell>
          <cell r="AI1486" t="str">
            <v>/</v>
          </cell>
        </row>
        <row r="1487">
          <cell r="AF1487" t="str">
            <v/>
          </cell>
          <cell r="AG1487" t="str">
            <v/>
          </cell>
          <cell r="AH1487" t="str">
            <v>/</v>
          </cell>
          <cell r="AI1487" t="str">
            <v>/</v>
          </cell>
        </row>
        <row r="1488">
          <cell r="AF1488" t="str">
            <v/>
          </cell>
          <cell r="AG1488" t="str">
            <v/>
          </cell>
          <cell r="AH1488" t="str">
            <v>/</v>
          </cell>
          <cell r="AI1488" t="str">
            <v>/</v>
          </cell>
        </row>
        <row r="1489">
          <cell r="AF1489" t="str">
            <v/>
          </cell>
          <cell r="AG1489" t="str">
            <v/>
          </cell>
          <cell r="AH1489" t="str">
            <v>/</v>
          </cell>
          <cell r="AI1489" t="str">
            <v>/</v>
          </cell>
        </row>
        <row r="1490">
          <cell r="AF1490" t="str">
            <v/>
          </cell>
          <cell r="AG1490" t="str">
            <v/>
          </cell>
          <cell r="AH1490" t="str">
            <v>/</v>
          </cell>
          <cell r="AI1490" t="str">
            <v>/</v>
          </cell>
        </row>
        <row r="1491">
          <cell r="AF1491" t="str">
            <v/>
          </cell>
          <cell r="AG1491" t="str">
            <v/>
          </cell>
          <cell r="AH1491" t="str">
            <v>/</v>
          </cell>
          <cell r="AI1491" t="str">
            <v>/</v>
          </cell>
        </row>
        <row r="1492">
          <cell r="AF1492" t="str">
            <v/>
          </cell>
          <cell r="AG1492" t="str">
            <v/>
          </cell>
          <cell r="AH1492" t="str">
            <v>/</v>
          </cell>
          <cell r="AI1492" t="str">
            <v>/</v>
          </cell>
        </row>
        <row r="1493">
          <cell r="AF1493" t="str">
            <v/>
          </cell>
          <cell r="AG1493" t="str">
            <v/>
          </cell>
          <cell r="AH1493" t="str">
            <v>/</v>
          </cell>
          <cell r="AI1493" t="str">
            <v>/</v>
          </cell>
        </row>
        <row r="1494">
          <cell r="AF1494" t="str">
            <v/>
          </cell>
          <cell r="AG1494" t="str">
            <v/>
          </cell>
          <cell r="AH1494" t="str">
            <v>/</v>
          </cell>
          <cell r="AI1494" t="str">
            <v>/</v>
          </cell>
        </row>
        <row r="1495">
          <cell r="AF1495" t="str">
            <v/>
          </cell>
          <cell r="AG1495" t="str">
            <v/>
          </cell>
          <cell r="AH1495" t="str">
            <v>/</v>
          </cell>
          <cell r="AI1495" t="str">
            <v>/</v>
          </cell>
        </row>
        <row r="1496">
          <cell r="AF1496" t="str">
            <v/>
          </cell>
          <cell r="AG1496" t="str">
            <v/>
          </cell>
          <cell r="AH1496" t="str">
            <v>/</v>
          </cell>
          <cell r="AI1496" t="str">
            <v>/</v>
          </cell>
        </row>
        <row r="1497">
          <cell r="AF1497" t="str">
            <v/>
          </cell>
          <cell r="AG1497" t="str">
            <v/>
          </cell>
          <cell r="AH1497" t="str">
            <v>/</v>
          </cell>
          <cell r="AI1497" t="str">
            <v>/</v>
          </cell>
        </row>
        <row r="1498">
          <cell r="AF1498" t="str">
            <v/>
          </cell>
          <cell r="AG1498" t="str">
            <v/>
          </cell>
          <cell r="AH1498" t="str">
            <v>/</v>
          </cell>
          <cell r="AI1498" t="str">
            <v>/</v>
          </cell>
        </row>
        <row r="1499">
          <cell r="AF1499" t="str">
            <v/>
          </cell>
          <cell r="AG1499" t="str">
            <v/>
          </cell>
          <cell r="AH1499" t="str">
            <v>/</v>
          </cell>
          <cell r="AI1499" t="str">
            <v>/</v>
          </cell>
        </row>
        <row r="1500">
          <cell r="AF1500" t="str">
            <v/>
          </cell>
          <cell r="AG1500" t="str">
            <v/>
          </cell>
          <cell r="AH1500" t="str">
            <v>/</v>
          </cell>
          <cell r="AI1500" t="str">
            <v>/</v>
          </cell>
        </row>
        <row r="1501">
          <cell r="AF1501" t="str">
            <v/>
          </cell>
          <cell r="AG1501" t="str">
            <v/>
          </cell>
          <cell r="AH1501" t="str">
            <v>/</v>
          </cell>
          <cell r="AI1501" t="str">
            <v>/</v>
          </cell>
        </row>
        <row r="1502">
          <cell r="AF1502" t="str">
            <v/>
          </cell>
          <cell r="AG1502" t="str">
            <v/>
          </cell>
          <cell r="AH1502" t="str">
            <v>/</v>
          </cell>
          <cell r="AI1502" t="str">
            <v>/</v>
          </cell>
        </row>
        <row r="1503">
          <cell r="AF1503" t="str">
            <v/>
          </cell>
          <cell r="AG1503" t="str">
            <v/>
          </cell>
          <cell r="AH1503" t="str">
            <v>/</v>
          </cell>
          <cell r="AI1503" t="str">
            <v>/</v>
          </cell>
        </row>
        <row r="1504">
          <cell r="AF1504" t="str">
            <v/>
          </cell>
          <cell r="AG1504" t="str">
            <v/>
          </cell>
          <cell r="AH1504" t="str">
            <v>/</v>
          </cell>
          <cell r="AI1504" t="str">
            <v>/</v>
          </cell>
        </row>
        <row r="1505">
          <cell r="AF1505" t="str">
            <v/>
          </cell>
          <cell r="AG1505" t="str">
            <v/>
          </cell>
          <cell r="AH1505" t="str">
            <v>/</v>
          </cell>
          <cell r="AI1505" t="str">
            <v>/</v>
          </cell>
        </row>
        <row r="1506">
          <cell r="AF1506" t="str">
            <v/>
          </cell>
          <cell r="AG1506" t="str">
            <v/>
          </cell>
          <cell r="AH1506" t="str">
            <v>/</v>
          </cell>
          <cell r="AI1506" t="str">
            <v>/</v>
          </cell>
        </row>
        <row r="1507">
          <cell r="AF1507" t="str">
            <v/>
          </cell>
          <cell r="AG1507" t="str">
            <v/>
          </cell>
          <cell r="AH1507" t="str">
            <v>/</v>
          </cell>
          <cell r="AI1507" t="str">
            <v>/</v>
          </cell>
        </row>
        <row r="1508">
          <cell r="AF1508" t="str">
            <v/>
          </cell>
          <cell r="AG1508" t="str">
            <v/>
          </cell>
          <cell r="AH1508" t="str">
            <v>/</v>
          </cell>
          <cell r="AI1508" t="str">
            <v>/</v>
          </cell>
        </row>
        <row r="1509">
          <cell r="AF1509" t="str">
            <v/>
          </cell>
          <cell r="AG1509" t="str">
            <v/>
          </cell>
          <cell r="AH1509" t="str">
            <v>/</v>
          </cell>
          <cell r="AI1509" t="str">
            <v>/</v>
          </cell>
        </row>
        <row r="1510">
          <cell r="AF1510" t="str">
            <v/>
          </cell>
          <cell r="AG1510" t="str">
            <v/>
          </cell>
          <cell r="AH1510" t="str">
            <v>/</v>
          </cell>
          <cell r="AI1510" t="str">
            <v>/</v>
          </cell>
        </row>
        <row r="1511">
          <cell r="AF1511" t="str">
            <v/>
          </cell>
          <cell r="AG1511" t="str">
            <v/>
          </cell>
          <cell r="AH1511" t="str">
            <v>/</v>
          </cell>
          <cell r="AI1511" t="str">
            <v>/</v>
          </cell>
        </row>
        <row r="1512">
          <cell r="AF1512" t="str">
            <v/>
          </cell>
          <cell r="AG1512" t="str">
            <v/>
          </cell>
          <cell r="AH1512" t="str">
            <v>/</v>
          </cell>
          <cell r="AI1512" t="str">
            <v>/</v>
          </cell>
        </row>
        <row r="1513">
          <cell r="AF1513" t="str">
            <v/>
          </cell>
          <cell r="AG1513" t="str">
            <v/>
          </cell>
          <cell r="AH1513" t="str">
            <v>/</v>
          </cell>
          <cell r="AI1513" t="str">
            <v>/</v>
          </cell>
        </row>
        <row r="1514">
          <cell r="AF1514" t="str">
            <v/>
          </cell>
          <cell r="AG1514" t="str">
            <v/>
          </cell>
          <cell r="AH1514" t="str">
            <v>/</v>
          </cell>
          <cell r="AI1514" t="str">
            <v>/</v>
          </cell>
        </row>
        <row r="1515">
          <cell r="AF1515" t="str">
            <v/>
          </cell>
          <cell r="AG1515" t="str">
            <v/>
          </cell>
          <cell r="AH1515" t="str">
            <v>/</v>
          </cell>
          <cell r="AI1515" t="str">
            <v>/</v>
          </cell>
        </row>
        <row r="1516">
          <cell r="AF1516" t="str">
            <v/>
          </cell>
          <cell r="AG1516" t="str">
            <v/>
          </cell>
          <cell r="AH1516" t="str">
            <v>/</v>
          </cell>
          <cell r="AI1516" t="str">
            <v>/</v>
          </cell>
        </row>
        <row r="1517">
          <cell r="AF1517" t="str">
            <v/>
          </cell>
          <cell r="AG1517" t="str">
            <v/>
          </cell>
          <cell r="AH1517" t="str">
            <v>/</v>
          </cell>
          <cell r="AI1517" t="str">
            <v>/</v>
          </cell>
        </row>
        <row r="1518">
          <cell r="AF1518" t="str">
            <v/>
          </cell>
          <cell r="AG1518" t="str">
            <v/>
          </cell>
          <cell r="AH1518" t="str">
            <v>/</v>
          </cell>
          <cell r="AI1518" t="str">
            <v>/</v>
          </cell>
        </row>
        <row r="1519">
          <cell r="AF1519" t="str">
            <v/>
          </cell>
          <cell r="AG1519" t="str">
            <v/>
          </cell>
          <cell r="AH1519" t="str">
            <v>/</v>
          </cell>
          <cell r="AI1519" t="str">
            <v>/</v>
          </cell>
        </row>
        <row r="1520">
          <cell r="AF1520" t="str">
            <v/>
          </cell>
          <cell r="AG1520" t="str">
            <v/>
          </cell>
          <cell r="AH1520" t="str">
            <v>/</v>
          </cell>
          <cell r="AI1520" t="str">
            <v>/</v>
          </cell>
        </row>
        <row r="1521">
          <cell r="AF1521" t="str">
            <v/>
          </cell>
          <cell r="AG1521" t="str">
            <v/>
          </cell>
          <cell r="AH1521" t="str">
            <v>/</v>
          </cell>
          <cell r="AI1521" t="str">
            <v>/</v>
          </cell>
        </row>
        <row r="1522">
          <cell r="AF1522" t="str">
            <v/>
          </cell>
          <cell r="AG1522" t="str">
            <v/>
          </cell>
          <cell r="AH1522" t="str">
            <v>/</v>
          </cell>
          <cell r="AI1522" t="str">
            <v>/</v>
          </cell>
        </row>
        <row r="1523">
          <cell r="AF1523" t="str">
            <v/>
          </cell>
          <cell r="AG1523" t="str">
            <v/>
          </cell>
          <cell r="AH1523" t="str">
            <v>/</v>
          </cell>
          <cell r="AI1523" t="str">
            <v>/</v>
          </cell>
        </row>
        <row r="1524">
          <cell r="AF1524" t="str">
            <v/>
          </cell>
          <cell r="AG1524" t="str">
            <v/>
          </cell>
          <cell r="AH1524" t="str">
            <v>/</v>
          </cell>
          <cell r="AI1524" t="str">
            <v>/</v>
          </cell>
        </row>
        <row r="1525">
          <cell r="AF1525" t="str">
            <v/>
          </cell>
          <cell r="AG1525" t="str">
            <v/>
          </cell>
          <cell r="AH1525" t="str">
            <v>/</v>
          </cell>
          <cell r="AI1525" t="str">
            <v>/</v>
          </cell>
        </row>
        <row r="1526">
          <cell r="AF1526" t="str">
            <v/>
          </cell>
          <cell r="AG1526" t="str">
            <v/>
          </cell>
          <cell r="AH1526" t="str">
            <v>/</v>
          </cell>
          <cell r="AI1526" t="str">
            <v>/</v>
          </cell>
        </row>
        <row r="1527">
          <cell r="AF1527" t="str">
            <v/>
          </cell>
          <cell r="AG1527" t="str">
            <v/>
          </cell>
          <cell r="AH1527" t="str">
            <v>/</v>
          </cell>
          <cell r="AI1527" t="str">
            <v>/</v>
          </cell>
        </row>
        <row r="1528">
          <cell r="AF1528" t="str">
            <v/>
          </cell>
          <cell r="AG1528" t="str">
            <v/>
          </cell>
          <cell r="AH1528" t="str">
            <v>/</v>
          </cell>
          <cell r="AI1528" t="str">
            <v>/</v>
          </cell>
        </row>
        <row r="1529">
          <cell r="AF1529" t="str">
            <v/>
          </cell>
          <cell r="AG1529" t="str">
            <v/>
          </cell>
          <cell r="AH1529" t="str">
            <v>/</v>
          </cell>
          <cell r="AI1529" t="str">
            <v>/</v>
          </cell>
        </row>
        <row r="1530">
          <cell r="AF1530" t="str">
            <v/>
          </cell>
          <cell r="AG1530" t="str">
            <v/>
          </cell>
          <cell r="AH1530" t="str">
            <v>/</v>
          </cell>
          <cell r="AI1530" t="str">
            <v>/</v>
          </cell>
        </row>
        <row r="1531">
          <cell r="AF1531" t="str">
            <v/>
          </cell>
          <cell r="AG1531" t="str">
            <v/>
          </cell>
          <cell r="AH1531" t="str">
            <v>/</v>
          </cell>
          <cell r="AI1531" t="str">
            <v>/</v>
          </cell>
        </row>
        <row r="1532">
          <cell r="AF1532" t="str">
            <v/>
          </cell>
          <cell r="AG1532" t="str">
            <v/>
          </cell>
          <cell r="AH1532" t="str">
            <v>/</v>
          </cell>
          <cell r="AI1532" t="str">
            <v>/</v>
          </cell>
        </row>
        <row r="1533">
          <cell r="AF1533" t="str">
            <v/>
          </cell>
          <cell r="AG1533" t="str">
            <v/>
          </cell>
          <cell r="AH1533" t="str">
            <v>/</v>
          </cell>
          <cell r="AI1533" t="str">
            <v>/</v>
          </cell>
        </row>
        <row r="1534">
          <cell r="AF1534" t="str">
            <v/>
          </cell>
          <cell r="AG1534" t="str">
            <v/>
          </cell>
          <cell r="AH1534" t="str">
            <v>/</v>
          </cell>
          <cell r="AI1534" t="str">
            <v>/</v>
          </cell>
        </row>
        <row r="1535">
          <cell r="AF1535" t="str">
            <v/>
          </cell>
          <cell r="AG1535" t="str">
            <v/>
          </cell>
          <cell r="AH1535" t="str">
            <v>/</v>
          </cell>
          <cell r="AI1535" t="str">
            <v>/</v>
          </cell>
        </row>
        <row r="1536">
          <cell r="AF1536" t="str">
            <v/>
          </cell>
          <cell r="AG1536" t="str">
            <v/>
          </cell>
          <cell r="AH1536" t="str">
            <v>/</v>
          </cell>
          <cell r="AI1536" t="str">
            <v>/</v>
          </cell>
        </row>
        <row r="1537">
          <cell r="AF1537" t="str">
            <v/>
          </cell>
          <cell r="AG1537" t="str">
            <v/>
          </cell>
          <cell r="AH1537" t="str">
            <v>/</v>
          </cell>
          <cell r="AI1537" t="str">
            <v>/</v>
          </cell>
        </row>
        <row r="1538">
          <cell r="AF1538" t="str">
            <v/>
          </cell>
          <cell r="AG1538" t="str">
            <v/>
          </cell>
          <cell r="AH1538" t="str">
            <v>/</v>
          </cell>
          <cell r="AI1538" t="str">
            <v>/</v>
          </cell>
        </row>
        <row r="1539">
          <cell r="AF1539" t="str">
            <v/>
          </cell>
          <cell r="AG1539" t="str">
            <v/>
          </cell>
          <cell r="AH1539" t="str">
            <v>/</v>
          </cell>
          <cell r="AI1539" t="str">
            <v>/</v>
          </cell>
        </row>
        <row r="1540">
          <cell r="AF1540" t="str">
            <v/>
          </cell>
          <cell r="AG1540" t="str">
            <v/>
          </cell>
          <cell r="AH1540" t="str">
            <v>/</v>
          </cell>
          <cell r="AI1540" t="str">
            <v>/</v>
          </cell>
        </row>
        <row r="1541">
          <cell r="AF1541" t="str">
            <v/>
          </cell>
          <cell r="AG1541" t="str">
            <v/>
          </cell>
          <cell r="AH1541" t="str">
            <v>/</v>
          </cell>
          <cell r="AI1541" t="str">
            <v>/</v>
          </cell>
        </row>
        <row r="1542">
          <cell r="AF1542" t="str">
            <v/>
          </cell>
          <cell r="AG1542" t="str">
            <v/>
          </cell>
          <cell r="AH1542" t="str">
            <v>/</v>
          </cell>
          <cell r="AI1542" t="str">
            <v>/</v>
          </cell>
        </row>
        <row r="1543">
          <cell r="AF1543" t="str">
            <v/>
          </cell>
          <cell r="AG1543" t="str">
            <v/>
          </cell>
          <cell r="AH1543" t="str">
            <v>/</v>
          </cell>
          <cell r="AI1543" t="str">
            <v>/</v>
          </cell>
        </row>
        <row r="1544">
          <cell r="AF1544" t="str">
            <v/>
          </cell>
          <cell r="AG1544" t="str">
            <v/>
          </cell>
          <cell r="AH1544" t="str">
            <v>/</v>
          </cell>
          <cell r="AI1544" t="str">
            <v>/</v>
          </cell>
        </row>
        <row r="1545">
          <cell r="AF1545" t="str">
            <v/>
          </cell>
          <cell r="AG1545" t="str">
            <v/>
          </cell>
          <cell r="AH1545" t="str">
            <v>/</v>
          </cell>
          <cell r="AI1545" t="str">
            <v>/</v>
          </cell>
        </row>
        <row r="1546">
          <cell r="AF1546" t="str">
            <v/>
          </cell>
          <cell r="AG1546" t="str">
            <v/>
          </cell>
          <cell r="AH1546" t="str">
            <v>/</v>
          </cell>
          <cell r="AI1546" t="str">
            <v>/</v>
          </cell>
        </row>
        <row r="1547">
          <cell r="AF1547" t="str">
            <v/>
          </cell>
          <cell r="AG1547" t="str">
            <v/>
          </cell>
          <cell r="AH1547" t="str">
            <v>/</v>
          </cell>
          <cell r="AI1547" t="str">
            <v>/</v>
          </cell>
        </row>
        <row r="1548">
          <cell r="AF1548" t="str">
            <v/>
          </cell>
          <cell r="AG1548" t="str">
            <v/>
          </cell>
          <cell r="AH1548" t="str">
            <v>/</v>
          </cell>
          <cell r="AI1548" t="str">
            <v>/</v>
          </cell>
        </row>
        <row r="1549">
          <cell r="AF1549" t="str">
            <v/>
          </cell>
          <cell r="AG1549" t="str">
            <v/>
          </cell>
          <cell r="AH1549" t="str">
            <v>/</v>
          </cell>
          <cell r="AI1549" t="str">
            <v>/</v>
          </cell>
        </row>
        <row r="1550">
          <cell r="AF1550" t="str">
            <v/>
          </cell>
          <cell r="AG1550" t="str">
            <v/>
          </cell>
          <cell r="AH1550" t="str">
            <v>/</v>
          </cell>
          <cell r="AI1550" t="str">
            <v>/</v>
          </cell>
        </row>
        <row r="1551">
          <cell r="AF1551" t="str">
            <v/>
          </cell>
          <cell r="AG1551" t="str">
            <v/>
          </cell>
          <cell r="AH1551" t="str">
            <v>/</v>
          </cell>
          <cell r="AI1551" t="str">
            <v>/</v>
          </cell>
        </row>
        <row r="1552">
          <cell r="AF1552" t="str">
            <v/>
          </cell>
          <cell r="AG1552" t="str">
            <v/>
          </cell>
          <cell r="AH1552" t="str">
            <v>/</v>
          </cell>
          <cell r="AI1552" t="str">
            <v>/</v>
          </cell>
        </row>
        <row r="1553">
          <cell r="AF1553" t="str">
            <v/>
          </cell>
          <cell r="AG1553" t="str">
            <v/>
          </cell>
          <cell r="AH1553" t="str">
            <v>/</v>
          </cell>
          <cell r="AI1553" t="str">
            <v>/</v>
          </cell>
        </row>
        <row r="1554">
          <cell r="AF1554" t="str">
            <v/>
          </cell>
          <cell r="AG1554" t="str">
            <v/>
          </cell>
          <cell r="AH1554" t="str">
            <v>/</v>
          </cell>
          <cell r="AI1554" t="str">
            <v>/</v>
          </cell>
        </row>
        <row r="1555">
          <cell r="AF1555" t="str">
            <v/>
          </cell>
          <cell r="AG1555" t="str">
            <v/>
          </cell>
          <cell r="AH1555" t="str">
            <v>/</v>
          </cell>
          <cell r="AI1555" t="str">
            <v>/</v>
          </cell>
        </row>
        <row r="1556">
          <cell r="AF1556" t="str">
            <v/>
          </cell>
          <cell r="AG1556" t="str">
            <v/>
          </cell>
          <cell r="AH1556" t="str">
            <v>/</v>
          </cell>
          <cell r="AI1556" t="str">
            <v>/</v>
          </cell>
        </row>
        <row r="1557">
          <cell r="AF1557" t="str">
            <v/>
          </cell>
          <cell r="AG1557" t="str">
            <v/>
          </cell>
          <cell r="AH1557" t="str">
            <v>/</v>
          </cell>
          <cell r="AI1557" t="str">
            <v>/</v>
          </cell>
        </row>
        <row r="1558">
          <cell r="AF1558" t="str">
            <v/>
          </cell>
          <cell r="AG1558" t="str">
            <v/>
          </cell>
          <cell r="AH1558" t="str">
            <v>/</v>
          </cell>
          <cell r="AI1558" t="str">
            <v>/</v>
          </cell>
        </row>
        <row r="1559">
          <cell r="AF1559" t="str">
            <v/>
          </cell>
          <cell r="AG1559" t="str">
            <v/>
          </cell>
          <cell r="AH1559" t="str">
            <v>/</v>
          </cell>
          <cell r="AI1559" t="str">
            <v>/</v>
          </cell>
        </row>
        <row r="1560">
          <cell r="AF1560" t="str">
            <v/>
          </cell>
          <cell r="AG1560" t="str">
            <v/>
          </cell>
          <cell r="AH1560" t="str">
            <v>/</v>
          </cell>
          <cell r="AI1560" t="str">
            <v>/</v>
          </cell>
        </row>
        <row r="1561">
          <cell r="AF1561" t="str">
            <v/>
          </cell>
          <cell r="AG1561" t="str">
            <v/>
          </cell>
          <cell r="AH1561" t="str">
            <v>/</v>
          </cell>
          <cell r="AI1561" t="str">
            <v>/</v>
          </cell>
        </row>
        <row r="1562">
          <cell r="AF1562" t="str">
            <v/>
          </cell>
          <cell r="AG1562" t="str">
            <v/>
          </cell>
          <cell r="AH1562" t="str">
            <v>/</v>
          </cell>
          <cell r="AI1562" t="str">
            <v>/</v>
          </cell>
        </row>
        <row r="1563">
          <cell r="AF1563" t="str">
            <v/>
          </cell>
          <cell r="AG1563" t="str">
            <v/>
          </cell>
          <cell r="AH1563" t="str">
            <v>/</v>
          </cell>
          <cell r="AI1563" t="str">
            <v>/</v>
          </cell>
        </row>
        <row r="1564">
          <cell r="AF1564" t="str">
            <v/>
          </cell>
          <cell r="AG1564" t="str">
            <v/>
          </cell>
          <cell r="AH1564" t="str">
            <v>/</v>
          </cell>
          <cell r="AI1564" t="str">
            <v>/</v>
          </cell>
        </row>
        <row r="1565">
          <cell r="AF1565" t="str">
            <v/>
          </cell>
          <cell r="AG1565" t="str">
            <v/>
          </cell>
          <cell r="AH1565" t="str">
            <v>/</v>
          </cell>
          <cell r="AI1565" t="str">
            <v>/</v>
          </cell>
        </row>
        <row r="1566">
          <cell r="AF1566" t="str">
            <v/>
          </cell>
          <cell r="AG1566" t="str">
            <v/>
          </cell>
          <cell r="AH1566" t="str">
            <v>/</v>
          </cell>
          <cell r="AI1566" t="str">
            <v>/</v>
          </cell>
        </row>
        <row r="1567">
          <cell r="AF1567" t="str">
            <v/>
          </cell>
          <cell r="AG1567" t="str">
            <v/>
          </cell>
          <cell r="AH1567" t="str">
            <v>/</v>
          </cell>
          <cell r="AI1567" t="str">
            <v>/</v>
          </cell>
        </row>
        <row r="1568">
          <cell r="AF1568" t="str">
            <v/>
          </cell>
          <cell r="AG1568" t="str">
            <v/>
          </cell>
          <cell r="AH1568" t="str">
            <v>/</v>
          </cell>
          <cell r="AI1568" t="str">
            <v>/</v>
          </cell>
        </row>
        <row r="1569">
          <cell r="AF1569" t="str">
            <v/>
          </cell>
          <cell r="AG1569" t="str">
            <v/>
          </cell>
          <cell r="AH1569" t="str">
            <v>/</v>
          </cell>
          <cell r="AI1569" t="str">
            <v>/</v>
          </cell>
        </row>
        <row r="1570">
          <cell r="AF1570" t="str">
            <v/>
          </cell>
          <cell r="AG1570" t="str">
            <v/>
          </cell>
          <cell r="AH1570" t="str">
            <v>/</v>
          </cell>
          <cell r="AI1570" t="str">
            <v>/</v>
          </cell>
        </row>
        <row r="1571">
          <cell r="AF1571" t="str">
            <v/>
          </cell>
          <cell r="AG1571" t="str">
            <v/>
          </cell>
          <cell r="AH1571" t="str">
            <v>/</v>
          </cell>
          <cell r="AI1571" t="str">
            <v>/</v>
          </cell>
        </row>
        <row r="1572">
          <cell r="AF1572" t="str">
            <v/>
          </cell>
          <cell r="AG1572" t="str">
            <v/>
          </cell>
          <cell r="AH1572" t="str">
            <v>/</v>
          </cell>
          <cell r="AI1572" t="str">
            <v>/</v>
          </cell>
        </row>
        <row r="1573">
          <cell r="AF1573" t="str">
            <v/>
          </cell>
          <cell r="AG1573" t="str">
            <v/>
          </cell>
          <cell r="AH1573" t="str">
            <v>/</v>
          </cell>
          <cell r="AI1573" t="str">
            <v>/</v>
          </cell>
        </row>
        <row r="1574">
          <cell r="AF1574" t="str">
            <v/>
          </cell>
          <cell r="AG1574" t="str">
            <v/>
          </cell>
          <cell r="AH1574" t="str">
            <v>/</v>
          </cell>
          <cell r="AI1574" t="str">
            <v>/</v>
          </cell>
        </row>
        <row r="1575">
          <cell r="AF1575" t="str">
            <v/>
          </cell>
          <cell r="AG1575" t="str">
            <v/>
          </cell>
          <cell r="AH1575" t="str">
            <v>/</v>
          </cell>
          <cell r="AI1575" t="str">
            <v>/</v>
          </cell>
        </row>
        <row r="1576">
          <cell r="AF1576" t="str">
            <v/>
          </cell>
          <cell r="AG1576" t="str">
            <v/>
          </cell>
          <cell r="AH1576" t="str">
            <v>/</v>
          </cell>
          <cell r="AI1576" t="str">
            <v>/</v>
          </cell>
        </row>
        <row r="1577">
          <cell r="AF1577" t="str">
            <v/>
          </cell>
          <cell r="AG1577" t="str">
            <v/>
          </cell>
          <cell r="AH1577" t="str">
            <v>/</v>
          </cell>
          <cell r="AI1577" t="str">
            <v>/</v>
          </cell>
        </row>
        <row r="1578">
          <cell r="AF1578" t="str">
            <v/>
          </cell>
          <cell r="AG1578" t="str">
            <v/>
          </cell>
          <cell r="AH1578" t="str">
            <v>/</v>
          </cell>
          <cell r="AI1578" t="str">
            <v>/</v>
          </cell>
        </row>
        <row r="1579">
          <cell r="AF1579" t="str">
            <v/>
          </cell>
          <cell r="AG1579" t="str">
            <v/>
          </cell>
          <cell r="AH1579" t="str">
            <v>/</v>
          </cell>
          <cell r="AI1579" t="str">
            <v>/</v>
          </cell>
        </row>
        <row r="1580">
          <cell r="AF1580" t="str">
            <v/>
          </cell>
          <cell r="AG1580" t="str">
            <v/>
          </cell>
          <cell r="AH1580" t="str">
            <v>/</v>
          </cell>
          <cell r="AI1580" t="str">
            <v>/</v>
          </cell>
        </row>
        <row r="1581">
          <cell r="AF1581" t="str">
            <v/>
          </cell>
          <cell r="AG1581" t="str">
            <v/>
          </cell>
          <cell r="AH1581" t="str">
            <v>/</v>
          </cell>
          <cell r="AI1581" t="str">
            <v>/</v>
          </cell>
        </row>
        <row r="1582">
          <cell r="AF1582" t="str">
            <v/>
          </cell>
          <cell r="AG1582" t="str">
            <v/>
          </cell>
          <cell r="AH1582" t="str">
            <v>/</v>
          </cell>
          <cell r="AI1582" t="str">
            <v>/</v>
          </cell>
        </row>
        <row r="1583">
          <cell r="AF1583" t="str">
            <v/>
          </cell>
          <cell r="AG1583" t="str">
            <v/>
          </cell>
          <cell r="AH1583" t="str">
            <v>/</v>
          </cell>
          <cell r="AI1583" t="str">
            <v>/</v>
          </cell>
        </row>
        <row r="1584">
          <cell r="AF1584" t="str">
            <v/>
          </cell>
          <cell r="AG1584" t="str">
            <v/>
          </cell>
          <cell r="AH1584" t="str">
            <v>/</v>
          </cell>
          <cell r="AI1584" t="str">
            <v>/</v>
          </cell>
        </row>
        <row r="1585">
          <cell r="AF1585" t="str">
            <v/>
          </cell>
          <cell r="AG1585" t="str">
            <v/>
          </cell>
          <cell r="AH1585" t="str">
            <v>/</v>
          </cell>
          <cell r="AI1585" t="str">
            <v>/</v>
          </cell>
        </row>
        <row r="1586">
          <cell r="AF1586" t="str">
            <v/>
          </cell>
          <cell r="AG1586" t="str">
            <v/>
          </cell>
          <cell r="AH1586" t="str">
            <v>/</v>
          </cell>
          <cell r="AI1586" t="str">
            <v>/</v>
          </cell>
        </row>
        <row r="1587">
          <cell r="AF1587" t="str">
            <v/>
          </cell>
          <cell r="AG1587" t="str">
            <v/>
          </cell>
          <cell r="AH1587" t="str">
            <v>/</v>
          </cell>
          <cell r="AI1587" t="str">
            <v>/</v>
          </cell>
        </row>
        <row r="1588">
          <cell r="AF1588" t="str">
            <v/>
          </cell>
          <cell r="AG1588" t="str">
            <v/>
          </cell>
          <cell r="AH1588" t="str">
            <v>/</v>
          </cell>
          <cell r="AI1588" t="str">
            <v>/</v>
          </cell>
        </row>
        <row r="1589">
          <cell r="AF1589" t="str">
            <v/>
          </cell>
          <cell r="AG1589" t="str">
            <v/>
          </cell>
          <cell r="AH1589" t="str">
            <v>/</v>
          </cell>
          <cell r="AI1589" t="str">
            <v>/</v>
          </cell>
        </row>
        <row r="1590">
          <cell r="AF1590" t="str">
            <v/>
          </cell>
          <cell r="AG1590" t="str">
            <v/>
          </cell>
          <cell r="AH1590" t="str">
            <v>/</v>
          </cell>
          <cell r="AI1590" t="str">
            <v>/</v>
          </cell>
        </row>
        <row r="1591">
          <cell r="AF1591" t="str">
            <v/>
          </cell>
          <cell r="AG1591" t="str">
            <v/>
          </cell>
          <cell r="AH1591" t="str">
            <v>/</v>
          </cell>
          <cell r="AI1591" t="str">
            <v>/</v>
          </cell>
        </row>
        <row r="1592">
          <cell r="AF1592" t="str">
            <v/>
          </cell>
          <cell r="AG1592" t="str">
            <v/>
          </cell>
          <cell r="AH1592" t="str">
            <v>/</v>
          </cell>
          <cell r="AI1592" t="str">
            <v>/</v>
          </cell>
        </row>
        <row r="1593">
          <cell r="AF1593" t="str">
            <v/>
          </cell>
          <cell r="AG1593" t="str">
            <v/>
          </cell>
          <cell r="AH1593" t="str">
            <v>/</v>
          </cell>
          <cell r="AI1593" t="str">
            <v>/</v>
          </cell>
        </row>
        <row r="1594">
          <cell r="AF1594" t="str">
            <v/>
          </cell>
          <cell r="AG1594" t="str">
            <v/>
          </cell>
          <cell r="AH1594" t="str">
            <v>/</v>
          </cell>
          <cell r="AI1594" t="str">
            <v>/</v>
          </cell>
        </row>
        <row r="1595">
          <cell r="AF1595" t="str">
            <v/>
          </cell>
          <cell r="AG1595" t="str">
            <v/>
          </cell>
          <cell r="AH1595" t="str">
            <v>/</v>
          </cell>
          <cell r="AI1595" t="str">
            <v>/</v>
          </cell>
        </row>
        <row r="1596">
          <cell r="AF1596" t="str">
            <v/>
          </cell>
          <cell r="AG1596" t="str">
            <v/>
          </cell>
          <cell r="AH1596" t="str">
            <v>/</v>
          </cell>
          <cell r="AI1596" t="str">
            <v>/</v>
          </cell>
        </row>
        <row r="1597">
          <cell r="AF1597" t="str">
            <v/>
          </cell>
          <cell r="AG1597" t="str">
            <v/>
          </cell>
          <cell r="AH1597" t="str">
            <v>/</v>
          </cell>
          <cell r="AI1597" t="str">
            <v>/</v>
          </cell>
        </row>
        <row r="1598">
          <cell r="AF1598" t="str">
            <v/>
          </cell>
          <cell r="AG1598" t="str">
            <v/>
          </cell>
          <cell r="AH1598" t="str">
            <v>/</v>
          </cell>
          <cell r="AI1598" t="str">
            <v>/</v>
          </cell>
        </row>
        <row r="1599">
          <cell r="AF1599" t="str">
            <v/>
          </cell>
          <cell r="AG1599" t="str">
            <v/>
          </cell>
          <cell r="AH1599" t="str">
            <v>/</v>
          </cell>
          <cell r="AI1599" t="str">
            <v>/</v>
          </cell>
        </row>
        <row r="1600">
          <cell r="AF1600" t="str">
            <v/>
          </cell>
          <cell r="AG1600" t="str">
            <v/>
          </cell>
          <cell r="AH1600" t="str">
            <v>/</v>
          </cell>
          <cell r="AI1600" t="str">
            <v>/</v>
          </cell>
        </row>
        <row r="1601">
          <cell r="AF1601" t="str">
            <v/>
          </cell>
          <cell r="AG1601" t="str">
            <v/>
          </cell>
          <cell r="AH1601" t="str">
            <v>/</v>
          </cell>
          <cell r="AI1601" t="str">
            <v>/</v>
          </cell>
        </row>
        <row r="1602">
          <cell r="AF1602" t="str">
            <v/>
          </cell>
          <cell r="AG1602" t="str">
            <v/>
          </cell>
          <cell r="AH1602" t="str">
            <v>/</v>
          </cell>
          <cell r="AI1602" t="str">
            <v>/</v>
          </cell>
        </row>
        <row r="1603">
          <cell r="AF1603" t="str">
            <v/>
          </cell>
          <cell r="AG1603" t="str">
            <v/>
          </cell>
          <cell r="AH1603" t="str">
            <v>/</v>
          </cell>
          <cell r="AI1603" t="str">
            <v>/</v>
          </cell>
        </row>
        <row r="1604">
          <cell r="AF1604" t="str">
            <v/>
          </cell>
          <cell r="AG1604" t="str">
            <v/>
          </cell>
          <cell r="AH1604" t="str">
            <v>/</v>
          </cell>
          <cell r="AI1604" t="str">
            <v>/</v>
          </cell>
        </row>
        <row r="1605">
          <cell r="AF1605" t="str">
            <v/>
          </cell>
          <cell r="AG1605" t="str">
            <v/>
          </cell>
          <cell r="AH1605" t="str">
            <v>/</v>
          </cell>
          <cell r="AI1605" t="str">
            <v>/</v>
          </cell>
        </row>
        <row r="1606">
          <cell r="AF1606" t="str">
            <v/>
          </cell>
          <cell r="AG1606" t="str">
            <v/>
          </cell>
          <cell r="AH1606" t="str">
            <v>/</v>
          </cell>
          <cell r="AI1606" t="str">
            <v>/</v>
          </cell>
        </row>
        <row r="1607">
          <cell r="AF1607" t="str">
            <v/>
          </cell>
          <cell r="AG1607" t="str">
            <v/>
          </cell>
          <cell r="AH1607" t="str">
            <v>/</v>
          </cell>
          <cell r="AI1607" t="str">
            <v>/</v>
          </cell>
        </row>
        <row r="1608">
          <cell r="AF1608" t="str">
            <v/>
          </cell>
          <cell r="AG1608" t="str">
            <v/>
          </cell>
          <cell r="AH1608" t="str">
            <v>/</v>
          </cell>
          <cell r="AI1608" t="str">
            <v>/</v>
          </cell>
        </row>
        <row r="1609">
          <cell r="AF1609" t="str">
            <v/>
          </cell>
          <cell r="AG1609" t="str">
            <v/>
          </cell>
          <cell r="AH1609" t="str">
            <v>/</v>
          </cell>
          <cell r="AI1609" t="str">
            <v>/</v>
          </cell>
        </row>
        <row r="1610">
          <cell r="AF1610" t="str">
            <v/>
          </cell>
          <cell r="AG1610" t="str">
            <v/>
          </cell>
          <cell r="AH1610" t="str">
            <v>/</v>
          </cell>
          <cell r="AI1610" t="str">
            <v>/</v>
          </cell>
        </row>
        <row r="1611">
          <cell r="AF1611" t="str">
            <v/>
          </cell>
          <cell r="AG1611" t="str">
            <v/>
          </cell>
          <cell r="AH1611" t="str">
            <v>/</v>
          </cell>
          <cell r="AI1611" t="str">
            <v>/</v>
          </cell>
        </row>
        <row r="1612">
          <cell r="AF1612" t="str">
            <v/>
          </cell>
          <cell r="AG1612" t="str">
            <v/>
          </cell>
          <cell r="AH1612" t="str">
            <v>/</v>
          </cell>
          <cell r="AI1612" t="str">
            <v>/</v>
          </cell>
        </row>
        <row r="1613">
          <cell r="AF1613" t="str">
            <v/>
          </cell>
          <cell r="AG1613" t="str">
            <v/>
          </cell>
          <cell r="AH1613" t="str">
            <v>/</v>
          </cell>
          <cell r="AI1613" t="str">
            <v>/</v>
          </cell>
        </row>
        <row r="1614">
          <cell r="AF1614" t="str">
            <v/>
          </cell>
          <cell r="AG1614" t="str">
            <v/>
          </cell>
          <cell r="AH1614" t="str">
            <v>/</v>
          </cell>
          <cell r="AI1614" t="str">
            <v>/</v>
          </cell>
        </row>
        <row r="1615">
          <cell r="AF1615" t="str">
            <v/>
          </cell>
          <cell r="AG1615" t="str">
            <v/>
          </cell>
          <cell r="AH1615" t="str">
            <v>/</v>
          </cell>
          <cell r="AI1615" t="str">
            <v>/</v>
          </cell>
        </row>
        <row r="1616">
          <cell r="AF1616" t="str">
            <v/>
          </cell>
          <cell r="AG1616" t="str">
            <v/>
          </cell>
          <cell r="AH1616" t="str">
            <v>/</v>
          </cell>
          <cell r="AI1616" t="str">
            <v>/</v>
          </cell>
        </row>
        <row r="1617">
          <cell r="AF1617" t="str">
            <v/>
          </cell>
          <cell r="AG1617" t="str">
            <v/>
          </cell>
          <cell r="AH1617" t="str">
            <v>/</v>
          </cell>
          <cell r="AI1617" t="str">
            <v>/</v>
          </cell>
        </row>
        <row r="1618">
          <cell r="AF1618" t="str">
            <v/>
          </cell>
          <cell r="AG1618" t="str">
            <v/>
          </cell>
          <cell r="AH1618" t="str">
            <v>/</v>
          </cell>
          <cell r="AI1618" t="str">
            <v>/</v>
          </cell>
        </row>
        <row r="1619">
          <cell r="AF1619" t="str">
            <v/>
          </cell>
          <cell r="AG1619" t="str">
            <v/>
          </cell>
          <cell r="AH1619" t="str">
            <v>/</v>
          </cell>
          <cell r="AI1619" t="str">
            <v>/</v>
          </cell>
        </row>
        <row r="1620">
          <cell r="AF1620" t="str">
            <v/>
          </cell>
          <cell r="AG1620" t="str">
            <v/>
          </cell>
          <cell r="AH1620" t="str">
            <v>/</v>
          </cell>
          <cell r="AI1620" t="str">
            <v>/</v>
          </cell>
        </row>
        <row r="1621">
          <cell r="AF1621" t="str">
            <v/>
          </cell>
          <cell r="AG1621" t="str">
            <v/>
          </cell>
          <cell r="AH1621" t="str">
            <v>/</v>
          </cell>
          <cell r="AI1621" t="str">
            <v>/</v>
          </cell>
        </row>
        <row r="1622">
          <cell r="AF1622" t="str">
            <v/>
          </cell>
          <cell r="AG1622" t="str">
            <v/>
          </cell>
          <cell r="AH1622" t="str">
            <v>/</v>
          </cell>
          <cell r="AI1622" t="str">
            <v>/</v>
          </cell>
        </row>
        <row r="1623">
          <cell r="AF1623" t="str">
            <v/>
          </cell>
          <cell r="AG1623" t="str">
            <v/>
          </cell>
          <cell r="AH1623" t="str">
            <v>/</v>
          </cell>
          <cell r="AI1623" t="str">
            <v>/</v>
          </cell>
        </row>
        <row r="1624">
          <cell r="AF1624" t="str">
            <v/>
          </cell>
          <cell r="AG1624" t="str">
            <v/>
          </cell>
          <cell r="AH1624" t="str">
            <v>/</v>
          </cell>
          <cell r="AI1624" t="str">
            <v>/</v>
          </cell>
        </row>
        <row r="1625">
          <cell r="AF1625" t="str">
            <v/>
          </cell>
          <cell r="AG1625" t="str">
            <v/>
          </cell>
          <cell r="AH1625" t="str">
            <v>/</v>
          </cell>
          <cell r="AI1625" t="str">
            <v>/</v>
          </cell>
        </row>
        <row r="1626">
          <cell r="AF1626" t="str">
            <v/>
          </cell>
          <cell r="AG1626" t="str">
            <v/>
          </cell>
          <cell r="AH1626" t="str">
            <v>/</v>
          </cell>
          <cell r="AI1626" t="str">
            <v>/</v>
          </cell>
        </row>
        <row r="1627">
          <cell r="AF1627" t="str">
            <v/>
          </cell>
          <cell r="AG1627" t="str">
            <v/>
          </cell>
          <cell r="AH1627" t="str">
            <v>/</v>
          </cell>
          <cell r="AI1627" t="str">
            <v>/</v>
          </cell>
        </row>
        <row r="1628">
          <cell r="AF1628" t="str">
            <v/>
          </cell>
          <cell r="AG1628" t="str">
            <v/>
          </cell>
          <cell r="AH1628" t="str">
            <v>/</v>
          </cell>
          <cell r="AI1628" t="str">
            <v>/</v>
          </cell>
        </row>
        <row r="1629">
          <cell r="AF1629" t="str">
            <v/>
          </cell>
          <cell r="AG1629" t="str">
            <v/>
          </cell>
          <cell r="AH1629" t="str">
            <v>/</v>
          </cell>
          <cell r="AI1629" t="str">
            <v>/</v>
          </cell>
        </row>
        <row r="1630">
          <cell r="AF1630" t="str">
            <v/>
          </cell>
          <cell r="AG1630" t="str">
            <v/>
          </cell>
          <cell r="AH1630" t="str">
            <v>/</v>
          </cell>
          <cell r="AI1630" t="str">
            <v>/</v>
          </cell>
        </row>
        <row r="1631">
          <cell r="AF1631" t="str">
            <v/>
          </cell>
          <cell r="AG1631" t="str">
            <v/>
          </cell>
          <cell r="AH1631" t="str">
            <v>/</v>
          </cell>
          <cell r="AI1631" t="str">
            <v>/</v>
          </cell>
        </row>
        <row r="1632">
          <cell r="AF1632" t="str">
            <v/>
          </cell>
          <cell r="AG1632" t="str">
            <v/>
          </cell>
          <cell r="AH1632" t="str">
            <v>/</v>
          </cell>
          <cell r="AI1632" t="str">
            <v>/</v>
          </cell>
        </row>
        <row r="1633">
          <cell r="AF1633" t="str">
            <v/>
          </cell>
          <cell r="AG1633" t="str">
            <v/>
          </cell>
          <cell r="AH1633" t="str">
            <v>/</v>
          </cell>
          <cell r="AI1633" t="str">
            <v>/</v>
          </cell>
        </row>
        <row r="1634">
          <cell r="AF1634" t="str">
            <v/>
          </cell>
          <cell r="AG1634" t="str">
            <v/>
          </cell>
          <cell r="AH1634" t="str">
            <v>/</v>
          </cell>
          <cell r="AI1634" t="str">
            <v>/</v>
          </cell>
        </row>
        <row r="1635">
          <cell r="AF1635" t="str">
            <v/>
          </cell>
          <cell r="AG1635" t="str">
            <v/>
          </cell>
          <cell r="AH1635" t="str">
            <v>/</v>
          </cell>
          <cell r="AI1635" t="str">
            <v>/</v>
          </cell>
        </row>
        <row r="1636">
          <cell r="AF1636" t="str">
            <v/>
          </cell>
          <cell r="AG1636" t="str">
            <v/>
          </cell>
          <cell r="AH1636" t="str">
            <v>/</v>
          </cell>
          <cell r="AI1636" t="str">
            <v>/</v>
          </cell>
        </row>
        <row r="1637">
          <cell r="AF1637" t="str">
            <v/>
          </cell>
          <cell r="AG1637" t="str">
            <v/>
          </cell>
          <cell r="AH1637" t="str">
            <v>/</v>
          </cell>
          <cell r="AI1637" t="str">
            <v>/</v>
          </cell>
        </row>
        <row r="1638">
          <cell r="AF1638" t="str">
            <v/>
          </cell>
          <cell r="AG1638" t="str">
            <v/>
          </cell>
          <cell r="AH1638" t="str">
            <v>/</v>
          </cell>
          <cell r="AI1638" t="str">
            <v>/</v>
          </cell>
        </row>
        <row r="1639">
          <cell r="AF1639" t="str">
            <v/>
          </cell>
          <cell r="AG1639" t="str">
            <v/>
          </cell>
          <cell r="AH1639" t="str">
            <v>/</v>
          </cell>
          <cell r="AI1639" t="str">
            <v>/</v>
          </cell>
        </row>
        <row r="1640">
          <cell r="AF1640" t="str">
            <v/>
          </cell>
          <cell r="AG1640" t="str">
            <v/>
          </cell>
          <cell r="AH1640" t="str">
            <v>/</v>
          </cell>
          <cell r="AI1640" t="str">
            <v>/</v>
          </cell>
        </row>
        <row r="1641">
          <cell r="AF1641" t="str">
            <v/>
          </cell>
          <cell r="AG1641" t="str">
            <v/>
          </cell>
          <cell r="AH1641" t="str">
            <v>/</v>
          </cell>
          <cell r="AI1641" t="str">
            <v>/</v>
          </cell>
        </row>
        <row r="1642">
          <cell r="AF1642" t="str">
            <v/>
          </cell>
          <cell r="AG1642" t="str">
            <v/>
          </cell>
          <cell r="AH1642" t="str">
            <v>/</v>
          </cell>
          <cell r="AI1642" t="str">
            <v>/</v>
          </cell>
        </row>
        <row r="1643">
          <cell r="AF1643" t="str">
            <v/>
          </cell>
          <cell r="AG1643" t="str">
            <v/>
          </cell>
          <cell r="AH1643" t="str">
            <v>/</v>
          </cell>
          <cell r="AI1643" t="str">
            <v>/</v>
          </cell>
        </row>
        <row r="1644">
          <cell r="AF1644" t="str">
            <v/>
          </cell>
          <cell r="AG1644" t="str">
            <v/>
          </cell>
          <cell r="AH1644" t="str">
            <v>/</v>
          </cell>
          <cell r="AI1644" t="str">
            <v>/</v>
          </cell>
        </row>
        <row r="1645">
          <cell r="AF1645" t="str">
            <v/>
          </cell>
          <cell r="AG1645" t="str">
            <v/>
          </cell>
          <cell r="AH1645" t="str">
            <v>/</v>
          </cell>
          <cell r="AI1645" t="str">
            <v>/</v>
          </cell>
        </row>
        <row r="1646">
          <cell r="AF1646" t="str">
            <v/>
          </cell>
          <cell r="AG1646" t="str">
            <v/>
          </cell>
          <cell r="AH1646" t="str">
            <v>/</v>
          </cell>
          <cell r="AI1646" t="str">
            <v>/</v>
          </cell>
        </row>
        <row r="1647">
          <cell r="AF1647" t="str">
            <v/>
          </cell>
          <cell r="AG1647" t="str">
            <v/>
          </cell>
          <cell r="AH1647" t="str">
            <v>/</v>
          </cell>
          <cell r="AI1647" t="str">
            <v>/</v>
          </cell>
        </row>
        <row r="1648">
          <cell r="AF1648" t="str">
            <v/>
          </cell>
          <cell r="AG1648" t="str">
            <v/>
          </cell>
          <cell r="AH1648" t="str">
            <v>/</v>
          </cell>
          <cell r="AI1648" t="str">
            <v>/</v>
          </cell>
        </row>
        <row r="1649">
          <cell r="AF1649" t="str">
            <v/>
          </cell>
          <cell r="AG1649" t="str">
            <v/>
          </cell>
          <cell r="AH1649" t="str">
            <v>/</v>
          </cell>
          <cell r="AI1649" t="str">
            <v>/</v>
          </cell>
        </row>
        <row r="1650">
          <cell r="AF1650" t="str">
            <v/>
          </cell>
          <cell r="AG1650" t="str">
            <v/>
          </cell>
          <cell r="AH1650" t="str">
            <v>/</v>
          </cell>
          <cell r="AI1650" t="str">
            <v>/</v>
          </cell>
        </row>
        <row r="1651">
          <cell r="AF1651" t="str">
            <v/>
          </cell>
          <cell r="AG1651" t="str">
            <v/>
          </cell>
          <cell r="AH1651" t="str">
            <v>/</v>
          </cell>
          <cell r="AI1651" t="str">
            <v>/</v>
          </cell>
        </row>
        <row r="1652">
          <cell r="AF1652" t="str">
            <v/>
          </cell>
          <cell r="AG1652" t="str">
            <v/>
          </cell>
          <cell r="AH1652" t="str">
            <v>/</v>
          </cell>
          <cell r="AI1652" t="str">
            <v>/</v>
          </cell>
        </row>
        <row r="1653">
          <cell r="AF1653" t="str">
            <v/>
          </cell>
          <cell r="AG1653" t="str">
            <v/>
          </cell>
          <cell r="AH1653" t="str">
            <v>/</v>
          </cell>
          <cell r="AI1653" t="str">
            <v>/</v>
          </cell>
        </row>
        <row r="1654">
          <cell r="AF1654" t="str">
            <v/>
          </cell>
          <cell r="AG1654" t="str">
            <v/>
          </cell>
          <cell r="AH1654" t="str">
            <v>/</v>
          </cell>
          <cell r="AI1654" t="str">
            <v>/</v>
          </cell>
        </row>
        <row r="1655">
          <cell r="AF1655" t="str">
            <v/>
          </cell>
          <cell r="AG1655" t="str">
            <v/>
          </cell>
          <cell r="AH1655" t="str">
            <v>/</v>
          </cell>
          <cell r="AI1655" t="str">
            <v>/</v>
          </cell>
        </row>
        <row r="1656">
          <cell r="AF1656" t="str">
            <v/>
          </cell>
          <cell r="AG1656" t="str">
            <v/>
          </cell>
          <cell r="AH1656" t="str">
            <v>/</v>
          </cell>
          <cell r="AI1656" t="str">
            <v>/</v>
          </cell>
        </row>
        <row r="1657">
          <cell r="AF1657" t="str">
            <v/>
          </cell>
          <cell r="AG1657" t="str">
            <v/>
          </cell>
          <cell r="AH1657" t="str">
            <v>/</v>
          </cell>
          <cell r="AI1657" t="str">
            <v>/</v>
          </cell>
        </row>
        <row r="1658">
          <cell r="AF1658" t="str">
            <v/>
          </cell>
          <cell r="AG1658" t="str">
            <v/>
          </cell>
          <cell r="AH1658" t="str">
            <v>/</v>
          </cell>
          <cell r="AI1658" t="str">
            <v>/</v>
          </cell>
        </row>
        <row r="1659">
          <cell r="AF1659" t="str">
            <v/>
          </cell>
          <cell r="AG1659" t="str">
            <v/>
          </cell>
          <cell r="AH1659" t="str">
            <v>/</v>
          </cell>
          <cell r="AI1659" t="str">
            <v>/</v>
          </cell>
        </row>
        <row r="1660">
          <cell r="AF1660" t="str">
            <v/>
          </cell>
          <cell r="AG1660" t="str">
            <v/>
          </cell>
          <cell r="AH1660" t="str">
            <v>/</v>
          </cell>
          <cell r="AI1660" t="str">
            <v>/</v>
          </cell>
        </row>
        <row r="1661">
          <cell r="AF1661" t="str">
            <v/>
          </cell>
          <cell r="AG1661" t="str">
            <v/>
          </cell>
          <cell r="AH1661" t="str">
            <v>/</v>
          </cell>
          <cell r="AI1661" t="str">
            <v>/</v>
          </cell>
        </row>
        <row r="1662">
          <cell r="AF1662" t="str">
            <v/>
          </cell>
          <cell r="AG1662" t="str">
            <v/>
          </cell>
          <cell r="AH1662" t="str">
            <v>/</v>
          </cell>
          <cell r="AI1662" t="str">
            <v>/</v>
          </cell>
        </row>
        <row r="1663">
          <cell r="AF1663" t="str">
            <v/>
          </cell>
          <cell r="AG1663" t="str">
            <v/>
          </cell>
          <cell r="AH1663" t="str">
            <v>/</v>
          </cell>
          <cell r="AI1663" t="str">
            <v>/</v>
          </cell>
        </row>
        <row r="1664">
          <cell r="AF1664" t="str">
            <v/>
          </cell>
          <cell r="AG1664" t="str">
            <v/>
          </cell>
          <cell r="AH1664" t="str">
            <v>/</v>
          </cell>
          <cell r="AI1664" t="str">
            <v>/</v>
          </cell>
        </row>
        <row r="1665">
          <cell r="AF1665" t="str">
            <v/>
          </cell>
          <cell r="AG1665" t="str">
            <v/>
          </cell>
          <cell r="AH1665" t="str">
            <v>/</v>
          </cell>
          <cell r="AI1665" t="str">
            <v>/</v>
          </cell>
        </row>
        <row r="1666">
          <cell r="AF1666" t="str">
            <v/>
          </cell>
          <cell r="AG1666" t="str">
            <v/>
          </cell>
          <cell r="AH1666" t="str">
            <v>/</v>
          </cell>
          <cell r="AI1666" t="str">
            <v>/</v>
          </cell>
        </row>
        <row r="1667">
          <cell r="AF1667" t="str">
            <v/>
          </cell>
          <cell r="AG1667" t="str">
            <v/>
          </cell>
          <cell r="AH1667" t="str">
            <v>/</v>
          </cell>
          <cell r="AI1667" t="str">
            <v>/</v>
          </cell>
        </row>
        <row r="1668">
          <cell r="AF1668" t="str">
            <v/>
          </cell>
          <cell r="AG1668" t="str">
            <v/>
          </cell>
          <cell r="AH1668" t="str">
            <v>/</v>
          </cell>
          <cell r="AI1668" t="str">
            <v>/</v>
          </cell>
        </row>
        <row r="1669">
          <cell r="AF1669" t="str">
            <v/>
          </cell>
          <cell r="AG1669" t="str">
            <v/>
          </cell>
          <cell r="AH1669" t="str">
            <v>/</v>
          </cell>
          <cell r="AI1669" t="str">
            <v>/</v>
          </cell>
        </row>
        <row r="1670">
          <cell r="AF1670" t="str">
            <v/>
          </cell>
          <cell r="AG1670" t="str">
            <v/>
          </cell>
          <cell r="AH1670" t="str">
            <v>/</v>
          </cell>
          <cell r="AI1670" t="str">
            <v>/</v>
          </cell>
        </row>
        <row r="1671">
          <cell r="AF1671" t="str">
            <v/>
          </cell>
          <cell r="AG1671" t="str">
            <v/>
          </cell>
          <cell r="AH1671" t="str">
            <v>/</v>
          </cell>
          <cell r="AI1671" t="str">
            <v>/</v>
          </cell>
        </row>
        <row r="1672">
          <cell r="AF1672" t="str">
            <v/>
          </cell>
          <cell r="AG1672" t="str">
            <v/>
          </cell>
          <cell r="AH1672" t="str">
            <v>/</v>
          </cell>
          <cell r="AI1672" t="str">
            <v>/</v>
          </cell>
        </row>
        <row r="1673">
          <cell r="AF1673" t="str">
            <v/>
          </cell>
          <cell r="AG1673" t="str">
            <v/>
          </cell>
          <cell r="AH1673" t="str">
            <v>/</v>
          </cell>
          <cell r="AI1673" t="str">
            <v>/</v>
          </cell>
        </row>
        <row r="1674">
          <cell r="AF1674" t="str">
            <v/>
          </cell>
          <cell r="AG1674" t="str">
            <v/>
          </cell>
          <cell r="AH1674" t="str">
            <v>/</v>
          </cell>
          <cell r="AI1674" t="str">
            <v>/</v>
          </cell>
        </row>
        <row r="1675">
          <cell r="AF1675" t="str">
            <v/>
          </cell>
          <cell r="AG1675" t="str">
            <v/>
          </cell>
          <cell r="AH1675" t="str">
            <v>/</v>
          </cell>
          <cell r="AI1675" t="str">
            <v>/</v>
          </cell>
        </row>
        <row r="1676">
          <cell r="AF1676" t="str">
            <v/>
          </cell>
          <cell r="AG1676" t="str">
            <v/>
          </cell>
          <cell r="AH1676" t="str">
            <v>/</v>
          </cell>
          <cell r="AI1676" t="str">
            <v>/</v>
          </cell>
        </row>
        <row r="1677">
          <cell r="AF1677" t="str">
            <v/>
          </cell>
          <cell r="AG1677" t="str">
            <v/>
          </cell>
          <cell r="AH1677" t="str">
            <v>/</v>
          </cell>
          <cell r="AI1677" t="str">
            <v>/</v>
          </cell>
        </row>
        <row r="1678">
          <cell r="AF1678" t="str">
            <v/>
          </cell>
          <cell r="AG1678" t="str">
            <v/>
          </cell>
          <cell r="AH1678" t="str">
            <v>/</v>
          </cell>
          <cell r="AI1678" t="str">
            <v>/</v>
          </cell>
        </row>
        <row r="1679">
          <cell r="AF1679" t="str">
            <v/>
          </cell>
          <cell r="AG1679" t="str">
            <v/>
          </cell>
          <cell r="AH1679" t="str">
            <v>/</v>
          </cell>
          <cell r="AI1679" t="str">
            <v>/</v>
          </cell>
        </row>
        <row r="1680">
          <cell r="AF1680" t="str">
            <v/>
          </cell>
          <cell r="AG1680" t="str">
            <v/>
          </cell>
          <cell r="AH1680" t="str">
            <v>/</v>
          </cell>
          <cell r="AI1680" t="str">
            <v>/</v>
          </cell>
        </row>
        <row r="1681">
          <cell r="AF1681" t="str">
            <v/>
          </cell>
          <cell r="AG1681" t="str">
            <v/>
          </cell>
          <cell r="AH1681" t="str">
            <v>/</v>
          </cell>
          <cell r="AI1681" t="str">
            <v>/</v>
          </cell>
        </row>
        <row r="1682">
          <cell r="AF1682" t="str">
            <v/>
          </cell>
          <cell r="AG1682" t="str">
            <v/>
          </cell>
          <cell r="AH1682" t="str">
            <v>/</v>
          </cell>
          <cell r="AI1682" t="str">
            <v>/</v>
          </cell>
        </row>
        <row r="1683">
          <cell r="AF1683" t="str">
            <v/>
          </cell>
          <cell r="AG1683" t="str">
            <v/>
          </cell>
          <cell r="AH1683" t="str">
            <v>/</v>
          </cell>
          <cell r="AI1683" t="str">
            <v>/</v>
          </cell>
        </row>
        <row r="1684">
          <cell r="AF1684" t="str">
            <v/>
          </cell>
          <cell r="AG1684" t="str">
            <v/>
          </cell>
          <cell r="AH1684" t="str">
            <v>/</v>
          </cell>
          <cell r="AI1684" t="str">
            <v>/</v>
          </cell>
        </row>
        <row r="1685">
          <cell r="AF1685" t="str">
            <v/>
          </cell>
          <cell r="AG1685" t="str">
            <v/>
          </cell>
          <cell r="AH1685" t="str">
            <v>/</v>
          </cell>
          <cell r="AI1685" t="str">
            <v>/</v>
          </cell>
        </row>
        <row r="1686">
          <cell r="AF1686" t="str">
            <v/>
          </cell>
          <cell r="AG1686" t="str">
            <v/>
          </cell>
          <cell r="AH1686" t="str">
            <v>/</v>
          </cell>
          <cell r="AI1686" t="str">
            <v>/</v>
          </cell>
        </row>
        <row r="1687">
          <cell r="AF1687" t="str">
            <v/>
          </cell>
          <cell r="AG1687" t="str">
            <v/>
          </cell>
          <cell r="AH1687" t="str">
            <v>/</v>
          </cell>
          <cell r="AI1687" t="str">
            <v>/</v>
          </cell>
        </row>
        <row r="1688">
          <cell r="AF1688" t="str">
            <v/>
          </cell>
          <cell r="AG1688" t="str">
            <v/>
          </cell>
          <cell r="AH1688" t="str">
            <v>/</v>
          </cell>
          <cell r="AI1688" t="str">
            <v>/</v>
          </cell>
        </row>
        <row r="1689">
          <cell r="AF1689" t="str">
            <v/>
          </cell>
          <cell r="AG1689" t="str">
            <v/>
          </cell>
          <cell r="AH1689" t="str">
            <v>/</v>
          </cell>
          <cell r="AI1689" t="str">
            <v>/</v>
          </cell>
        </row>
        <row r="1690">
          <cell r="AF1690" t="str">
            <v/>
          </cell>
          <cell r="AG1690" t="str">
            <v/>
          </cell>
          <cell r="AH1690" t="str">
            <v>/</v>
          </cell>
          <cell r="AI1690" t="str">
            <v>/</v>
          </cell>
        </row>
        <row r="1691">
          <cell r="AF1691" t="str">
            <v/>
          </cell>
          <cell r="AG1691" t="str">
            <v/>
          </cell>
          <cell r="AH1691" t="str">
            <v>/</v>
          </cell>
          <cell r="AI1691" t="str">
            <v>/</v>
          </cell>
        </row>
        <row r="1692">
          <cell r="AF1692" t="str">
            <v/>
          </cell>
          <cell r="AG1692" t="str">
            <v/>
          </cell>
          <cell r="AH1692" t="str">
            <v>/</v>
          </cell>
          <cell r="AI1692" t="str">
            <v>/</v>
          </cell>
        </row>
        <row r="1693">
          <cell r="AF1693" t="str">
            <v/>
          </cell>
          <cell r="AG1693" t="str">
            <v/>
          </cell>
          <cell r="AH1693" t="str">
            <v>/</v>
          </cell>
          <cell r="AI1693" t="str">
            <v>/</v>
          </cell>
        </row>
        <row r="1694">
          <cell r="AF1694" t="str">
            <v/>
          </cell>
          <cell r="AG1694" t="str">
            <v/>
          </cell>
          <cell r="AH1694" t="str">
            <v>/</v>
          </cell>
          <cell r="AI1694" t="str">
            <v>/</v>
          </cell>
        </row>
        <row r="1695">
          <cell r="AF1695" t="str">
            <v/>
          </cell>
          <cell r="AG1695" t="str">
            <v/>
          </cell>
          <cell r="AH1695" t="str">
            <v>/</v>
          </cell>
          <cell r="AI1695" t="str">
            <v>/</v>
          </cell>
        </row>
        <row r="1696">
          <cell r="AF1696" t="str">
            <v/>
          </cell>
          <cell r="AG1696" t="str">
            <v/>
          </cell>
          <cell r="AH1696" t="str">
            <v>/</v>
          </cell>
          <cell r="AI1696" t="str">
            <v>/</v>
          </cell>
        </row>
        <row r="1697">
          <cell r="AF1697" t="str">
            <v/>
          </cell>
          <cell r="AG1697" t="str">
            <v/>
          </cell>
          <cell r="AH1697" t="str">
            <v>/</v>
          </cell>
          <cell r="AI1697" t="str">
            <v>/</v>
          </cell>
        </row>
        <row r="1698">
          <cell r="AF1698" t="str">
            <v/>
          </cell>
          <cell r="AG1698" t="str">
            <v/>
          </cell>
          <cell r="AH1698" t="str">
            <v>/</v>
          </cell>
          <cell r="AI1698" t="str">
            <v>/</v>
          </cell>
        </row>
        <row r="1699">
          <cell r="AF1699" t="str">
            <v/>
          </cell>
          <cell r="AG1699" t="str">
            <v/>
          </cell>
          <cell r="AH1699" t="str">
            <v>/</v>
          </cell>
          <cell r="AI1699" t="str">
            <v>/</v>
          </cell>
        </row>
        <row r="1700">
          <cell r="AF1700" t="str">
            <v/>
          </cell>
          <cell r="AG1700" t="str">
            <v/>
          </cell>
          <cell r="AH1700" t="str">
            <v>/</v>
          </cell>
          <cell r="AI1700" t="str">
            <v>/</v>
          </cell>
        </row>
        <row r="1701">
          <cell r="AF1701" t="str">
            <v/>
          </cell>
          <cell r="AG1701" t="str">
            <v/>
          </cell>
          <cell r="AH1701" t="str">
            <v>/</v>
          </cell>
          <cell r="AI1701" t="str">
            <v>/</v>
          </cell>
        </row>
        <row r="1702">
          <cell r="AF1702" t="str">
            <v/>
          </cell>
          <cell r="AG1702" t="str">
            <v/>
          </cell>
          <cell r="AH1702" t="str">
            <v>/</v>
          </cell>
          <cell r="AI1702" t="str">
            <v>/</v>
          </cell>
        </row>
        <row r="1703">
          <cell r="AF1703" t="str">
            <v/>
          </cell>
          <cell r="AG1703" t="str">
            <v/>
          </cell>
          <cell r="AH1703" t="str">
            <v>/</v>
          </cell>
          <cell r="AI1703" t="str">
            <v>/</v>
          </cell>
        </row>
        <row r="1704">
          <cell r="AF1704" t="str">
            <v/>
          </cell>
          <cell r="AG1704" t="str">
            <v/>
          </cell>
          <cell r="AH1704" t="str">
            <v>/</v>
          </cell>
          <cell r="AI1704" t="str">
            <v>/</v>
          </cell>
        </row>
        <row r="1705">
          <cell r="AF1705" t="str">
            <v/>
          </cell>
          <cell r="AG1705" t="str">
            <v/>
          </cell>
          <cell r="AH1705" t="str">
            <v>/</v>
          </cell>
          <cell r="AI1705" t="str">
            <v>/</v>
          </cell>
        </row>
        <row r="1706">
          <cell r="AF1706" t="str">
            <v/>
          </cell>
          <cell r="AG1706" t="str">
            <v/>
          </cell>
          <cell r="AH1706" t="str">
            <v>/</v>
          </cell>
          <cell r="AI1706" t="str">
            <v>/</v>
          </cell>
        </row>
        <row r="1707">
          <cell r="AF1707" t="str">
            <v/>
          </cell>
          <cell r="AG1707" t="str">
            <v/>
          </cell>
          <cell r="AH1707" t="str">
            <v>/</v>
          </cell>
          <cell r="AI1707" t="str">
            <v>/</v>
          </cell>
        </row>
        <row r="1708">
          <cell r="AF1708" t="str">
            <v/>
          </cell>
          <cell r="AG1708" t="str">
            <v/>
          </cell>
          <cell r="AH1708" t="str">
            <v>/</v>
          </cell>
          <cell r="AI1708" t="str">
            <v>/</v>
          </cell>
        </row>
        <row r="1709">
          <cell r="AF1709" t="str">
            <v/>
          </cell>
          <cell r="AG1709" t="str">
            <v/>
          </cell>
          <cell r="AH1709" t="str">
            <v>/</v>
          </cell>
          <cell r="AI1709" t="str">
            <v>/</v>
          </cell>
        </row>
        <row r="1710">
          <cell r="AF1710" t="str">
            <v/>
          </cell>
          <cell r="AG1710" t="str">
            <v/>
          </cell>
          <cell r="AH1710" t="str">
            <v>/</v>
          </cell>
          <cell r="AI1710" t="str">
            <v>/</v>
          </cell>
        </row>
        <row r="1711">
          <cell r="AF1711" t="str">
            <v/>
          </cell>
          <cell r="AG1711" t="str">
            <v/>
          </cell>
          <cell r="AH1711" t="str">
            <v>/</v>
          </cell>
          <cell r="AI1711" t="str">
            <v>/</v>
          </cell>
        </row>
        <row r="1712">
          <cell r="AF1712" t="str">
            <v/>
          </cell>
          <cell r="AG1712" t="str">
            <v/>
          </cell>
          <cell r="AH1712" t="str">
            <v>/</v>
          </cell>
          <cell r="AI1712" t="str">
            <v>/</v>
          </cell>
        </row>
        <row r="1713">
          <cell r="AF1713" t="str">
            <v/>
          </cell>
          <cell r="AG1713" t="str">
            <v/>
          </cell>
          <cell r="AH1713" t="str">
            <v>/</v>
          </cell>
          <cell r="AI1713" t="str">
            <v>/</v>
          </cell>
        </row>
        <row r="1714">
          <cell r="AF1714" t="str">
            <v/>
          </cell>
          <cell r="AG1714" t="str">
            <v/>
          </cell>
          <cell r="AH1714" t="str">
            <v>/</v>
          </cell>
          <cell r="AI1714" t="str">
            <v>/</v>
          </cell>
        </row>
        <row r="1715">
          <cell r="AF1715" t="str">
            <v/>
          </cell>
          <cell r="AG1715" t="str">
            <v/>
          </cell>
          <cell r="AH1715" t="str">
            <v>/</v>
          </cell>
          <cell r="AI1715" t="str">
            <v>/</v>
          </cell>
        </row>
        <row r="1716">
          <cell r="AF1716" t="str">
            <v/>
          </cell>
          <cell r="AG1716" t="str">
            <v/>
          </cell>
          <cell r="AH1716" t="str">
            <v>/</v>
          </cell>
          <cell r="AI1716" t="str">
            <v>/</v>
          </cell>
        </row>
        <row r="1717">
          <cell r="AF1717" t="str">
            <v/>
          </cell>
          <cell r="AG1717" t="str">
            <v/>
          </cell>
          <cell r="AH1717" t="str">
            <v>/</v>
          </cell>
          <cell r="AI1717" t="str">
            <v>/</v>
          </cell>
        </row>
        <row r="1718">
          <cell r="AF1718" t="str">
            <v/>
          </cell>
          <cell r="AG1718" t="str">
            <v/>
          </cell>
          <cell r="AH1718" t="str">
            <v>/</v>
          </cell>
          <cell r="AI1718" t="str">
            <v>/</v>
          </cell>
        </row>
        <row r="1719">
          <cell r="AF1719" t="str">
            <v/>
          </cell>
          <cell r="AG1719" t="str">
            <v/>
          </cell>
          <cell r="AH1719" t="str">
            <v>/</v>
          </cell>
          <cell r="AI1719" t="str">
            <v>/</v>
          </cell>
        </row>
        <row r="1720">
          <cell r="AF1720" t="str">
            <v/>
          </cell>
          <cell r="AG1720" t="str">
            <v/>
          </cell>
          <cell r="AH1720" t="str">
            <v>/</v>
          </cell>
          <cell r="AI1720" t="str">
            <v>/</v>
          </cell>
        </row>
        <row r="1721">
          <cell r="AF1721" t="str">
            <v/>
          </cell>
          <cell r="AG1721" t="str">
            <v/>
          </cell>
          <cell r="AH1721" t="str">
            <v>/</v>
          </cell>
          <cell r="AI1721" t="str">
            <v>/</v>
          </cell>
        </row>
        <row r="1722">
          <cell r="AF1722" t="str">
            <v/>
          </cell>
          <cell r="AG1722" t="str">
            <v/>
          </cell>
          <cell r="AH1722" t="str">
            <v>/</v>
          </cell>
          <cell r="AI1722" t="str">
            <v>/</v>
          </cell>
        </row>
        <row r="1723">
          <cell r="AF1723" t="str">
            <v/>
          </cell>
          <cell r="AG1723" t="str">
            <v/>
          </cell>
          <cell r="AH1723" t="str">
            <v>/</v>
          </cell>
          <cell r="AI1723" t="str">
            <v>/</v>
          </cell>
        </row>
        <row r="1724">
          <cell r="AF1724" t="str">
            <v/>
          </cell>
          <cell r="AG1724" t="str">
            <v/>
          </cell>
          <cell r="AH1724" t="str">
            <v>/</v>
          </cell>
          <cell r="AI1724" t="str">
            <v>/</v>
          </cell>
        </row>
        <row r="1725">
          <cell r="AF1725" t="str">
            <v/>
          </cell>
          <cell r="AG1725" t="str">
            <v/>
          </cell>
          <cell r="AH1725" t="str">
            <v>/</v>
          </cell>
          <cell r="AI1725" t="str">
            <v>/</v>
          </cell>
        </row>
        <row r="1726">
          <cell r="AF1726" t="str">
            <v/>
          </cell>
          <cell r="AG1726" t="str">
            <v/>
          </cell>
          <cell r="AH1726" t="str">
            <v>/</v>
          </cell>
          <cell r="AI1726" t="str">
            <v>/</v>
          </cell>
        </row>
        <row r="1727">
          <cell r="AF1727" t="str">
            <v/>
          </cell>
          <cell r="AG1727" t="str">
            <v/>
          </cell>
          <cell r="AH1727" t="str">
            <v>/</v>
          </cell>
          <cell r="AI1727" t="str">
            <v>/</v>
          </cell>
        </row>
        <row r="1728">
          <cell r="AF1728" t="str">
            <v/>
          </cell>
          <cell r="AG1728" t="str">
            <v/>
          </cell>
          <cell r="AH1728" t="str">
            <v>/</v>
          </cell>
          <cell r="AI1728" t="str">
            <v>/</v>
          </cell>
        </row>
        <row r="1729">
          <cell r="AF1729" t="str">
            <v/>
          </cell>
          <cell r="AG1729" t="str">
            <v/>
          </cell>
          <cell r="AH1729" t="str">
            <v>/</v>
          </cell>
          <cell r="AI1729" t="str">
            <v>/</v>
          </cell>
        </row>
        <row r="1730">
          <cell r="AF1730" t="str">
            <v/>
          </cell>
          <cell r="AG1730" t="str">
            <v/>
          </cell>
          <cell r="AH1730" t="str">
            <v>/</v>
          </cell>
          <cell r="AI1730" t="str">
            <v>/</v>
          </cell>
        </row>
        <row r="1731">
          <cell r="AF1731" t="str">
            <v/>
          </cell>
          <cell r="AG1731" t="str">
            <v/>
          </cell>
          <cell r="AH1731" t="str">
            <v>/</v>
          </cell>
          <cell r="AI1731" t="str">
            <v>/</v>
          </cell>
        </row>
        <row r="1732">
          <cell r="AF1732" t="str">
            <v/>
          </cell>
          <cell r="AG1732" t="str">
            <v/>
          </cell>
          <cell r="AH1732" t="str">
            <v>/</v>
          </cell>
          <cell r="AI1732" t="str">
            <v>/</v>
          </cell>
        </row>
        <row r="1733">
          <cell r="AF1733" t="str">
            <v/>
          </cell>
          <cell r="AG1733" t="str">
            <v/>
          </cell>
          <cell r="AH1733" t="str">
            <v>/</v>
          </cell>
          <cell r="AI1733" t="str">
            <v>/</v>
          </cell>
        </row>
        <row r="1734">
          <cell r="AF1734" t="str">
            <v/>
          </cell>
          <cell r="AG1734" t="str">
            <v/>
          </cell>
          <cell r="AH1734" t="str">
            <v>/</v>
          </cell>
          <cell r="AI1734" t="str">
            <v>/</v>
          </cell>
        </row>
        <row r="1735">
          <cell r="AF1735" t="str">
            <v/>
          </cell>
          <cell r="AG1735" t="str">
            <v/>
          </cell>
          <cell r="AH1735" t="str">
            <v>/</v>
          </cell>
          <cell r="AI1735" t="str">
            <v>/</v>
          </cell>
        </row>
        <row r="1736">
          <cell r="AF1736" t="str">
            <v/>
          </cell>
          <cell r="AG1736" t="str">
            <v/>
          </cell>
          <cell r="AH1736" t="str">
            <v>/</v>
          </cell>
          <cell r="AI1736" t="str">
            <v>/</v>
          </cell>
        </row>
        <row r="1737">
          <cell r="AF1737" t="str">
            <v/>
          </cell>
          <cell r="AG1737" t="str">
            <v/>
          </cell>
          <cell r="AH1737" t="str">
            <v>/</v>
          </cell>
          <cell r="AI1737" t="str">
            <v>/</v>
          </cell>
        </row>
        <row r="1738">
          <cell r="AF1738" t="str">
            <v/>
          </cell>
          <cell r="AG1738" t="str">
            <v/>
          </cell>
          <cell r="AH1738" t="str">
            <v>/</v>
          </cell>
          <cell r="AI1738" t="str">
            <v>/</v>
          </cell>
        </row>
        <row r="1739">
          <cell r="AF1739" t="str">
            <v/>
          </cell>
          <cell r="AG1739" t="str">
            <v/>
          </cell>
          <cell r="AH1739" t="str">
            <v>/</v>
          </cell>
          <cell r="AI1739" t="str">
            <v>/</v>
          </cell>
        </row>
        <row r="1740">
          <cell r="AF1740" t="str">
            <v/>
          </cell>
          <cell r="AG1740" t="str">
            <v/>
          </cell>
          <cell r="AH1740" t="str">
            <v>/</v>
          </cell>
          <cell r="AI1740" t="str">
            <v>/</v>
          </cell>
        </row>
        <row r="1741">
          <cell r="AF1741" t="str">
            <v/>
          </cell>
          <cell r="AG1741" t="str">
            <v/>
          </cell>
          <cell r="AH1741" t="str">
            <v>/</v>
          </cell>
          <cell r="AI1741" t="str">
            <v>/</v>
          </cell>
        </row>
        <row r="1742">
          <cell r="AF1742" t="str">
            <v/>
          </cell>
          <cell r="AG1742" t="str">
            <v/>
          </cell>
          <cell r="AH1742" t="str">
            <v>/</v>
          </cell>
          <cell r="AI1742" t="str">
            <v>/</v>
          </cell>
        </row>
        <row r="1743">
          <cell r="AF1743" t="str">
            <v/>
          </cell>
          <cell r="AG1743" t="str">
            <v/>
          </cell>
          <cell r="AH1743" t="str">
            <v>/</v>
          </cell>
          <cell r="AI1743" t="str">
            <v>/</v>
          </cell>
        </row>
        <row r="1744">
          <cell r="AF1744" t="str">
            <v/>
          </cell>
          <cell r="AG1744" t="str">
            <v/>
          </cell>
          <cell r="AH1744" t="str">
            <v>/</v>
          </cell>
          <cell r="AI1744" t="str">
            <v>/</v>
          </cell>
        </row>
        <row r="1745">
          <cell r="AF1745" t="str">
            <v/>
          </cell>
          <cell r="AG1745" t="str">
            <v/>
          </cell>
          <cell r="AH1745" t="str">
            <v>/</v>
          </cell>
          <cell r="AI1745" t="str">
            <v>/</v>
          </cell>
        </row>
        <row r="1746">
          <cell r="AF1746" t="str">
            <v/>
          </cell>
          <cell r="AG1746" t="str">
            <v/>
          </cell>
          <cell r="AH1746" t="str">
            <v>/</v>
          </cell>
          <cell r="AI1746" t="str">
            <v>/</v>
          </cell>
        </row>
        <row r="1747">
          <cell r="AF1747" t="str">
            <v/>
          </cell>
          <cell r="AG1747" t="str">
            <v/>
          </cell>
          <cell r="AH1747" t="str">
            <v>/</v>
          </cell>
          <cell r="AI1747" t="str">
            <v>/</v>
          </cell>
        </row>
        <row r="1748">
          <cell r="AF1748" t="str">
            <v/>
          </cell>
          <cell r="AG1748" t="str">
            <v/>
          </cell>
          <cell r="AH1748" t="str">
            <v>/</v>
          </cell>
          <cell r="AI1748" t="str">
            <v>/</v>
          </cell>
        </row>
        <row r="1749">
          <cell r="AF1749" t="str">
            <v/>
          </cell>
          <cell r="AG1749" t="str">
            <v/>
          </cell>
          <cell r="AH1749" t="str">
            <v>/</v>
          </cell>
          <cell r="AI1749" t="str">
            <v>/</v>
          </cell>
        </row>
        <row r="1750">
          <cell r="AF1750" t="str">
            <v/>
          </cell>
          <cell r="AG1750" t="str">
            <v/>
          </cell>
          <cell r="AH1750" t="str">
            <v>/</v>
          </cell>
          <cell r="AI1750" t="str">
            <v>/</v>
          </cell>
        </row>
        <row r="1751">
          <cell r="AF1751" t="str">
            <v/>
          </cell>
          <cell r="AG1751" t="str">
            <v/>
          </cell>
          <cell r="AH1751" t="str">
            <v>/</v>
          </cell>
          <cell r="AI1751" t="str">
            <v>/</v>
          </cell>
        </row>
        <row r="1752">
          <cell r="AF1752" t="str">
            <v/>
          </cell>
          <cell r="AG1752" t="str">
            <v/>
          </cell>
          <cell r="AH1752" t="str">
            <v>/</v>
          </cell>
          <cell r="AI1752" t="str">
            <v>/</v>
          </cell>
        </row>
        <row r="1753">
          <cell r="AF1753" t="str">
            <v/>
          </cell>
          <cell r="AG1753" t="str">
            <v/>
          </cell>
          <cell r="AH1753" t="str">
            <v>/</v>
          </cell>
          <cell r="AI1753" t="str">
            <v>/</v>
          </cell>
        </row>
        <row r="1754">
          <cell r="AF1754" t="str">
            <v/>
          </cell>
          <cell r="AG1754" t="str">
            <v/>
          </cell>
          <cell r="AH1754" t="str">
            <v>/</v>
          </cell>
          <cell r="AI1754" t="str">
            <v>/</v>
          </cell>
        </row>
        <row r="1755">
          <cell r="AF1755" t="str">
            <v/>
          </cell>
          <cell r="AG1755" t="str">
            <v/>
          </cell>
          <cell r="AH1755" t="str">
            <v>/</v>
          </cell>
          <cell r="AI1755" t="str">
            <v>/</v>
          </cell>
        </row>
        <row r="1756">
          <cell r="AF1756" t="str">
            <v/>
          </cell>
          <cell r="AG1756" t="str">
            <v/>
          </cell>
          <cell r="AH1756" t="str">
            <v>/</v>
          </cell>
          <cell r="AI1756" t="str">
            <v>/</v>
          </cell>
        </row>
        <row r="1757">
          <cell r="AF1757" t="str">
            <v/>
          </cell>
          <cell r="AG1757" t="str">
            <v/>
          </cell>
          <cell r="AH1757" t="str">
            <v>/</v>
          </cell>
          <cell r="AI1757" t="str">
            <v>/</v>
          </cell>
        </row>
        <row r="1758">
          <cell r="AF1758" t="str">
            <v/>
          </cell>
          <cell r="AG1758" t="str">
            <v/>
          </cell>
          <cell r="AH1758" t="str">
            <v>/</v>
          </cell>
          <cell r="AI1758" t="str">
            <v>/</v>
          </cell>
        </row>
        <row r="1759">
          <cell r="AF1759" t="str">
            <v/>
          </cell>
          <cell r="AG1759" t="str">
            <v/>
          </cell>
          <cell r="AH1759" t="str">
            <v>/</v>
          </cell>
          <cell r="AI1759" t="str">
            <v>/</v>
          </cell>
        </row>
        <row r="1760">
          <cell r="AF1760" t="str">
            <v/>
          </cell>
          <cell r="AG1760" t="str">
            <v/>
          </cell>
          <cell r="AH1760" t="str">
            <v>/</v>
          </cell>
          <cell r="AI1760" t="str">
            <v>/</v>
          </cell>
        </row>
        <row r="1761">
          <cell r="AF1761" t="str">
            <v/>
          </cell>
          <cell r="AG1761" t="str">
            <v/>
          </cell>
          <cell r="AH1761" t="str">
            <v>/</v>
          </cell>
          <cell r="AI1761" t="str">
            <v>/</v>
          </cell>
        </row>
        <row r="1762">
          <cell r="AF1762" t="str">
            <v/>
          </cell>
          <cell r="AG1762" t="str">
            <v/>
          </cell>
          <cell r="AH1762" t="str">
            <v>/</v>
          </cell>
          <cell r="AI1762" t="str">
            <v>/</v>
          </cell>
        </row>
        <row r="1763">
          <cell r="AF1763" t="str">
            <v/>
          </cell>
          <cell r="AG1763" t="str">
            <v/>
          </cell>
          <cell r="AH1763" t="str">
            <v>/</v>
          </cell>
          <cell r="AI1763" t="str">
            <v>/</v>
          </cell>
        </row>
        <row r="1764">
          <cell r="AF1764" t="str">
            <v/>
          </cell>
          <cell r="AG1764" t="str">
            <v/>
          </cell>
          <cell r="AH1764" t="str">
            <v>/</v>
          </cell>
          <cell r="AI1764" t="str">
            <v>/</v>
          </cell>
        </row>
        <row r="1765">
          <cell r="AF1765" t="str">
            <v/>
          </cell>
          <cell r="AG1765" t="str">
            <v/>
          </cell>
          <cell r="AH1765" t="str">
            <v>/</v>
          </cell>
          <cell r="AI1765" t="str">
            <v>/</v>
          </cell>
        </row>
        <row r="1766">
          <cell r="AF1766" t="str">
            <v/>
          </cell>
          <cell r="AG1766" t="str">
            <v/>
          </cell>
          <cell r="AH1766" t="str">
            <v>/</v>
          </cell>
          <cell r="AI1766" t="str">
            <v>/</v>
          </cell>
        </row>
        <row r="1767">
          <cell r="AF1767" t="str">
            <v/>
          </cell>
          <cell r="AG1767" t="str">
            <v/>
          </cell>
          <cell r="AH1767" t="str">
            <v>/</v>
          </cell>
          <cell r="AI1767" t="str">
            <v>/</v>
          </cell>
        </row>
        <row r="1768">
          <cell r="AF1768" t="str">
            <v/>
          </cell>
          <cell r="AG1768" t="str">
            <v/>
          </cell>
          <cell r="AH1768" t="str">
            <v>/</v>
          </cell>
          <cell r="AI1768" t="str">
            <v>/</v>
          </cell>
        </row>
        <row r="1769">
          <cell r="AF1769" t="str">
            <v/>
          </cell>
          <cell r="AG1769" t="str">
            <v/>
          </cell>
          <cell r="AH1769" t="str">
            <v>/</v>
          </cell>
          <cell r="AI1769" t="str">
            <v>/</v>
          </cell>
        </row>
        <row r="1770">
          <cell r="AF1770" t="str">
            <v/>
          </cell>
          <cell r="AG1770" t="str">
            <v/>
          </cell>
          <cell r="AH1770" t="str">
            <v>/</v>
          </cell>
          <cell r="AI1770" t="str">
            <v>/</v>
          </cell>
        </row>
        <row r="1771">
          <cell r="AF1771" t="str">
            <v/>
          </cell>
          <cell r="AG1771" t="str">
            <v/>
          </cell>
          <cell r="AH1771" t="str">
            <v>/</v>
          </cell>
          <cell r="AI1771" t="str">
            <v>/</v>
          </cell>
        </row>
        <row r="1772">
          <cell r="AF1772" t="str">
            <v/>
          </cell>
          <cell r="AG1772" t="str">
            <v/>
          </cell>
          <cell r="AH1772" t="str">
            <v>/</v>
          </cell>
          <cell r="AI1772" t="str">
            <v>/</v>
          </cell>
        </row>
        <row r="1773">
          <cell r="AF1773" t="str">
            <v/>
          </cell>
          <cell r="AG1773" t="str">
            <v/>
          </cell>
          <cell r="AH1773" t="str">
            <v>/</v>
          </cell>
          <cell r="AI1773" t="str">
            <v>/</v>
          </cell>
        </row>
        <row r="1774">
          <cell r="AF1774" t="str">
            <v/>
          </cell>
          <cell r="AG1774" t="str">
            <v/>
          </cell>
          <cell r="AH1774" t="str">
            <v>/</v>
          </cell>
          <cell r="AI1774" t="str">
            <v>/</v>
          </cell>
        </row>
        <row r="1775">
          <cell r="AF1775" t="str">
            <v/>
          </cell>
          <cell r="AG1775" t="str">
            <v/>
          </cell>
          <cell r="AH1775" t="str">
            <v>/</v>
          </cell>
          <cell r="AI1775" t="str">
            <v>/</v>
          </cell>
        </row>
        <row r="1776">
          <cell r="AF1776" t="str">
            <v/>
          </cell>
          <cell r="AG1776" t="str">
            <v/>
          </cell>
          <cell r="AH1776" t="str">
            <v>/</v>
          </cell>
          <cell r="AI1776" t="str">
            <v>/</v>
          </cell>
        </row>
        <row r="1777">
          <cell r="AF1777" t="str">
            <v/>
          </cell>
          <cell r="AG1777" t="str">
            <v/>
          </cell>
          <cell r="AH1777" t="str">
            <v>/</v>
          </cell>
          <cell r="AI1777" t="str">
            <v>/</v>
          </cell>
        </row>
        <row r="1778">
          <cell r="AF1778" t="str">
            <v/>
          </cell>
          <cell r="AG1778" t="str">
            <v/>
          </cell>
          <cell r="AH1778" t="str">
            <v>/</v>
          </cell>
          <cell r="AI1778" t="str">
            <v>/</v>
          </cell>
        </row>
        <row r="1779">
          <cell r="AF1779" t="str">
            <v/>
          </cell>
          <cell r="AG1779" t="str">
            <v/>
          </cell>
          <cell r="AH1779" t="str">
            <v>/</v>
          </cell>
          <cell r="AI1779" t="str">
            <v>/</v>
          </cell>
        </row>
        <row r="1780">
          <cell r="AF1780" t="str">
            <v/>
          </cell>
          <cell r="AG1780" t="str">
            <v/>
          </cell>
          <cell r="AH1780" t="str">
            <v>/</v>
          </cell>
          <cell r="AI1780" t="str">
            <v>/</v>
          </cell>
        </row>
        <row r="1781">
          <cell r="AF1781" t="str">
            <v/>
          </cell>
          <cell r="AG1781" t="str">
            <v/>
          </cell>
          <cell r="AH1781" t="str">
            <v>/</v>
          </cell>
          <cell r="AI1781" t="str">
            <v>/</v>
          </cell>
        </row>
        <row r="1782">
          <cell r="AF1782" t="str">
            <v/>
          </cell>
          <cell r="AG1782" t="str">
            <v/>
          </cell>
          <cell r="AH1782" t="str">
            <v>/</v>
          </cell>
          <cell r="AI1782" t="str">
            <v>/</v>
          </cell>
        </row>
        <row r="1783">
          <cell r="AF1783" t="str">
            <v/>
          </cell>
          <cell r="AG1783" t="str">
            <v/>
          </cell>
          <cell r="AH1783" t="str">
            <v>/</v>
          </cell>
          <cell r="AI1783" t="str">
            <v>/</v>
          </cell>
        </row>
        <row r="1784">
          <cell r="AF1784" t="str">
            <v/>
          </cell>
          <cell r="AG1784" t="str">
            <v/>
          </cell>
          <cell r="AH1784" t="str">
            <v>/</v>
          </cell>
          <cell r="AI1784" t="str">
            <v>/</v>
          </cell>
        </row>
        <row r="1785">
          <cell r="AF1785" t="str">
            <v/>
          </cell>
          <cell r="AG1785" t="str">
            <v/>
          </cell>
          <cell r="AH1785" t="str">
            <v>/</v>
          </cell>
          <cell r="AI1785" t="str">
            <v>/</v>
          </cell>
        </row>
        <row r="1786">
          <cell r="AF1786" t="str">
            <v/>
          </cell>
          <cell r="AG1786" t="str">
            <v/>
          </cell>
          <cell r="AH1786" t="str">
            <v>/</v>
          </cell>
          <cell r="AI1786" t="str">
            <v>/</v>
          </cell>
        </row>
        <row r="1787">
          <cell r="AF1787" t="str">
            <v/>
          </cell>
          <cell r="AG1787" t="str">
            <v/>
          </cell>
          <cell r="AH1787" t="str">
            <v>/</v>
          </cell>
          <cell r="AI1787" t="str">
            <v>/</v>
          </cell>
        </row>
        <row r="1788">
          <cell r="AF1788" t="str">
            <v/>
          </cell>
          <cell r="AG1788" t="str">
            <v/>
          </cell>
          <cell r="AH1788" t="str">
            <v>/</v>
          </cell>
          <cell r="AI1788" t="str">
            <v>/</v>
          </cell>
        </row>
        <row r="1789">
          <cell r="AF1789" t="str">
            <v/>
          </cell>
          <cell r="AG1789" t="str">
            <v/>
          </cell>
          <cell r="AH1789" t="str">
            <v>/</v>
          </cell>
          <cell r="AI1789" t="str">
            <v>/</v>
          </cell>
        </row>
        <row r="1790">
          <cell r="AF1790" t="str">
            <v/>
          </cell>
          <cell r="AG1790" t="str">
            <v/>
          </cell>
          <cell r="AH1790" t="str">
            <v>/</v>
          </cell>
          <cell r="AI1790" t="str">
            <v>/</v>
          </cell>
        </row>
        <row r="1791">
          <cell r="AF1791" t="str">
            <v/>
          </cell>
          <cell r="AG1791" t="str">
            <v/>
          </cell>
          <cell r="AH1791" t="str">
            <v>/</v>
          </cell>
          <cell r="AI1791" t="str">
            <v>/</v>
          </cell>
        </row>
        <row r="1792">
          <cell r="AF1792" t="str">
            <v/>
          </cell>
          <cell r="AG1792" t="str">
            <v/>
          </cell>
          <cell r="AH1792" t="str">
            <v>/</v>
          </cell>
          <cell r="AI1792" t="str">
            <v>/</v>
          </cell>
        </row>
        <row r="1793">
          <cell r="AF1793" t="str">
            <v/>
          </cell>
          <cell r="AG1793" t="str">
            <v/>
          </cell>
          <cell r="AH1793" t="str">
            <v>/</v>
          </cell>
          <cell r="AI1793" t="str">
            <v>/</v>
          </cell>
        </row>
        <row r="1794">
          <cell r="AF1794" t="str">
            <v/>
          </cell>
          <cell r="AG1794" t="str">
            <v/>
          </cell>
          <cell r="AH1794" t="str">
            <v>/</v>
          </cell>
          <cell r="AI1794" t="str">
            <v>/</v>
          </cell>
        </row>
        <row r="1795">
          <cell r="AF1795" t="str">
            <v/>
          </cell>
          <cell r="AG1795" t="str">
            <v/>
          </cell>
          <cell r="AH1795" t="str">
            <v>/</v>
          </cell>
          <cell r="AI1795" t="str">
            <v>/</v>
          </cell>
        </row>
        <row r="1796">
          <cell r="AF1796" t="str">
            <v/>
          </cell>
          <cell r="AG1796" t="str">
            <v/>
          </cell>
          <cell r="AH1796" t="str">
            <v>/</v>
          </cell>
          <cell r="AI1796" t="str">
            <v>/</v>
          </cell>
        </row>
        <row r="1797">
          <cell r="AF1797" t="str">
            <v/>
          </cell>
          <cell r="AG1797" t="str">
            <v/>
          </cell>
          <cell r="AH1797" t="str">
            <v>/</v>
          </cell>
          <cell r="AI1797" t="str">
            <v>/</v>
          </cell>
        </row>
        <row r="1798">
          <cell r="AF1798" t="str">
            <v/>
          </cell>
          <cell r="AG1798" t="str">
            <v/>
          </cell>
          <cell r="AH1798" t="str">
            <v>/</v>
          </cell>
          <cell r="AI1798" t="str">
            <v>/</v>
          </cell>
        </row>
        <row r="1799">
          <cell r="AF1799" t="str">
            <v/>
          </cell>
          <cell r="AG1799" t="str">
            <v/>
          </cell>
          <cell r="AH1799" t="str">
            <v>/</v>
          </cell>
          <cell r="AI1799" t="str">
            <v>/</v>
          </cell>
        </row>
        <row r="1800">
          <cell r="AF1800" t="str">
            <v/>
          </cell>
          <cell r="AG1800" t="str">
            <v/>
          </cell>
          <cell r="AH1800" t="str">
            <v>/</v>
          </cell>
          <cell r="AI1800" t="str">
            <v>/</v>
          </cell>
        </row>
        <row r="1801">
          <cell r="AF1801" t="str">
            <v/>
          </cell>
          <cell r="AG1801" t="str">
            <v/>
          </cell>
          <cell r="AH1801" t="str">
            <v>/</v>
          </cell>
          <cell r="AI1801" t="str">
            <v>/</v>
          </cell>
        </row>
        <row r="1802">
          <cell r="AF1802" t="str">
            <v/>
          </cell>
          <cell r="AG1802" t="str">
            <v/>
          </cell>
          <cell r="AH1802" t="str">
            <v>/</v>
          </cell>
          <cell r="AI1802" t="str">
            <v>/</v>
          </cell>
        </row>
        <row r="1803">
          <cell r="AF1803" t="str">
            <v/>
          </cell>
          <cell r="AG1803" t="str">
            <v/>
          </cell>
          <cell r="AH1803" t="str">
            <v>/</v>
          </cell>
          <cell r="AI1803" t="str">
            <v>/</v>
          </cell>
        </row>
        <row r="1804">
          <cell r="AF1804" t="str">
            <v/>
          </cell>
          <cell r="AG1804" t="str">
            <v/>
          </cell>
          <cell r="AH1804" t="str">
            <v>/</v>
          </cell>
          <cell r="AI1804" t="str">
            <v>/</v>
          </cell>
        </row>
        <row r="1805">
          <cell r="AF1805" t="str">
            <v/>
          </cell>
          <cell r="AG1805" t="str">
            <v/>
          </cell>
          <cell r="AH1805" t="str">
            <v>/</v>
          </cell>
          <cell r="AI1805" t="str">
            <v>/</v>
          </cell>
        </row>
        <row r="1806">
          <cell r="AF1806" t="str">
            <v/>
          </cell>
          <cell r="AG1806" t="str">
            <v/>
          </cell>
          <cell r="AH1806" t="str">
            <v>/</v>
          </cell>
          <cell r="AI1806" t="str">
            <v>/</v>
          </cell>
        </row>
        <row r="1807">
          <cell r="AF1807" t="str">
            <v/>
          </cell>
          <cell r="AG1807" t="str">
            <v/>
          </cell>
          <cell r="AH1807" t="str">
            <v>/</v>
          </cell>
          <cell r="AI1807" t="str">
            <v>/</v>
          </cell>
        </row>
        <row r="1808">
          <cell r="AF1808" t="str">
            <v/>
          </cell>
          <cell r="AG1808" t="str">
            <v/>
          </cell>
          <cell r="AH1808" t="str">
            <v>/</v>
          </cell>
          <cell r="AI1808" t="str">
            <v>/</v>
          </cell>
        </row>
        <row r="1809">
          <cell r="AF1809" t="str">
            <v/>
          </cell>
          <cell r="AG1809" t="str">
            <v/>
          </cell>
          <cell r="AH1809" t="str">
            <v>/</v>
          </cell>
          <cell r="AI1809" t="str">
            <v>/</v>
          </cell>
        </row>
        <row r="1810">
          <cell r="AF1810" t="str">
            <v/>
          </cell>
          <cell r="AG1810" t="str">
            <v/>
          </cell>
          <cell r="AH1810" t="str">
            <v>/</v>
          </cell>
          <cell r="AI1810" t="str">
            <v>/</v>
          </cell>
        </row>
        <row r="1811">
          <cell r="AF1811" t="str">
            <v/>
          </cell>
          <cell r="AG1811" t="str">
            <v/>
          </cell>
          <cell r="AH1811" t="str">
            <v>/</v>
          </cell>
          <cell r="AI1811" t="str">
            <v>/</v>
          </cell>
        </row>
        <row r="1812">
          <cell r="AF1812" t="str">
            <v/>
          </cell>
          <cell r="AG1812" t="str">
            <v/>
          </cell>
          <cell r="AH1812" t="str">
            <v>/</v>
          </cell>
          <cell r="AI1812" t="str">
            <v>/</v>
          </cell>
        </row>
        <row r="1813">
          <cell r="AF1813" t="str">
            <v/>
          </cell>
          <cell r="AG1813" t="str">
            <v/>
          </cell>
          <cell r="AH1813" t="str">
            <v>/</v>
          </cell>
          <cell r="AI1813" t="str">
            <v>/</v>
          </cell>
        </row>
        <row r="1814">
          <cell r="AF1814" t="str">
            <v/>
          </cell>
          <cell r="AG1814" t="str">
            <v/>
          </cell>
          <cell r="AH1814" t="str">
            <v>/</v>
          </cell>
          <cell r="AI1814" t="str">
            <v>/</v>
          </cell>
        </row>
        <row r="1815">
          <cell r="AF1815" t="str">
            <v/>
          </cell>
          <cell r="AG1815" t="str">
            <v/>
          </cell>
          <cell r="AH1815" t="str">
            <v>/</v>
          </cell>
          <cell r="AI1815" t="str">
            <v>/</v>
          </cell>
        </row>
        <row r="1816">
          <cell r="AF1816" t="str">
            <v/>
          </cell>
          <cell r="AG1816" t="str">
            <v/>
          </cell>
          <cell r="AH1816" t="str">
            <v>/</v>
          </cell>
          <cell r="AI1816" t="str">
            <v>/</v>
          </cell>
        </row>
        <row r="1817">
          <cell r="AF1817" t="str">
            <v/>
          </cell>
          <cell r="AG1817" t="str">
            <v/>
          </cell>
          <cell r="AH1817" t="str">
            <v>/</v>
          </cell>
          <cell r="AI1817" t="str">
            <v>/</v>
          </cell>
        </row>
        <row r="1818">
          <cell r="AF1818" t="str">
            <v/>
          </cell>
          <cell r="AG1818" t="str">
            <v/>
          </cell>
          <cell r="AH1818" t="str">
            <v>/</v>
          </cell>
          <cell r="AI1818" t="str">
            <v>/</v>
          </cell>
        </row>
        <row r="1819">
          <cell r="AF1819" t="str">
            <v/>
          </cell>
          <cell r="AG1819" t="str">
            <v/>
          </cell>
          <cell r="AH1819" t="str">
            <v>/</v>
          </cell>
          <cell r="AI1819" t="str">
            <v>/</v>
          </cell>
        </row>
        <row r="1820">
          <cell r="AF1820" t="str">
            <v/>
          </cell>
          <cell r="AG1820" t="str">
            <v/>
          </cell>
          <cell r="AH1820" t="str">
            <v>/</v>
          </cell>
          <cell r="AI1820" t="str">
            <v>/</v>
          </cell>
        </row>
        <row r="1821">
          <cell r="AF1821" t="str">
            <v/>
          </cell>
          <cell r="AG1821" t="str">
            <v/>
          </cell>
          <cell r="AH1821" t="str">
            <v>/</v>
          </cell>
          <cell r="AI1821" t="str">
            <v>/</v>
          </cell>
        </row>
        <row r="1822">
          <cell r="AF1822" t="str">
            <v/>
          </cell>
          <cell r="AG1822" t="str">
            <v/>
          </cell>
          <cell r="AH1822" t="str">
            <v>/</v>
          </cell>
          <cell r="AI1822" t="str">
            <v>/</v>
          </cell>
        </row>
        <row r="1823">
          <cell r="AF1823" t="str">
            <v/>
          </cell>
          <cell r="AG1823" t="str">
            <v/>
          </cell>
          <cell r="AH1823" t="str">
            <v>/</v>
          </cell>
          <cell r="AI1823" t="str">
            <v>/</v>
          </cell>
        </row>
        <row r="1824">
          <cell r="AF1824" t="str">
            <v/>
          </cell>
          <cell r="AG1824" t="str">
            <v/>
          </cell>
          <cell r="AH1824" t="str">
            <v>/</v>
          </cell>
          <cell r="AI1824" t="str">
            <v>/</v>
          </cell>
        </row>
        <row r="1825">
          <cell r="AF1825" t="str">
            <v/>
          </cell>
          <cell r="AG1825" t="str">
            <v/>
          </cell>
          <cell r="AH1825" t="str">
            <v>/</v>
          </cell>
          <cell r="AI1825" t="str">
            <v>/</v>
          </cell>
        </row>
        <row r="1826">
          <cell r="AF1826" t="str">
            <v/>
          </cell>
          <cell r="AG1826" t="str">
            <v/>
          </cell>
          <cell r="AH1826" t="str">
            <v>/</v>
          </cell>
          <cell r="AI1826" t="str">
            <v>/</v>
          </cell>
        </row>
        <row r="1827">
          <cell r="AF1827" t="str">
            <v/>
          </cell>
          <cell r="AG1827" t="str">
            <v/>
          </cell>
          <cell r="AH1827" t="str">
            <v>/</v>
          </cell>
          <cell r="AI1827" t="str">
            <v>/</v>
          </cell>
        </row>
        <row r="1828">
          <cell r="AF1828" t="str">
            <v/>
          </cell>
          <cell r="AG1828" t="str">
            <v/>
          </cell>
          <cell r="AH1828" t="str">
            <v>/</v>
          </cell>
          <cell r="AI1828" t="str">
            <v>/</v>
          </cell>
        </row>
        <row r="1829">
          <cell r="AF1829" t="str">
            <v/>
          </cell>
          <cell r="AG1829" t="str">
            <v/>
          </cell>
          <cell r="AH1829" t="str">
            <v>/</v>
          </cell>
          <cell r="AI1829" t="str">
            <v>/</v>
          </cell>
        </row>
        <row r="1830">
          <cell r="AF1830" t="str">
            <v/>
          </cell>
          <cell r="AG1830" t="str">
            <v/>
          </cell>
          <cell r="AH1830" t="str">
            <v>/</v>
          </cell>
          <cell r="AI1830" t="str">
            <v>/</v>
          </cell>
        </row>
        <row r="1831">
          <cell r="AF1831" t="str">
            <v/>
          </cell>
          <cell r="AG1831" t="str">
            <v/>
          </cell>
          <cell r="AH1831" t="str">
            <v>/</v>
          </cell>
          <cell r="AI1831" t="str">
            <v>/</v>
          </cell>
        </row>
        <row r="1832">
          <cell r="AF1832" t="str">
            <v/>
          </cell>
          <cell r="AG1832" t="str">
            <v/>
          </cell>
          <cell r="AH1832" t="str">
            <v>/</v>
          </cell>
          <cell r="AI1832" t="str">
            <v>/</v>
          </cell>
        </row>
        <row r="1833">
          <cell r="AF1833" t="str">
            <v/>
          </cell>
          <cell r="AG1833" t="str">
            <v/>
          </cell>
          <cell r="AH1833" t="str">
            <v>/</v>
          </cell>
          <cell r="AI1833" t="str">
            <v>/</v>
          </cell>
        </row>
        <row r="1834">
          <cell r="AF1834" t="str">
            <v/>
          </cell>
          <cell r="AG1834" t="str">
            <v/>
          </cell>
          <cell r="AH1834" t="str">
            <v>/</v>
          </cell>
          <cell r="AI1834" t="str">
            <v>/</v>
          </cell>
        </row>
        <row r="1835">
          <cell r="AF1835" t="str">
            <v/>
          </cell>
          <cell r="AG1835" t="str">
            <v/>
          </cell>
          <cell r="AH1835" t="str">
            <v>/</v>
          </cell>
          <cell r="AI1835" t="str">
            <v>/</v>
          </cell>
        </row>
        <row r="1836">
          <cell r="AF1836" t="str">
            <v/>
          </cell>
          <cell r="AG1836" t="str">
            <v/>
          </cell>
          <cell r="AH1836" t="str">
            <v>/</v>
          </cell>
          <cell r="AI1836" t="str">
            <v>/</v>
          </cell>
        </row>
        <row r="1837">
          <cell r="AF1837" t="str">
            <v/>
          </cell>
          <cell r="AG1837" t="str">
            <v/>
          </cell>
          <cell r="AH1837" t="str">
            <v>/</v>
          </cell>
          <cell r="AI1837" t="str">
            <v>/</v>
          </cell>
        </row>
        <row r="1838">
          <cell r="AF1838" t="str">
            <v/>
          </cell>
          <cell r="AG1838" t="str">
            <v/>
          </cell>
          <cell r="AH1838" t="str">
            <v>/</v>
          </cell>
          <cell r="AI1838" t="str">
            <v>/</v>
          </cell>
        </row>
        <row r="1839">
          <cell r="AF1839" t="str">
            <v/>
          </cell>
          <cell r="AG1839" t="str">
            <v/>
          </cell>
          <cell r="AH1839" t="str">
            <v>/</v>
          </cell>
          <cell r="AI1839" t="str">
            <v>/</v>
          </cell>
        </row>
        <row r="1840">
          <cell r="AF1840" t="str">
            <v/>
          </cell>
          <cell r="AG1840" t="str">
            <v/>
          </cell>
          <cell r="AH1840" t="str">
            <v>/</v>
          </cell>
          <cell r="AI1840" t="str">
            <v>/</v>
          </cell>
        </row>
        <row r="1841">
          <cell r="AF1841" t="str">
            <v/>
          </cell>
          <cell r="AG1841" t="str">
            <v/>
          </cell>
          <cell r="AH1841" t="str">
            <v>/</v>
          </cell>
          <cell r="AI1841" t="str">
            <v>/</v>
          </cell>
        </row>
        <row r="1842">
          <cell r="AF1842" t="str">
            <v/>
          </cell>
          <cell r="AG1842" t="str">
            <v/>
          </cell>
          <cell r="AH1842" t="str">
            <v>/</v>
          </cell>
          <cell r="AI1842" t="str">
            <v>/</v>
          </cell>
        </row>
        <row r="1843">
          <cell r="AF1843" t="str">
            <v/>
          </cell>
          <cell r="AG1843" t="str">
            <v/>
          </cell>
          <cell r="AH1843" t="str">
            <v>/</v>
          </cell>
          <cell r="AI1843" t="str">
            <v>/</v>
          </cell>
        </row>
        <row r="1844">
          <cell r="AF1844" t="str">
            <v/>
          </cell>
          <cell r="AG1844" t="str">
            <v/>
          </cell>
          <cell r="AH1844" t="str">
            <v>/</v>
          </cell>
          <cell r="AI1844" t="str">
            <v>/</v>
          </cell>
        </row>
        <row r="1845">
          <cell r="AF1845" t="str">
            <v/>
          </cell>
          <cell r="AG1845" t="str">
            <v/>
          </cell>
          <cell r="AH1845" t="str">
            <v>/</v>
          </cell>
          <cell r="AI1845" t="str">
            <v>/</v>
          </cell>
        </row>
        <row r="1846">
          <cell r="AF1846" t="str">
            <v/>
          </cell>
          <cell r="AG1846" t="str">
            <v/>
          </cell>
          <cell r="AH1846" t="str">
            <v>/</v>
          </cell>
          <cell r="AI1846" t="str">
            <v>/</v>
          </cell>
        </row>
        <row r="1847">
          <cell r="AF1847" t="str">
            <v/>
          </cell>
          <cell r="AG1847" t="str">
            <v/>
          </cell>
          <cell r="AH1847" t="str">
            <v>/</v>
          </cell>
          <cell r="AI1847" t="str">
            <v>/</v>
          </cell>
        </row>
        <row r="1848">
          <cell r="AF1848" t="str">
            <v/>
          </cell>
          <cell r="AG1848" t="str">
            <v/>
          </cell>
          <cell r="AH1848" t="str">
            <v>/</v>
          </cell>
          <cell r="AI1848" t="str">
            <v>/</v>
          </cell>
        </row>
        <row r="1849">
          <cell r="AF1849" t="str">
            <v/>
          </cell>
          <cell r="AG1849" t="str">
            <v/>
          </cell>
          <cell r="AH1849" t="str">
            <v>/</v>
          </cell>
          <cell r="AI1849" t="str">
            <v>/</v>
          </cell>
        </row>
        <row r="1850">
          <cell r="AF1850" t="str">
            <v/>
          </cell>
          <cell r="AG1850" t="str">
            <v/>
          </cell>
          <cell r="AH1850" t="str">
            <v>/</v>
          </cell>
          <cell r="AI1850" t="str">
            <v>/</v>
          </cell>
        </row>
        <row r="1851">
          <cell r="AF1851" t="str">
            <v/>
          </cell>
          <cell r="AG1851" t="str">
            <v/>
          </cell>
          <cell r="AH1851" t="str">
            <v>/</v>
          </cell>
          <cell r="AI1851" t="str">
            <v>/</v>
          </cell>
        </row>
        <row r="1852">
          <cell r="AF1852" t="str">
            <v/>
          </cell>
          <cell r="AG1852" t="str">
            <v/>
          </cell>
          <cell r="AH1852" t="str">
            <v>/</v>
          </cell>
          <cell r="AI1852" t="str">
            <v>/</v>
          </cell>
        </row>
        <row r="1853">
          <cell r="AF1853" t="str">
            <v/>
          </cell>
          <cell r="AG1853" t="str">
            <v/>
          </cell>
          <cell r="AH1853" t="str">
            <v>/</v>
          </cell>
          <cell r="AI1853" t="str">
            <v>/</v>
          </cell>
        </row>
        <row r="1854">
          <cell r="AF1854" t="str">
            <v/>
          </cell>
          <cell r="AG1854" t="str">
            <v/>
          </cell>
          <cell r="AH1854" t="str">
            <v>/</v>
          </cell>
          <cell r="AI1854" t="str">
            <v>/</v>
          </cell>
        </row>
        <row r="1855">
          <cell r="AF1855" t="str">
            <v/>
          </cell>
          <cell r="AG1855" t="str">
            <v/>
          </cell>
          <cell r="AH1855" t="str">
            <v>/</v>
          </cell>
          <cell r="AI1855" t="str">
            <v>/</v>
          </cell>
        </row>
        <row r="1856">
          <cell r="AF1856" t="str">
            <v/>
          </cell>
          <cell r="AG1856" t="str">
            <v/>
          </cell>
          <cell r="AH1856" t="str">
            <v>/</v>
          </cell>
          <cell r="AI1856" t="str">
            <v>/</v>
          </cell>
        </row>
        <row r="1857">
          <cell r="AF1857" t="str">
            <v/>
          </cell>
          <cell r="AG1857" t="str">
            <v/>
          </cell>
          <cell r="AH1857" t="str">
            <v>/</v>
          </cell>
          <cell r="AI1857" t="str">
            <v>/</v>
          </cell>
        </row>
        <row r="1858">
          <cell r="AF1858" t="str">
            <v/>
          </cell>
          <cell r="AG1858" t="str">
            <v/>
          </cell>
          <cell r="AH1858" t="str">
            <v>/</v>
          </cell>
          <cell r="AI1858" t="str">
            <v>/</v>
          </cell>
        </row>
        <row r="1859">
          <cell r="AF1859" t="str">
            <v/>
          </cell>
          <cell r="AG1859" t="str">
            <v/>
          </cell>
          <cell r="AH1859" t="str">
            <v>/</v>
          </cell>
          <cell r="AI1859" t="str">
            <v>/</v>
          </cell>
        </row>
        <row r="1860">
          <cell r="AF1860" t="str">
            <v/>
          </cell>
          <cell r="AG1860" t="str">
            <v/>
          </cell>
          <cell r="AH1860" t="str">
            <v>/</v>
          </cell>
          <cell r="AI1860" t="str">
            <v>/</v>
          </cell>
        </row>
        <row r="1861">
          <cell r="AF1861" t="str">
            <v/>
          </cell>
          <cell r="AG1861" t="str">
            <v/>
          </cell>
          <cell r="AH1861" t="str">
            <v>/</v>
          </cell>
          <cell r="AI1861" t="str">
            <v>/</v>
          </cell>
        </row>
        <row r="1862">
          <cell r="AF1862" t="str">
            <v/>
          </cell>
          <cell r="AG1862" t="str">
            <v/>
          </cell>
          <cell r="AH1862" t="str">
            <v>/</v>
          </cell>
          <cell r="AI1862" t="str">
            <v>/</v>
          </cell>
        </row>
        <row r="1863">
          <cell r="AF1863" t="str">
            <v/>
          </cell>
          <cell r="AG1863" t="str">
            <v/>
          </cell>
          <cell r="AH1863" t="str">
            <v>/</v>
          </cell>
          <cell r="AI1863" t="str">
            <v>/</v>
          </cell>
        </row>
        <row r="1864">
          <cell r="AF1864" t="str">
            <v/>
          </cell>
          <cell r="AG1864" t="str">
            <v/>
          </cell>
          <cell r="AH1864" t="str">
            <v>/</v>
          </cell>
          <cell r="AI1864" t="str">
            <v>/</v>
          </cell>
        </row>
        <row r="1865">
          <cell r="AF1865" t="str">
            <v/>
          </cell>
          <cell r="AG1865" t="str">
            <v/>
          </cell>
          <cell r="AH1865" t="str">
            <v>/</v>
          </cell>
          <cell r="AI1865" t="str">
            <v>/</v>
          </cell>
        </row>
        <row r="1866">
          <cell r="AF1866" t="str">
            <v/>
          </cell>
          <cell r="AG1866" t="str">
            <v/>
          </cell>
          <cell r="AH1866" t="str">
            <v>/</v>
          </cell>
          <cell r="AI1866" t="str">
            <v>/</v>
          </cell>
        </row>
        <row r="1867">
          <cell r="AF1867" t="str">
            <v/>
          </cell>
          <cell r="AG1867" t="str">
            <v/>
          </cell>
          <cell r="AH1867" t="str">
            <v>/</v>
          </cell>
          <cell r="AI1867" t="str">
            <v>/</v>
          </cell>
        </row>
        <row r="1868">
          <cell r="AF1868" t="str">
            <v/>
          </cell>
          <cell r="AG1868" t="str">
            <v/>
          </cell>
          <cell r="AH1868" t="str">
            <v>/</v>
          </cell>
          <cell r="AI1868" t="str">
            <v>/</v>
          </cell>
        </row>
        <row r="1869">
          <cell r="AF1869" t="str">
            <v/>
          </cell>
          <cell r="AG1869" t="str">
            <v/>
          </cell>
          <cell r="AH1869" t="str">
            <v>/</v>
          </cell>
          <cell r="AI1869" t="str">
            <v>/</v>
          </cell>
        </row>
        <row r="1870">
          <cell r="AF1870" t="str">
            <v/>
          </cell>
          <cell r="AG1870" t="str">
            <v/>
          </cell>
          <cell r="AH1870" t="str">
            <v>/</v>
          </cell>
          <cell r="AI1870" t="str">
            <v>/</v>
          </cell>
        </row>
        <row r="1871">
          <cell r="AF1871" t="str">
            <v/>
          </cell>
          <cell r="AG1871" t="str">
            <v/>
          </cell>
          <cell r="AH1871" t="str">
            <v>/</v>
          </cell>
          <cell r="AI1871" t="str">
            <v>/</v>
          </cell>
        </row>
        <row r="1872">
          <cell r="AF1872" t="str">
            <v/>
          </cell>
          <cell r="AG1872" t="str">
            <v/>
          </cell>
          <cell r="AH1872" t="str">
            <v>/</v>
          </cell>
          <cell r="AI1872" t="str">
            <v>/</v>
          </cell>
        </row>
        <row r="1873">
          <cell r="AF1873" t="str">
            <v/>
          </cell>
          <cell r="AG1873" t="str">
            <v/>
          </cell>
          <cell r="AH1873" t="str">
            <v>/</v>
          </cell>
          <cell r="AI1873" t="str">
            <v>/</v>
          </cell>
        </row>
        <row r="1874">
          <cell r="AF1874" t="str">
            <v/>
          </cell>
          <cell r="AG1874" t="str">
            <v/>
          </cell>
          <cell r="AH1874" t="str">
            <v>/</v>
          </cell>
          <cell r="AI1874" t="str">
            <v>/</v>
          </cell>
        </row>
        <row r="1875">
          <cell r="AF1875" t="str">
            <v/>
          </cell>
          <cell r="AG1875" t="str">
            <v/>
          </cell>
          <cell r="AH1875" t="str">
            <v>/</v>
          </cell>
          <cell r="AI1875" t="str">
            <v>/</v>
          </cell>
        </row>
        <row r="1876">
          <cell r="AF1876" t="str">
            <v/>
          </cell>
          <cell r="AG1876" t="str">
            <v/>
          </cell>
          <cell r="AH1876" t="str">
            <v>/</v>
          </cell>
          <cell r="AI1876" t="str">
            <v>/</v>
          </cell>
        </row>
        <row r="1877">
          <cell r="AF1877" t="str">
            <v/>
          </cell>
          <cell r="AG1877" t="str">
            <v/>
          </cell>
          <cell r="AH1877" t="str">
            <v>/</v>
          </cell>
          <cell r="AI1877" t="str">
            <v>/</v>
          </cell>
        </row>
        <row r="1878">
          <cell r="AF1878" t="str">
            <v/>
          </cell>
          <cell r="AG1878" t="str">
            <v/>
          </cell>
          <cell r="AH1878" t="str">
            <v>/</v>
          </cell>
          <cell r="AI1878" t="str">
            <v>/</v>
          </cell>
        </row>
        <row r="1879">
          <cell r="AF1879" t="str">
            <v/>
          </cell>
          <cell r="AG1879" t="str">
            <v/>
          </cell>
          <cell r="AH1879" t="str">
            <v>/</v>
          </cell>
          <cell r="AI1879" t="str">
            <v>/</v>
          </cell>
        </row>
        <row r="1880">
          <cell r="AF1880" t="str">
            <v/>
          </cell>
          <cell r="AG1880" t="str">
            <v/>
          </cell>
          <cell r="AH1880" t="str">
            <v>/</v>
          </cell>
          <cell r="AI1880" t="str">
            <v>/</v>
          </cell>
        </row>
        <row r="1881">
          <cell r="AF1881" t="str">
            <v/>
          </cell>
          <cell r="AG1881" t="str">
            <v/>
          </cell>
          <cell r="AH1881" t="str">
            <v>/</v>
          </cell>
          <cell r="AI1881" t="str">
            <v>/</v>
          </cell>
        </row>
        <row r="1882">
          <cell r="AF1882" t="str">
            <v/>
          </cell>
          <cell r="AG1882" t="str">
            <v/>
          </cell>
          <cell r="AH1882" t="str">
            <v>/</v>
          </cell>
          <cell r="AI1882" t="str">
            <v>/</v>
          </cell>
        </row>
        <row r="1883">
          <cell r="AF1883" t="str">
            <v/>
          </cell>
          <cell r="AG1883" t="str">
            <v/>
          </cell>
          <cell r="AH1883" t="str">
            <v>/</v>
          </cell>
          <cell r="AI1883" t="str">
            <v>/</v>
          </cell>
        </row>
        <row r="1884">
          <cell r="AF1884" t="str">
            <v/>
          </cell>
          <cell r="AG1884" t="str">
            <v/>
          </cell>
          <cell r="AH1884" t="str">
            <v>/</v>
          </cell>
          <cell r="AI1884" t="str">
            <v>/</v>
          </cell>
        </row>
        <row r="1885">
          <cell r="AF1885" t="str">
            <v/>
          </cell>
          <cell r="AG1885" t="str">
            <v/>
          </cell>
          <cell r="AH1885" t="str">
            <v>/</v>
          </cell>
          <cell r="AI1885" t="str">
            <v>/</v>
          </cell>
        </row>
        <row r="1886">
          <cell r="AF1886" t="str">
            <v/>
          </cell>
          <cell r="AG1886" t="str">
            <v/>
          </cell>
          <cell r="AH1886" t="str">
            <v>/</v>
          </cell>
          <cell r="AI1886" t="str">
            <v>/</v>
          </cell>
        </row>
        <row r="1887">
          <cell r="AF1887" t="str">
            <v/>
          </cell>
          <cell r="AG1887" t="str">
            <v/>
          </cell>
          <cell r="AH1887" t="str">
            <v>/</v>
          </cell>
          <cell r="AI1887" t="str">
            <v>/</v>
          </cell>
        </row>
        <row r="1888">
          <cell r="AF1888" t="str">
            <v/>
          </cell>
          <cell r="AG1888" t="str">
            <v/>
          </cell>
          <cell r="AH1888" t="str">
            <v>/</v>
          </cell>
          <cell r="AI1888" t="str">
            <v>/</v>
          </cell>
        </row>
        <row r="1889">
          <cell r="AF1889" t="str">
            <v/>
          </cell>
          <cell r="AG1889" t="str">
            <v/>
          </cell>
          <cell r="AH1889" t="str">
            <v>/</v>
          </cell>
          <cell r="AI1889" t="str">
            <v>/</v>
          </cell>
        </row>
        <row r="1890">
          <cell r="AF1890" t="str">
            <v/>
          </cell>
          <cell r="AG1890" t="str">
            <v/>
          </cell>
          <cell r="AH1890" t="str">
            <v>/</v>
          </cell>
          <cell r="AI1890" t="str">
            <v>/</v>
          </cell>
        </row>
        <row r="1891">
          <cell r="AF1891" t="str">
            <v/>
          </cell>
          <cell r="AG1891" t="str">
            <v/>
          </cell>
          <cell r="AH1891" t="str">
            <v>/</v>
          </cell>
          <cell r="AI1891" t="str">
            <v>/</v>
          </cell>
        </row>
        <row r="1892">
          <cell r="AF1892" t="str">
            <v/>
          </cell>
          <cell r="AG1892" t="str">
            <v/>
          </cell>
          <cell r="AH1892" t="str">
            <v>/</v>
          </cell>
          <cell r="AI1892" t="str">
            <v>/</v>
          </cell>
        </row>
        <row r="1893">
          <cell r="AF1893" t="str">
            <v/>
          </cell>
          <cell r="AG1893" t="str">
            <v/>
          </cell>
          <cell r="AH1893" t="str">
            <v>/</v>
          </cell>
          <cell r="AI1893" t="str">
            <v>/</v>
          </cell>
        </row>
        <row r="1894">
          <cell r="AF1894" t="str">
            <v/>
          </cell>
          <cell r="AG1894" t="str">
            <v/>
          </cell>
          <cell r="AH1894" t="str">
            <v>/</v>
          </cell>
          <cell r="AI1894" t="str">
            <v>/</v>
          </cell>
        </row>
        <row r="1895">
          <cell r="AF1895" t="str">
            <v/>
          </cell>
          <cell r="AG1895" t="str">
            <v/>
          </cell>
          <cell r="AH1895" t="str">
            <v>/</v>
          </cell>
          <cell r="AI1895" t="str">
            <v>/</v>
          </cell>
        </row>
        <row r="1896">
          <cell r="AF1896" t="str">
            <v/>
          </cell>
          <cell r="AG1896" t="str">
            <v/>
          </cell>
          <cell r="AH1896" t="str">
            <v>/</v>
          </cell>
          <cell r="AI1896" t="str">
            <v>/</v>
          </cell>
        </row>
        <row r="1897">
          <cell r="AF1897" t="str">
            <v/>
          </cell>
          <cell r="AG1897" t="str">
            <v/>
          </cell>
          <cell r="AH1897" t="str">
            <v>/</v>
          </cell>
          <cell r="AI1897" t="str">
            <v>/</v>
          </cell>
        </row>
        <row r="1898">
          <cell r="AF1898" t="str">
            <v/>
          </cell>
          <cell r="AG1898" t="str">
            <v/>
          </cell>
          <cell r="AH1898" t="str">
            <v>/</v>
          </cell>
          <cell r="AI1898" t="str">
            <v>/</v>
          </cell>
        </row>
        <row r="1899">
          <cell r="AF1899" t="str">
            <v/>
          </cell>
          <cell r="AG1899" t="str">
            <v/>
          </cell>
          <cell r="AH1899" t="str">
            <v>/</v>
          </cell>
          <cell r="AI1899" t="str">
            <v>/</v>
          </cell>
        </row>
        <row r="1900">
          <cell r="AF1900" t="str">
            <v/>
          </cell>
          <cell r="AG1900" t="str">
            <v/>
          </cell>
          <cell r="AH1900" t="str">
            <v>/</v>
          </cell>
          <cell r="AI1900" t="str">
            <v>/</v>
          </cell>
        </row>
        <row r="1901">
          <cell r="AF1901" t="str">
            <v/>
          </cell>
          <cell r="AG1901" t="str">
            <v/>
          </cell>
          <cell r="AH1901" t="str">
            <v>/</v>
          </cell>
          <cell r="AI1901" t="str">
            <v>/</v>
          </cell>
        </row>
        <row r="1902">
          <cell r="AF1902" t="str">
            <v/>
          </cell>
          <cell r="AG1902" t="str">
            <v/>
          </cell>
          <cell r="AH1902" t="str">
            <v>/</v>
          </cell>
          <cell r="AI1902" t="str">
            <v>/</v>
          </cell>
        </row>
        <row r="1903">
          <cell r="AF1903" t="str">
            <v/>
          </cell>
          <cell r="AG1903" t="str">
            <v/>
          </cell>
          <cell r="AH1903" t="str">
            <v>/</v>
          </cell>
          <cell r="AI1903" t="str">
            <v>/</v>
          </cell>
        </row>
        <row r="1904">
          <cell r="AF1904" t="str">
            <v/>
          </cell>
          <cell r="AG1904" t="str">
            <v/>
          </cell>
          <cell r="AH1904" t="str">
            <v>/</v>
          </cell>
          <cell r="AI1904" t="str">
            <v>/</v>
          </cell>
        </row>
        <row r="1905">
          <cell r="AF1905" t="str">
            <v/>
          </cell>
          <cell r="AG1905" t="str">
            <v/>
          </cell>
          <cell r="AH1905" t="str">
            <v>/</v>
          </cell>
          <cell r="AI1905" t="str">
            <v>/</v>
          </cell>
        </row>
        <row r="1906">
          <cell r="AF1906" t="str">
            <v/>
          </cell>
          <cell r="AG1906" t="str">
            <v/>
          </cell>
          <cell r="AH1906" t="str">
            <v>/</v>
          </cell>
          <cell r="AI1906" t="str">
            <v>/</v>
          </cell>
        </row>
        <row r="1907">
          <cell r="AF1907" t="str">
            <v/>
          </cell>
          <cell r="AG1907" t="str">
            <v/>
          </cell>
          <cell r="AH1907" t="str">
            <v>/</v>
          </cell>
          <cell r="AI1907" t="str">
            <v>/</v>
          </cell>
        </row>
        <row r="1908">
          <cell r="AF1908" t="str">
            <v/>
          </cell>
          <cell r="AG1908" t="str">
            <v/>
          </cell>
          <cell r="AH1908" t="str">
            <v>/</v>
          </cell>
          <cell r="AI1908" t="str">
            <v>/</v>
          </cell>
        </row>
        <row r="1909">
          <cell r="AF1909" t="str">
            <v/>
          </cell>
          <cell r="AG1909" t="str">
            <v/>
          </cell>
          <cell r="AH1909" t="str">
            <v>/</v>
          </cell>
          <cell r="AI1909" t="str">
            <v>/</v>
          </cell>
        </row>
        <row r="1910">
          <cell r="AF1910" t="str">
            <v/>
          </cell>
          <cell r="AG1910" t="str">
            <v/>
          </cell>
          <cell r="AH1910" t="str">
            <v>/</v>
          </cell>
          <cell r="AI1910" t="str">
            <v>/</v>
          </cell>
        </row>
        <row r="1911">
          <cell r="AF1911" t="str">
            <v/>
          </cell>
          <cell r="AG1911" t="str">
            <v/>
          </cell>
          <cell r="AH1911" t="str">
            <v>/</v>
          </cell>
          <cell r="AI1911" t="str">
            <v>/</v>
          </cell>
        </row>
        <row r="1912">
          <cell r="AF1912" t="str">
            <v/>
          </cell>
          <cell r="AG1912" t="str">
            <v/>
          </cell>
          <cell r="AH1912" t="str">
            <v>/</v>
          </cell>
          <cell r="AI1912" t="str">
            <v>/</v>
          </cell>
        </row>
        <row r="1913">
          <cell r="AF1913" t="str">
            <v/>
          </cell>
          <cell r="AG1913" t="str">
            <v/>
          </cell>
          <cell r="AH1913" t="str">
            <v>/</v>
          </cell>
          <cell r="AI1913" t="str">
            <v>/</v>
          </cell>
        </row>
        <row r="1914">
          <cell r="AF1914" t="str">
            <v/>
          </cell>
          <cell r="AG1914" t="str">
            <v/>
          </cell>
          <cell r="AH1914" t="str">
            <v>/</v>
          </cell>
          <cell r="AI1914" t="str">
            <v>/</v>
          </cell>
        </row>
        <row r="1915">
          <cell r="AF1915" t="str">
            <v/>
          </cell>
          <cell r="AG1915" t="str">
            <v/>
          </cell>
          <cell r="AH1915" t="str">
            <v>/</v>
          </cell>
          <cell r="AI1915" t="str">
            <v>/</v>
          </cell>
        </row>
        <row r="1916">
          <cell r="AF1916" t="str">
            <v/>
          </cell>
          <cell r="AG1916" t="str">
            <v/>
          </cell>
          <cell r="AH1916" t="str">
            <v>/</v>
          </cell>
          <cell r="AI1916" t="str">
            <v>/</v>
          </cell>
        </row>
        <row r="1917">
          <cell r="AF1917" t="str">
            <v/>
          </cell>
          <cell r="AG1917" t="str">
            <v/>
          </cell>
          <cell r="AH1917" t="str">
            <v>/</v>
          </cell>
          <cell r="AI1917" t="str">
            <v>/</v>
          </cell>
        </row>
        <row r="1918">
          <cell r="AF1918" t="str">
            <v/>
          </cell>
          <cell r="AG1918" t="str">
            <v/>
          </cell>
          <cell r="AH1918" t="str">
            <v>/</v>
          </cell>
          <cell r="AI1918" t="str">
            <v>/</v>
          </cell>
        </row>
        <row r="1919">
          <cell r="AF1919" t="str">
            <v/>
          </cell>
          <cell r="AG1919" t="str">
            <v/>
          </cell>
          <cell r="AH1919" t="str">
            <v>/</v>
          </cell>
          <cell r="AI1919" t="str">
            <v>/</v>
          </cell>
        </row>
        <row r="1920">
          <cell r="AF1920" t="str">
            <v/>
          </cell>
          <cell r="AG1920" t="str">
            <v/>
          </cell>
          <cell r="AH1920" t="str">
            <v>/</v>
          </cell>
          <cell r="AI1920" t="str">
            <v>/</v>
          </cell>
        </row>
        <row r="1921">
          <cell r="AF1921" t="str">
            <v/>
          </cell>
          <cell r="AG1921" t="str">
            <v/>
          </cell>
          <cell r="AH1921" t="str">
            <v>/</v>
          </cell>
          <cell r="AI1921" t="str">
            <v>/</v>
          </cell>
        </row>
        <row r="1922">
          <cell r="AF1922" t="str">
            <v/>
          </cell>
          <cell r="AG1922" t="str">
            <v/>
          </cell>
          <cell r="AH1922" t="str">
            <v>/</v>
          </cell>
          <cell r="AI1922" t="str">
            <v>/</v>
          </cell>
        </row>
        <row r="1923">
          <cell r="AF1923" t="str">
            <v/>
          </cell>
          <cell r="AG1923" t="str">
            <v/>
          </cell>
          <cell r="AH1923" t="str">
            <v>/</v>
          </cell>
          <cell r="AI1923" t="str">
            <v>/</v>
          </cell>
        </row>
        <row r="1924">
          <cell r="AF1924" t="str">
            <v/>
          </cell>
          <cell r="AG1924" t="str">
            <v/>
          </cell>
          <cell r="AH1924" t="str">
            <v>/</v>
          </cell>
          <cell r="AI1924" t="str">
            <v>/</v>
          </cell>
        </row>
        <row r="1925">
          <cell r="AF1925" t="str">
            <v/>
          </cell>
          <cell r="AG1925" t="str">
            <v/>
          </cell>
          <cell r="AH1925" t="str">
            <v>/</v>
          </cell>
          <cell r="AI1925" t="str">
            <v>/</v>
          </cell>
        </row>
        <row r="1926">
          <cell r="AF1926" t="str">
            <v/>
          </cell>
          <cell r="AG1926" t="str">
            <v/>
          </cell>
          <cell r="AH1926" t="str">
            <v>/</v>
          </cell>
          <cell r="AI1926" t="str">
            <v>/</v>
          </cell>
        </row>
        <row r="1927">
          <cell r="AF1927" t="str">
            <v/>
          </cell>
          <cell r="AG1927" t="str">
            <v/>
          </cell>
          <cell r="AH1927" t="str">
            <v>/</v>
          </cell>
          <cell r="AI1927" t="str">
            <v>/</v>
          </cell>
        </row>
        <row r="1928">
          <cell r="AF1928" t="str">
            <v/>
          </cell>
          <cell r="AG1928" t="str">
            <v/>
          </cell>
          <cell r="AH1928" t="str">
            <v>/</v>
          </cell>
          <cell r="AI1928" t="str">
            <v>/</v>
          </cell>
        </row>
        <row r="1929">
          <cell r="AF1929" t="str">
            <v/>
          </cell>
          <cell r="AG1929" t="str">
            <v/>
          </cell>
          <cell r="AH1929" t="str">
            <v>/</v>
          </cell>
          <cell r="AI1929" t="str">
            <v>/</v>
          </cell>
        </row>
        <row r="1930">
          <cell r="AF1930" t="str">
            <v/>
          </cell>
          <cell r="AG1930" t="str">
            <v/>
          </cell>
          <cell r="AH1930" t="str">
            <v>/</v>
          </cell>
          <cell r="AI1930" t="str">
            <v>/</v>
          </cell>
        </row>
        <row r="1931">
          <cell r="AF1931" t="str">
            <v/>
          </cell>
          <cell r="AG1931" t="str">
            <v/>
          </cell>
          <cell r="AH1931" t="str">
            <v>/</v>
          </cell>
          <cell r="AI1931" t="str">
            <v>/</v>
          </cell>
        </row>
        <row r="1932">
          <cell r="AF1932" t="str">
            <v/>
          </cell>
          <cell r="AG1932" t="str">
            <v/>
          </cell>
          <cell r="AH1932" t="str">
            <v>/</v>
          </cell>
          <cell r="AI1932" t="str">
            <v>/</v>
          </cell>
        </row>
        <row r="1933">
          <cell r="AF1933" t="str">
            <v/>
          </cell>
          <cell r="AG1933" t="str">
            <v/>
          </cell>
          <cell r="AH1933" t="str">
            <v>/</v>
          </cell>
          <cell r="AI1933" t="str">
            <v>/</v>
          </cell>
        </row>
        <row r="1934">
          <cell r="AF1934" t="str">
            <v/>
          </cell>
          <cell r="AG1934" t="str">
            <v/>
          </cell>
          <cell r="AH1934" t="str">
            <v>/</v>
          </cell>
          <cell r="AI1934" t="str">
            <v>/</v>
          </cell>
        </row>
        <row r="1935">
          <cell r="AF1935" t="str">
            <v/>
          </cell>
          <cell r="AG1935" t="str">
            <v/>
          </cell>
          <cell r="AH1935" t="str">
            <v>/</v>
          </cell>
          <cell r="AI1935" t="str">
            <v>/</v>
          </cell>
        </row>
        <row r="1936">
          <cell r="AF1936" t="str">
            <v/>
          </cell>
          <cell r="AG1936" t="str">
            <v/>
          </cell>
          <cell r="AH1936" t="str">
            <v>/</v>
          </cell>
          <cell r="AI1936" t="str">
            <v>/</v>
          </cell>
        </row>
        <row r="1937">
          <cell r="AF1937" t="str">
            <v/>
          </cell>
          <cell r="AG1937" t="str">
            <v/>
          </cell>
          <cell r="AH1937" t="str">
            <v>/</v>
          </cell>
          <cell r="AI1937" t="str">
            <v>/</v>
          </cell>
        </row>
        <row r="1938">
          <cell r="AF1938" t="str">
            <v/>
          </cell>
          <cell r="AG1938" t="str">
            <v/>
          </cell>
          <cell r="AH1938" t="str">
            <v>/</v>
          </cell>
          <cell r="AI1938" t="str">
            <v>/</v>
          </cell>
        </row>
        <row r="1939">
          <cell r="AF1939" t="str">
            <v/>
          </cell>
          <cell r="AG1939" t="str">
            <v/>
          </cell>
          <cell r="AH1939" t="str">
            <v>/</v>
          </cell>
          <cell r="AI1939" t="str">
            <v>/</v>
          </cell>
        </row>
        <row r="1940">
          <cell r="AF1940" t="str">
            <v/>
          </cell>
          <cell r="AG1940" t="str">
            <v/>
          </cell>
          <cell r="AH1940" t="str">
            <v>/</v>
          </cell>
          <cell r="AI1940" t="str">
            <v>/</v>
          </cell>
        </row>
        <row r="1941">
          <cell r="AF1941" t="str">
            <v/>
          </cell>
          <cell r="AG1941" t="str">
            <v/>
          </cell>
          <cell r="AH1941" t="str">
            <v>/</v>
          </cell>
          <cell r="AI1941" t="str">
            <v>/</v>
          </cell>
        </row>
        <row r="1942">
          <cell r="AF1942" t="str">
            <v/>
          </cell>
          <cell r="AG1942" t="str">
            <v/>
          </cell>
          <cell r="AH1942" t="str">
            <v>/</v>
          </cell>
          <cell r="AI1942" t="str">
            <v>/</v>
          </cell>
        </row>
        <row r="1943">
          <cell r="AF1943" t="str">
            <v/>
          </cell>
          <cell r="AG1943" t="str">
            <v/>
          </cell>
          <cell r="AH1943" t="str">
            <v>/</v>
          </cell>
          <cell r="AI1943" t="str">
            <v>/</v>
          </cell>
        </row>
        <row r="1944">
          <cell r="AF1944" t="str">
            <v/>
          </cell>
          <cell r="AG1944" t="str">
            <v/>
          </cell>
          <cell r="AH1944" t="str">
            <v>/</v>
          </cell>
          <cell r="AI1944" t="str">
            <v>/</v>
          </cell>
        </row>
        <row r="1945">
          <cell r="AF1945" t="str">
            <v/>
          </cell>
          <cell r="AG1945" t="str">
            <v/>
          </cell>
          <cell r="AH1945" t="str">
            <v>/</v>
          </cell>
          <cell r="AI1945" t="str">
            <v>/</v>
          </cell>
        </row>
        <row r="1946">
          <cell r="AF1946" t="str">
            <v/>
          </cell>
          <cell r="AG1946" t="str">
            <v/>
          </cell>
          <cell r="AH1946" t="str">
            <v>/</v>
          </cell>
          <cell r="AI1946" t="str">
            <v>/</v>
          </cell>
        </row>
        <row r="1947">
          <cell r="AF1947" t="str">
            <v/>
          </cell>
          <cell r="AG1947" t="str">
            <v/>
          </cell>
          <cell r="AH1947" t="str">
            <v>/</v>
          </cell>
          <cell r="AI1947" t="str">
            <v>/</v>
          </cell>
        </row>
        <row r="1948">
          <cell r="AF1948" t="str">
            <v/>
          </cell>
          <cell r="AG1948" t="str">
            <v/>
          </cell>
          <cell r="AH1948" t="str">
            <v>/</v>
          </cell>
          <cell r="AI1948" t="str">
            <v>/</v>
          </cell>
        </row>
        <row r="1949">
          <cell r="AF1949" t="str">
            <v/>
          </cell>
          <cell r="AG1949" t="str">
            <v/>
          </cell>
          <cell r="AH1949" t="str">
            <v>/</v>
          </cell>
          <cell r="AI1949" t="str">
            <v>/</v>
          </cell>
        </row>
        <row r="1950">
          <cell r="AF1950" t="str">
            <v/>
          </cell>
          <cell r="AG1950" t="str">
            <v/>
          </cell>
          <cell r="AH1950" t="str">
            <v>/</v>
          </cell>
          <cell r="AI1950" t="str">
            <v>/</v>
          </cell>
        </row>
        <row r="1951">
          <cell r="AF1951" t="str">
            <v/>
          </cell>
          <cell r="AG1951" t="str">
            <v/>
          </cell>
          <cell r="AH1951" t="str">
            <v>/</v>
          </cell>
          <cell r="AI1951" t="str">
            <v>/</v>
          </cell>
        </row>
        <row r="1952">
          <cell r="AF1952" t="str">
            <v/>
          </cell>
          <cell r="AG1952" t="str">
            <v/>
          </cell>
          <cell r="AH1952" t="str">
            <v>/</v>
          </cell>
          <cell r="AI1952" t="str">
            <v>/</v>
          </cell>
        </row>
        <row r="1953">
          <cell r="AF1953" t="str">
            <v/>
          </cell>
          <cell r="AG1953" t="str">
            <v/>
          </cell>
          <cell r="AH1953" t="str">
            <v>/</v>
          </cell>
          <cell r="AI1953" t="str">
            <v>/</v>
          </cell>
        </row>
        <row r="1954">
          <cell r="AF1954" t="str">
            <v/>
          </cell>
          <cell r="AG1954" t="str">
            <v/>
          </cell>
          <cell r="AH1954" t="str">
            <v>/</v>
          </cell>
          <cell r="AI1954" t="str">
            <v>/</v>
          </cell>
        </row>
        <row r="1955">
          <cell r="AF1955" t="str">
            <v/>
          </cell>
          <cell r="AG1955" t="str">
            <v/>
          </cell>
          <cell r="AH1955" t="str">
            <v>/</v>
          </cell>
          <cell r="AI1955" t="str">
            <v>/</v>
          </cell>
        </row>
        <row r="1956">
          <cell r="AF1956" t="str">
            <v/>
          </cell>
          <cell r="AG1956" t="str">
            <v/>
          </cell>
          <cell r="AH1956" t="str">
            <v>/</v>
          </cell>
          <cell r="AI1956" t="str">
            <v>/</v>
          </cell>
        </row>
        <row r="1957">
          <cell r="AF1957" t="str">
            <v/>
          </cell>
          <cell r="AG1957" t="str">
            <v/>
          </cell>
          <cell r="AH1957" t="str">
            <v>/</v>
          </cell>
          <cell r="AI1957" t="str">
            <v>/</v>
          </cell>
        </row>
        <row r="1958">
          <cell r="AF1958" t="str">
            <v/>
          </cell>
          <cell r="AG1958" t="str">
            <v/>
          </cell>
          <cell r="AH1958" t="str">
            <v>/</v>
          </cell>
          <cell r="AI1958" t="str">
            <v>/</v>
          </cell>
        </row>
        <row r="1959">
          <cell r="AF1959" t="str">
            <v/>
          </cell>
          <cell r="AG1959" t="str">
            <v/>
          </cell>
          <cell r="AH1959" t="str">
            <v>/</v>
          </cell>
          <cell r="AI1959" t="str">
            <v>/</v>
          </cell>
        </row>
        <row r="1960">
          <cell r="AF1960" t="str">
            <v/>
          </cell>
          <cell r="AG1960" t="str">
            <v/>
          </cell>
          <cell r="AH1960" t="str">
            <v>/</v>
          </cell>
          <cell r="AI1960" t="str">
            <v>/</v>
          </cell>
        </row>
        <row r="1961">
          <cell r="AF1961" t="str">
            <v/>
          </cell>
          <cell r="AG1961" t="str">
            <v/>
          </cell>
          <cell r="AH1961" t="str">
            <v>/</v>
          </cell>
          <cell r="AI1961" t="str">
            <v>/</v>
          </cell>
        </row>
        <row r="1962">
          <cell r="AF1962" t="str">
            <v/>
          </cell>
          <cell r="AG1962" t="str">
            <v/>
          </cell>
          <cell r="AH1962" t="str">
            <v>/</v>
          </cell>
          <cell r="AI1962" t="str">
            <v>/</v>
          </cell>
        </row>
        <row r="1963">
          <cell r="AF1963" t="str">
            <v/>
          </cell>
          <cell r="AG1963" t="str">
            <v/>
          </cell>
          <cell r="AH1963" t="str">
            <v>/</v>
          </cell>
          <cell r="AI1963" t="str">
            <v>/</v>
          </cell>
        </row>
        <row r="1964">
          <cell r="AF1964" t="str">
            <v/>
          </cell>
          <cell r="AG1964" t="str">
            <v/>
          </cell>
          <cell r="AH1964" t="str">
            <v>/</v>
          </cell>
          <cell r="AI1964" t="str">
            <v>/</v>
          </cell>
        </row>
        <row r="1965">
          <cell r="AF1965" t="str">
            <v/>
          </cell>
          <cell r="AG1965" t="str">
            <v/>
          </cell>
          <cell r="AH1965" t="str">
            <v>/</v>
          </cell>
          <cell r="AI1965" t="str">
            <v>/</v>
          </cell>
        </row>
        <row r="1966">
          <cell r="AF1966" t="str">
            <v/>
          </cell>
          <cell r="AG1966" t="str">
            <v/>
          </cell>
          <cell r="AH1966" t="str">
            <v>/</v>
          </cell>
          <cell r="AI1966" t="str">
            <v>/</v>
          </cell>
        </row>
        <row r="1967">
          <cell r="AF1967" t="str">
            <v/>
          </cell>
          <cell r="AG1967" t="str">
            <v/>
          </cell>
          <cell r="AH1967" t="str">
            <v>/</v>
          </cell>
          <cell r="AI1967" t="str">
            <v>/</v>
          </cell>
        </row>
        <row r="1968">
          <cell r="AF1968" t="str">
            <v/>
          </cell>
          <cell r="AG1968" t="str">
            <v/>
          </cell>
          <cell r="AH1968" t="str">
            <v>/</v>
          </cell>
          <cell r="AI1968" t="str">
            <v>/</v>
          </cell>
        </row>
        <row r="1969">
          <cell r="AF1969" t="str">
            <v/>
          </cell>
          <cell r="AG1969" t="str">
            <v/>
          </cell>
          <cell r="AH1969" t="str">
            <v>/</v>
          </cell>
          <cell r="AI1969" t="str">
            <v>/</v>
          </cell>
        </row>
        <row r="1970">
          <cell r="AF1970" t="str">
            <v/>
          </cell>
          <cell r="AG1970" t="str">
            <v/>
          </cell>
          <cell r="AH1970" t="str">
            <v>/</v>
          </cell>
          <cell r="AI1970" t="str">
            <v>/</v>
          </cell>
        </row>
        <row r="1971">
          <cell r="AF1971" t="str">
            <v/>
          </cell>
          <cell r="AG1971" t="str">
            <v/>
          </cell>
          <cell r="AH1971" t="str">
            <v>/</v>
          </cell>
          <cell r="AI1971" t="str">
            <v>/</v>
          </cell>
        </row>
        <row r="1972">
          <cell r="AF1972" t="str">
            <v/>
          </cell>
          <cell r="AG1972" t="str">
            <v/>
          </cell>
          <cell r="AH1972" t="str">
            <v>/</v>
          </cell>
          <cell r="AI1972" t="str">
            <v>/</v>
          </cell>
        </row>
        <row r="1973">
          <cell r="AF1973" t="str">
            <v/>
          </cell>
          <cell r="AG1973" t="str">
            <v/>
          </cell>
          <cell r="AH1973" t="str">
            <v>/</v>
          </cell>
          <cell r="AI1973" t="str">
            <v>/</v>
          </cell>
        </row>
        <row r="1974">
          <cell r="AF1974" t="str">
            <v/>
          </cell>
          <cell r="AG1974" t="str">
            <v/>
          </cell>
          <cell r="AH1974" t="str">
            <v>/</v>
          </cell>
          <cell r="AI1974" t="str">
            <v>/</v>
          </cell>
        </row>
        <row r="1975">
          <cell r="AF1975" t="str">
            <v/>
          </cell>
          <cell r="AG1975" t="str">
            <v/>
          </cell>
          <cell r="AH1975" t="str">
            <v>/</v>
          </cell>
          <cell r="AI1975" t="str">
            <v>/</v>
          </cell>
        </row>
        <row r="1976">
          <cell r="AF1976" t="str">
            <v/>
          </cell>
          <cell r="AG1976" t="str">
            <v/>
          </cell>
          <cell r="AH1976" t="str">
            <v>/</v>
          </cell>
          <cell r="AI1976" t="str">
            <v>/</v>
          </cell>
        </row>
        <row r="1977">
          <cell r="AF1977" t="str">
            <v/>
          </cell>
          <cell r="AG1977" t="str">
            <v/>
          </cell>
          <cell r="AH1977" t="str">
            <v>/</v>
          </cell>
          <cell r="AI1977" t="str">
            <v>/</v>
          </cell>
        </row>
        <row r="1978">
          <cell r="AF1978" t="str">
            <v/>
          </cell>
          <cell r="AG1978" t="str">
            <v/>
          </cell>
          <cell r="AH1978" t="str">
            <v>/</v>
          </cell>
          <cell r="AI1978" t="str">
            <v>/</v>
          </cell>
        </row>
        <row r="1979">
          <cell r="AF1979" t="str">
            <v/>
          </cell>
          <cell r="AG1979" t="str">
            <v/>
          </cell>
          <cell r="AH1979" t="str">
            <v>/</v>
          </cell>
          <cell r="AI1979" t="str">
            <v>/</v>
          </cell>
        </row>
        <row r="1980">
          <cell r="AF1980" t="str">
            <v/>
          </cell>
          <cell r="AG1980" t="str">
            <v/>
          </cell>
          <cell r="AH1980" t="str">
            <v>/</v>
          </cell>
          <cell r="AI1980" t="str">
            <v>/</v>
          </cell>
        </row>
        <row r="1981">
          <cell r="AF1981" t="str">
            <v/>
          </cell>
          <cell r="AG1981" t="str">
            <v/>
          </cell>
          <cell r="AH1981" t="str">
            <v>/</v>
          </cell>
          <cell r="AI1981" t="str">
            <v>/</v>
          </cell>
        </row>
        <row r="1982">
          <cell r="AF1982" t="str">
            <v/>
          </cell>
          <cell r="AG1982" t="str">
            <v/>
          </cell>
          <cell r="AH1982" t="str">
            <v>/</v>
          </cell>
          <cell r="AI1982" t="str">
            <v>/</v>
          </cell>
        </row>
        <row r="1983">
          <cell r="AF1983" t="str">
            <v/>
          </cell>
          <cell r="AG1983" t="str">
            <v/>
          </cell>
          <cell r="AH1983" t="str">
            <v>/</v>
          </cell>
          <cell r="AI1983" t="str">
            <v>/</v>
          </cell>
        </row>
        <row r="1984">
          <cell r="AF1984" t="str">
            <v/>
          </cell>
          <cell r="AG1984" t="str">
            <v/>
          </cell>
          <cell r="AH1984" t="str">
            <v>/</v>
          </cell>
          <cell r="AI1984" t="str">
            <v>/</v>
          </cell>
        </row>
        <row r="1985">
          <cell r="AF1985" t="str">
            <v/>
          </cell>
          <cell r="AG1985" t="str">
            <v/>
          </cell>
          <cell r="AH1985" t="str">
            <v>/</v>
          </cell>
          <cell r="AI1985" t="str">
            <v>/</v>
          </cell>
        </row>
        <row r="1986">
          <cell r="AF1986" t="str">
            <v/>
          </cell>
          <cell r="AG1986" t="str">
            <v/>
          </cell>
          <cell r="AH1986" t="str">
            <v>/</v>
          </cell>
          <cell r="AI1986" t="str">
            <v>/</v>
          </cell>
        </row>
        <row r="1987">
          <cell r="AF1987" t="str">
            <v/>
          </cell>
          <cell r="AG1987" t="str">
            <v/>
          </cell>
          <cell r="AH1987" t="str">
            <v>/</v>
          </cell>
          <cell r="AI1987" t="str">
            <v>/</v>
          </cell>
        </row>
        <row r="1988">
          <cell r="AF1988" t="str">
            <v/>
          </cell>
          <cell r="AG1988" t="str">
            <v/>
          </cell>
          <cell r="AH1988" t="str">
            <v>/</v>
          </cell>
          <cell r="AI1988" t="str">
            <v>/</v>
          </cell>
        </row>
        <row r="1989">
          <cell r="AF1989" t="str">
            <v/>
          </cell>
          <cell r="AG1989" t="str">
            <v/>
          </cell>
          <cell r="AH1989" t="str">
            <v>/</v>
          </cell>
          <cell r="AI1989" t="str">
            <v>/</v>
          </cell>
        </row>
        <row r="1990">
          <cell r="AF1990" t="str">
            <v/>
          </cell>
          <cell r="AG1990" t="str">
            <v/>
          </cell>
          <cell r="AH1990" t="str">
            <v>/</v>
          </cell>
          <cell r="AI1990" t="str">
            <v>/</v>
          </cell>
        </row>
        <row r="1991">
          <cell r="AF1991" t="str">
            <v/>
          </cell>
          <cell r="AG1991" t="str">
            <v/>
          </cell>
          <cell r="AH1991" t="str">
            <v>/</v>
          </cell>
          <cell r="AI1991" t="str">
            <v>/</v>
          </cell>
        </row>
        <row r="1992">
          <cell r="AF1992" t="str">
            <v/>
          </cell>
          <cell r="AG1992" t="str">
            <v/>
          </cell>
          <cell r="AH1992" t="str">
            <v>/</v>
          </cell>
          <cell r="AI1992" t="str">
            <v>/</v>
          </cell>
        </row>
        <row r="1993">
          <cell r="AF1993" t="str">
            <v/>
          </cell>
          <cell r="AG1993" t="str">
            <v/>
          </cell>
          <cell r="AH1993" t="str">
            <v>/</v>
          </cell>
          <cell r="AI1993" t="str">
            <v>/</v>
          </cell>
        </row>
        <row r="1994">
          <cell r="AF1994" t="str">
            <v/>
          </cell>
          <cell r="AG1994" t="str">
            <v/>
          </cell>
          <cell r="AH1994" t="str">
            <v>/</v>
          </cell>
          <cell r="AI1994" t="str">
            <v>/</v>
          </cell>
        </row>
        <row r="1995">
          <cell r="AF1995" t="str">
            <v/>
          </cell>
          <cell r="AG1995" t="str">
            <v/>
          </cell>
          <cell r="AH1995" t="str">
            <v>/</v>
          </cell>
          <cell r="AI1995" t="str">
            <v>/</v>
          </cell>
        </row>
        <row r="1996">
          <cell r="AF1996" t="str">
            <v/>
          </cell>
          <cell r="AG1996" t="str">
            <v/>
          </cell>
          <cell r="AH1996" t="str">
            <v>/</v>
          </cell>
          <cell r="AI1996" t="str">
            <v>/</v>
          </cell>
        </row>
        <row r="1997">
          <cell r="AF1997" t="str">
            <v/>
          </cell>
          <cell r="AG1997" t="str">
            <v/>
          </cell>
          <cell r="AH1997" t="str">
            <v>/</v>
          </cell>
          <cell r="AI1997" t="str">
            <v>/</v>
          </cell>
        </row>
        <row r="1998">
          <cell r="AF1998" t="str">
            <v/>
          </cell>
          <cell r="AG1998" t="str">
            <v/>
          </cell>
          <cell r="AH1998" t="str">
            <v>/</v>
          </cell>
          <cell r="AI1998" t="str">
            <v>/</v>
          </cell>
        </row>
        <row r="1999">
          <cell r="AF1999" t="str">
            <v/>
          </cell>
          <cell r="AG1999" t="str">
            <v/>
          </cell>
          <cell r="AH1999" t="str">
            <v>/</v>
          </cell>
          <cell r="AI1999" t="str">
            <v>/</v>
          </cell>
        </row>
        <row r="2000">
          <cell r="AF2000" t="str">
            <v/>
          </cell>
          <cell r="AG2000" t="str">
            <v/>
          </cell>
          <cell r="AH2000" t="str">
            <v>/</v>
          </cell>
          <cell r="AI2000" t="str">
            <v>/</v>
          </cell>
        </row>
        <row r="2001">
          <cell r="AF2001" t="str">
            <v/>
          </cell>
          <cell r="AG2001" t="str">
            <v/>
          </cell>
          <cell r="AH2001" t="str">
            <v>/</v>
          </cell>
          <cell r="AI2001" t="str">
            <v>/</v>
          </cell>
        </row>
        <row r="2002">
          <cell r="AF2002" t="str">
            <v/>
          </cell>
          <cell r="AG2002" t="str">
            <v/>
          </cell>
          <cell r="AH2002" t="str">
            <v>/</v>
          </cell>
          <cell r="AI2002" t="str">
            <v>/</v>
          </cell>
        </row>
        <row r="2003">
          <cell r="AF2003" t="str">
            <v/>
          </cell>
          <cell r="AG2003" t="str">
            <v/>
          </cell>
          <cell r="AH2003" t="str">
            <v>/</v>
          </cell>
          <cell r="AI2003" t="str">
            <v>/</v>
          </cell>
        </row>
        <row r="2004">
          <cell r="AF2004" t="str">
            <v/>
          </cell>
          <cell r="AG2004" t="str">
            <v/>
          </cell>
          <cell r="AH2004" t="str">
            <v>/</v>
          </cell>
          <cell r="AI2004" t="str">
            <v>/</v>
          </cell>
        </row>
        <row r="2005">
          <cell r="AF2005" t="str">
            <v/>
          </cell>
          <cell r="AG2005" t="str">
            <v/>
          </cell>
          <cell r="AH2005" t="str">
            <v>/</v>
          </cell>
          <cell r="AI2005" t="str">
            <v>/</v>
          </cell>
        </row>
        <row r="2006">
          <cell r="AF2006" t="str">
            <v/>
          </cell>
          <cell r="AG2006" t="str">
            <v/>
          </cell>
          <cell r="AH2006" t="str">
            <v>/</v>
          </cell>
          <cell r="AI2006" t="str">
            <v>/</v>
          </cell>
        </row>
        <row r="2007">
          <cell r="AF2007" t="str">
            <v/>
          </cell>
          <cell r="AG2007" t="str">
            <v/>
          </cell>
          <cell r="AH2007" t="str">
            <v>/</v>
          </cell>
          <cell r="AI2007" t="str">
            <v>/</v>
          </cell>
        </row>
        <row r="2008">
          <cell r="AF2008" t="str">
            <v/>
          </cell>
          <cell r="AG2008" t="str">
            <v/>
          </cell>
          <cell r="AH2008" t="str">
            <v>/</v>
          </cell>
          <cell r="AI2008" t="str">
            <v>/</v>
          </cell>
        </row>
        <row r="2009">
          <cell r="AF2009" t="str">
            <v/>
          </cell>
          <cell r="AG2009" t="str">
            <v/>
          </cell>
          <cell r="AH2009" t="str">
            <v>/</v>
          </cell>
          <cell r="AI2009" t="str">
            <v>/</v>
          </cell>
        </row>
        <row r="2010">
          <cell r="AF2010" t="str">
            <v/>
          </cell>
          <cell r="AG2010" t="str">
            <v/>
          </cell>
          <cell r="AH2010" t="str">
            <v>/</v>
          </cell>
          <cell r="AI2010" t="str">
            <v>/</v>
          </cell>
        </row>
        <row r="2011">
          <cell r="AF2011" t="str">
            <v/>
          </cell>
          <cell r="AG2011" t="str">
            <v/>
          </cell>
          <cell r="AH2011" t="str">
            <v>/</v>
          </cell>
          <cell r="AI2011" t="str">
            <v>/</v>
          </cell>
        </row>
        <row r="2012">
          <cell r="AF2012" t="str">
            <v/>
          </cell>
          <cell r="AG2012" t="str">
            <v/>
          </cell>
          <cell r="AH2012" t="str">
            <v>/</v>
          </cell>
          <cell r="AI2012" t="str">
            <v>/</v>
          </cell>
        </row>
        <row r="2013">
          <cell r="AF2013" t="str">
            <v/>
          </cell>
          <cell r="AG2013" t="str">
            <v/>
          </cell>
          <cell r="AH2013" t="str">
            <v>/</v>
          </cell>
          <cell r="AI2013" t="str">
            <v>/</v>
          </cell>
        </row>
        <row r="2014">
          <cell r="AF2014" t="str">
            <v/>
          </cell>
          <cell r="AG2014" t="str">
            <v/>
          </cell>
          <cell r="AH2014" t="str">
            <v>/</v>
          </cell>
          <cell r="AI2014" t="str">
            <v>/</v>
          </cell>
        </row>
        <row r="2015">
          <cell r="AF2015" t="str">
            <v/>
          </cell>
          <cell r="AG2015" t="str">
            <v/>
          </cell>
          <cell r="AH2015" t="str">
            <v>/</v>
          </cell>
          <cell r="AI2015" t="str">
            <v>/</v>
          </cell>
        </row>
        <row r="2016">
          <cell r="AF2016" t="str">
            <v/>
          </cell>
          <cell r="AG2016" t="str">
            <v/>
          </cell>
          <cell r="AH2016" t="str">
            <v>/</v>
          </cell>
          <cell r="AI2016" t="str">
            <v>/</v>
          </cell>
        </row>
        <row r="2017">
          <cell r="AF2017" t="str">
            <v/>
          </cell>
          <cell r="AG2017" t="str">
            <v/>
          </cell>
          <cell r="AH2017" t="str">
            <v>/</v>
          </cell>
          <cell r="AI2017" t="str">
            <v>/</v>
          </cell>
        </row>
        <row r="2018">
          <cell r="AF2018" t="str">
            <v/>
          </cell>
          <cell r="AG2018" t="str">
            <v/>
          </cell>
          <cell r="AH2018" t="str">
            <v>/</v>
          </cell>
          <cell r="AI2018" t="str">
            <v>/</v>
          </cell>
        </row>
        <row r="2019">
          <cell r="AF2019" t="str">
            <v/>
          </cell>
          <cell r="AG2019" t="str">
            <v/>
          </cell>
          <cell r="AH2019" t="str">
            <v>/</v>
          </cell>
          <cell r="AI2019" t="str">
            <v>/</v>
          </cell>
        </row>
        <row r="2020">
          <cell r="AF2020" t="str">
            <v/>
          </cell>
          <cell r="AG2020" t="str">
            <v/>
          </cell>
          <cell r="AH2020" t="str">
            <v>/</v>
          </cell>
          <cell r="AI2020" t="str">
            <v>/</v>
          </cell>
        </row>
        <row r="2021">
          <cell r="AF2021" t="str">
            <v/>
          </cell>
          <cell r="AG2021" t="str">
            <v/>
          </cell>
          <cell r="AH2021" t="str">
            <v>/</v>
          </cell>
          <cell r="AI2021" t="str">
            <v>/</v>
          </cell>
        </row>
        <row r="2022">
          <cell r="AF2022" t="str">
            <v/>
          </cell>
          <cell r="AG2022" t="str">
            <v/>
          </cell>
          <cell r="AH2022" t="str">
            <v>/</v>
          </cell>
          <cell r="AI2022" t="str">
            <v>/</v>
          </cell>
        </row>
        <row r="2023">
          <cell r="AF2023" t="str">
            <v/>
          </cell>
          <cell r="AG2023" t="str">
            <v/>
          </cell>
          <cell r="AH2023" t="str">
            <v>/</v>
          </cell>
          <cell r="AI2023" t="str">
            <v>/</v>
          </cell>
        </row>
        <row r="2024">
          <cell r="AF2024" t="str">
            <v/>
          </cell>
          <cell r="AG2024" t="str">
            <v/>
          </cell>
          <cell r="AH2024" t="str">
            <v>/</v>
          </cell>
          <cell r="AI2024" t="str">
            <v>/</v>
          </cell>
        </row>
        <row r="2025">
          <cell r="AF2025" t="str">
            <v/>
          </cell>
          <cell r="AG2025" t="str">
            <v/>
          </cell>
          <cell r="AH2025" t="str">
            <v>/</v>
          </cell>
          <cell r="AI2025" t="str">
            <v>/</v>
          </cell>
        </row>
        <row r="2026">
          <cell r="AF2026" t="str">
            <v/>
          </cell>
          <cell r="AG2026" t="str">
            <v/>
          </cell>
          <cell r="AH2026" t="str">
            <v>/</v>
          </cell>
          <cell r="AI2026" t="str">
            <v>/</v>
          </cell>
        </row>
        <row r="2027">
          <cell r="AF2027" t="str">
            <v/>
          </cell>
          <cell r="AG2027" t="str">
            <v/>
          </cell>
          <cell r="AH2027" t="str">
            <v>/</v>
          </cell>
          <cell r="AI2027" t="str">
            <v>/</v>
          </cell>
        </row>
        <row r="2028">
          <cell r="AF2028" t="str">
            <v/>
          </cell>
          <cell r="AG2028" t="str">
            <v/>
          </cell>
          <cell r="AH2028" t="str">
            <v>/</v>
          </cell>
          <cell r="AI2028" t="str">
            <v>/</v>
          </cell>
        </row>
        <row r="2029">
          <cell r="AF2029" t="str">
            <v/>
          </cell>
          <cell r="AG2029" t="str">
            <v/>
          </cell>
          <cell r="AH2029" t="str">
            <v>/</v>
          </cell>
          <cell r="AI2029" t="str">
            <v>/</v>
          </cell>
        </row>
        <row r="2030">
          <cell r="AF2030" t="str">
            <v/>
          </cell>
          <cell r="AG2030" t="str">
            <v/>
          </cell>
          <cell r="AH2030" t="str">
            <v>/</v>
          </cell>
          <cell r="AI2030" t="str">
            <v>/</v>
          </cell>
        </row>
        <row r="2031">
          <cell r="AF2031" t="str">
            <v/>
          </cell>
          <cell r="AG2031" t="str">
            <v/>
          </cell>
          <cell r="AH2031" t="str">
            <v>/</v>
          </cell>
          <cell r="AI2031" t="str">
            <v>/</v>
          </cell>
        </row>
        <row r="2032">
          <cell r="AF2032" t="str">
            <v/>
          </cell>
          <cell r="AG2032" t="str">
            <v/>
          </cell>
          <cell r="AH2032" t="str">
            <v>/</v>
          </cell>
          <cell r="AI2032" t="str">
            <v>/</v>
          </cell>
        </row>
        <row r="2033">
          <cell r="AF2033" t="str">
            <v/>
          </cell>
          <cell r="AG2033" t="str">
            <v/>
          </cell>
          <cell r="AH2033" t="str">
            <v>/</v>
          </cell>
          <cell r="AI2033" t="str">
            <v>/</v>
          </cell>
        </row>
        <row r="2034">
          <cell r="AF2034" t="str">
            <v/>
          </cell>
          <cell r="AG2034" t="str">
            <v/>
          </cell>
          <cell r="AH2034" t="str">
            <v>/</v>
          </cell>
          <cell r="AI2034" t="str">
            <v>/</v>
          </cell>
        </row>
        <row r="2035">
          <cell r="AF2035" t="str">
            <v/>
          </cell>
          <cell r="AG2035" t="str">
            <v/>
          </cell>
          <cell r="AH2035" t="str">
            <v>/</v>
          </cell>
          <cell r="AI2035" t="str">
            <v>/</v>
          </cell>
        </row>
        <row r="2036">
          <cell r="AF2036" t="str">
            <v/>
          </cell>
          <cell r="AG2036" t="str">
            <v/>
          </cell>
          <cell r="AH2036" t="str">
            <v>/</v>
          </cell>
          <cell r="AI2036" t="str">
            <v>/</v>
          </cell>
        </row>
        <row r="2037">
          <cell r="AF2037" t="str">
            <v/>
          </cell>
          <cell r="AG2037" t="str">
            <v/>
          </cell>
          <cell r="AH2037" t="str">
            <v>/</v>
          </cell>
          <cell r="AI2037" t="str">
            <v>/</v>
          </cell>
        </row>
        <row r="2038">
          <cell r="AF2038" t="str">
            <v/>
          </cell>
          <cell r="AG2038" t="str">
            <v/>
          </cell>
          <cell r="AH2038" t="str">
            <v>/</v>
          </cell>
          <cell r="AI2038" t="str">
            <v>/</v>
          </cell>
        </row>
        <row r="2039">
          <cell r="AF2039" t="str">
            <v/>
          </cell>
          <cell r="AG2039" t="str">
            <v/>
          </cell>
          <cell r="AH2039" t="str">
            <v>/</v>
          </cell>
          <cell r="AI2039" t="str">
            <v>/</v>
          </cell>
        </row>
        <row r="2040">
          <cell r="AF2040" t="str">
            <v/>
          </cell>
          <cell r="AG2040" t="str">
            <v/>
          </cell>
          <cell r="AH2040" t="str">
            <v>/</v>
          </cell>
          <cell r="AI2040" t="str">
            <v>/</v>
          </cell>
        </row>
        <row r="2041">
          <cell r="AF2041" t="str">
            <v/>
          </cell>
          <cell r="AG2041" t="str">
            <v/>
          </cell>
          <cell r="AH2041" t="str">
            <v>/</v>
          </cell>
          <cell r="AI2041" t="str">
            <v>/</v>
          </cell>
        </row>
        <row r="2042">
          <cell r="AF2042" t="str">
            <v/>
          </cell>
          <cell r="AG2042" t="str">
            <v/>
          </cell>
          <cell r="AH2042" t="str">
            <v>/</v>
          </cell>
          <cell r="AI2042" t="str">
            <v>/</v>
          </cell>
        </row>
        <row r="2043">
          <cell r="AF2043" t="str">
            <v/>
          </cell>
          <cell r="AG2043" t="str">
            <v/>
          </cell>
          <cell r="AH2043" t="str">
            <v>/</v>
          </cell>
          <cell r="AI2043" t="str">
            <v>/</v>
          </cell>
        </row>
        <row r="2044">
          <cell r="AF2044" t="str">
            <v/>
          </cell>
          <cell r="AG2044" t="str">
            <v/>
          </cell>
          <cell r="AH2044" t="str">
            <v>/</v>
          </cell>
          <cell r="AI2044" t="str">
            <v>/</v>
          </cell>
        </row>
        <row r="2045">
          <cell r="AF2045" t="str">
            <v/>
          </cell>
          <cell r="AG2045" t="str">
            <v/>
          </cell>
          <cell r="AH2045" t="str">
            <v>/</v>
          </cell>
          <cell r="AI2045" t="str">
            <v>/</v>
          </cell>
        </row>
        <row r="2046">
          <cell r="AF2046" t="str">
            <v/>
          </cell>
          <cell r="AG2046" t="str">
            <v/>
          </cell>
          <cell r="AH2046" t="str">
            <v>/</v>
          </cell>
          <cell r="AI2046" t="str">
            <v>/</v>
          </cell>
        </row>
        <row r="2047">
          <cell r="AF2047" t="str">
            <v/>
          </cell>
          <cell r="AG2047" t="str">
            <v/>
          </cell>
          <cell r="AH2047" t="str">
            <v>/</v>
          </cell>
          <cell r="AI2047" t="str">
            <v>/</v>
          </cell>
        </row>
        <row r="2048">
          <cell r="AF2048" t="str">
            <v/>
          </cell>
          <cell r="AG2048" t="str">
            <v/>
          </cell>
          <cell r="AH2048" t="str">
            <v>/</v>
          </cell>
          <cell r="AI2048" t="str">
            <v>/</v>
          </cell>
        </row>
        <row r="2049">
          <cell r="AF2049" t="str">
            <v/>
          </cell>
          <cell r="AG2049" t="str">
            <v/>
          </cell>
          <cell r="AH2049" t="str">
            <v>/</v>
          </cell>
          <cell r="AI2049" t="str">
            <v>/</v>
          </cell>
        </row>
        <row r="2050">
          <cell r="AF2050" t="str">
            <v/>
          </cell>
          <cell r="AG2050" t="str">
            <v/>
          </cell>
          <cell r="AH2050" t="str">
            <v>/</v>
          </cell>
          <cell r="AI2050" t="str">
            <v>/</v>
          </cell>
        </row>
        <row r="2051">
          <cell r="AF2051" t="str">
            <v/>
          </cell>
          <cell r="AG2051" t="str">
            <v/>
          </cell>
          <cell r="AH2051" t="str">
            <v>/</v>
          </cell>
          <cell r="AI2051" t="str">
            <v>/</v>
          </cell>
        </row>
        <row r="2052">
          <cell r="AF2052" t="str">
            <v/>
          </cell>
          <cell r="AG2052" t="str">
            <v/>
          </cell>
          <cell r="AH2052" t="str">
            <v>/</v>
          </cell>
          <cell r="AI2052" t="str">
            <v>/</v>
          </cell>
        </row>
        <row r="2053">
          <cell r="AF2053" t="str">
            <v/>
          </cell>
          <cell r="AG2053" t="str">
            <v/>
          </cell>
          <cell r="AH2053" t="str">
            <v>/</v>
          </cell>
          <cell r="AI2053" t="str">
            <v>/</v>
          </cell>
        </row>
        <row r="2054">
          <cell r="AF2054" t="str">
            <v/>
          </cell>
          <cell r="AG2054" t="str">
            <v/>
          </cell>
          <cell r="AH2054" t="str">
            <v>/</v>
          </cell>
          <cell r="AI2054" t="str">
            <v>/</v>
          </cell>
        </row>
        <row r="2055">
          <cell r="AF2055" t="str">
            <v/>
          </cell>
          <cell r="AG2055" t="str">
            <v/>
          </cell>
          <cell r="AH2055" t="str">
            <v>/</v>
          </cell>
          <cell r="AI2055" t="str">
            <v>/</v>
          </cell>
        </row>
        <row r="2056">
          <cell r="AF2056" t="str">
            <v/>
          </cell>
          <cell r="AG2056" t="str">
            <v/>
          </cell>
          <cell r="AH2056" t="str">
            <v>/</v>
          </cell>
          <cell r="AI2056" t="str">
            <v>/</v>
          </cell>
        </row>
        <row r="2057">
          <cell r="AF2057" t="str">
            <v/>
          </cell>
          <cell r="AG2057" t="str">
            <v/>
          </cell>
          <cell r="AH2057" t="str">
            <v>/</v>
          </cell>
          <cell r="AI2057" t="str">
            <v>/</v>
          </cell>
        </row>
        <row r="2058">
          <cell r="AF2058" t="str">
            <v/>
          </cell>
          <cell r="AG2058" t="str">
            <v/>
          </cell>
          <cell r="AH2058" t="str">
            <v>/</v>
          </cell>
          <cell r="AI2058" t="str">
            <v>/</v>
          </cell>
        </row>
        <row r="2059">
          <cell r="AF2059" t="str">
            <v/>
          </cell>
          <cell r="AG2059" t="str">
            <v/>
          </cell>
          <cell r="AH2059" t="str">
            <v>/</v>
          </cell>
          <cell r="AI2059" t="str">
            <v>/</v>
          </cell>
        </row>
        <row r="2060">
          <cell r="AF2060" t="str">
            <v/>
          </cell>
          <cell r="AG2060" t="str">
            <v/>
          </cell>
          <cell r="AH2060" t="str">
            <v>/</v>
          </cell>
          <cell r="AI2060" t="str">
            <v>/</v>
          </cell>
        </row>
        <row r="2061">
          <cell r="AF2061" t="str">
            <v/>
          </cell>
          <cell r="AG2061" t="str">
            <v/>
          </cell>
          <cell r="AH2061" t="str">
            <v>/</v>
          </cell>
          <cell r="AI2061" t="str">
            <v>/</v>
          </cell>
        </row>
        <row r="2062">
          <cell r="AF2062" t="str">
            <v/>
          </cell>
          <cell r="AG2062" t="str">
            <v/>
          </cell>
          <cell r="AH2062" t="str">
            <v>/</v>
          </cell>
          <cell r="AI2062" t="str">
            <v>/</v>
          </cell>
        </row>
        <row r="2063">
          <cell r="AF2063" t="str">
            <v/>
          </cell>
          <cell r="AG2063" t="str">
            <v/>
          </cell>
          <cell r="AH2063" t="str">
            <v>/</v>
          </cell>
          <cell r="AI2063" t="str">
            <v>/</v>
          </cell>
        </row>
        <row r="2064">
          <cell r="AF2064" t="str">
            <v/>
          </cell>
          <cell r="AG2064" t="str">
            <v/>
          </cell>
          <cell r="AH2064" t="str">
            <v>/</v>
          </cell>
          <cell r="AI2064" t="str">
            <v>/</v>
          </cell>
        </row>
        <row r="2065">
          <cell r="AF2065" t="str">
            <v/>
          </cell>
          <cell r="AG2065" t="str">
            <v/>
          </cell>
          <cell r="AH2065" t="str">
            <v>/</v>
          </cell>
          <cell r="AI2065" t="str">
            <v>/</v>
          </cell>
        </row>
        <row r="2066">
          <cell r="AF2066" t="str">
            <v/>
          </cell>
          <cell r="AG2066" t="str">
            <v/>
          </cell>
          <cell r="AH2066" t="str">
            <v>/</v>
          </cell>
          <cell r="AI2066" t="str">
            <v>/</v>
          </cell>
        </row>
        <row r="2067">
          <cell r="AF2067" t="str">
            <v/>
          </cell>
          <cell r="AG2067" t="str">
            <v/>
          </cell>
          <cell r="AH2067" t="str">
            <v>/</v>
          </cell>
          <cell r="AI2067" t="str">
            <v>/</v>
          </cell>
        </row>
        <row r="2068">
          <cell r="AF2068" t="str">
            <v/>
          </cell>
          <cell r="AG2068" t="str">
            <v/>
          </cell>
          <cell r="AH2068" t="str">
            <v>/</v>
          </cell>
          <cell r="AI2068" t="str">
            <v>/</v>
          </cell>
        </row>
        <row r="2069">
          <cell r="AF2069" t="str">
            <v/>
          </cell>
          <cell r="AG2069" t="str">
            <v/>
          </cell>
          <cell r="AH2069" t="str">
            <v>/</v>
          </cell>
          <cell r="AI2069" t="str">
            <v>/</v>
          </cell>
        </row>
        <row r="2070">
          <cell r="AF2070" t="str">
            <v/>
          </cell>
          <cell r="AG2070" t="str">
            <v/>
          </cell>
          <cell r="AH2070" t="str">
            <v>/</v>
          </cell>
          <cell r="AI2070" t="str">
            <v>/</v>
          </cell>
        </row>
        <row r="2071">
          <cell r="AF2071" t="str">
            <v/>
          </cell>
          <cell r="AG2071" t="str">
            <v/>
          </cell>
          <cell r="AH2071" t="str">
            <v>/</v>
          </cell>
          <cell r="AI2071" t="str">
            <v>/</v>
          </cell>
        </row>
        <row r="2072">
          <cell r="AF2072" t="str">
            <v/>
          </cell>
          <cell r="AG2072" t="str">
            <v/>
          </cell>
          <cell r="AH2072" t="str">
            <v>/</v>
          </cell>
          <cell r="AI2072" t="str">
            <v>/</v>
          </cell>
        </row>
        <row r="2073">
          <cell r="AF2073" t="str">
            <v/>
          </cell>
          <cell r="AG2073" t="str">
            <v/>
          </cell>
          <cell r="AH2073" t="str">
            <v>/</v>
          </cell>
          <cell r="AI2073" t="str">
            <v>/</v>
          </cell>
        </row>
        <row r="2074">
          <cell r="AF2074" t="str">
            <v/>
          </cell>
          <cell r="AG2074" t="str">
            <v/>
          </cell>
          <cell r="AH2074" t="str">
            <v>/</v>
          </cell>
          <cell r="AI2074" t="str">
            <v>/</v>
          </cell>
        </row>
        <row r="2075">
          <cell r="AF2075" t="str">
            <v/>
          </cell>
          <cell r="AG2075" t="str">
            <v/>
          </cell>
          <cell r="AH2075" t="str">
            <v>/</v>
          </cell>
          <cell r="AI2075" t="str">
            <v>/</v>
          </cell>
        </row>
        <row r="2076">
          <cell r="AF2076" t="str">
            <v/>
          </cell>
          <cell r="AG2076" t="str">
            <v/>
          </cell>
          <cell r="AH2076" t="str">
            <v>/</v>
          </cell>
          <cell r="AI2076" t="str">
            <v>/</v>
          </cell>
        </row>
        <row r="2077">
          <cell r="AF2077" t="str">
            <v/>
          </cell>
          <cell r="AG2077" t="str">
            <v/>
          </cell>
          <cell r="AH2077" t="str">
            <v>/</v>
          </cell>
          <cell r="AI2077" t="str">
            <v>/</v>
          </cell>
        </row>
        <row r="2078">
          <cell r="AF2078" t="str">
            <v/>
          </cell>
          <cell r="AG2078" t="str">
            <v/>
          </cell>
          <cell r="AH2078" t="str">
            <v>/</v>
          </cell>
          <cell r="AI2078" t="str">
            <v>/</v>
          </cell>
        </row>
        <row r="2079">
          <cell r="AF2079" t="str">
            <v/>
          </cell>
          <cell r="AG2079" t="str">
            <v/>
          </cell>
          <cell r="AH2079" t="str">
            <v>/</v>
          </cell>
          <cell r="AI2079" t="str">
            <v>/</v>
          </cell>
        </row>
        <row r="2080">
          <cell r="AF2080" t="str">
            <v/>
          </cell>
          <cell r="AG2080" t="str">
            <v/>
          </cell>
          <cell r="AH2080" t="str">
            <v>/</v>
          </cell>
          <cell r="AI2080" t="str">
            <v>/</v>
          </cell>
        </row>
        <row r="2081">
          <cell r="AF2081" t="str">
            <v/>
          </cell>
          <cell r="AG2081" t="str">
            <v/>
          </cell>
          <cell r="AH2081" t="str">
            <v>/</v>
          </cell>
          <cell r="AI2081" t="str">
            <v>/</v>
          </cell>
        </row>
        <row r="2082">
          <cell r="AF2082" t="str">
            <v/>
          </cell>
          <cell r="AG2082" t="str">
            <v/>
          </cell>
          <cell r="AH2082" t="str">
            <v>/</v>
          </cell>
          <cell r="AI2082" t="str">
            <v>/</v>
          </cell>
        </row>
        <row r="2083">
          <cell r="AF2083" t="str">
            <v/>
          </cell>
          <cell r="AG2083" t="str">
            <v/>
          </cell>
          <cell r="AH2083" t="str">
            <v>/</v>
          </cell>
          <cell r="AI2083" t="str">
            <v>/</v>
          </cell>
        </row>
        <row r="2084">
          <cell r="AF2084" t="str">
            <v/>
          </cell>
          <cell r="AG2084" t="str">
            <v/>
          </cell>
          <cell r="AH2084" t="str">
            <v>/</v>
          </cell>
          <cell r="AI2084" t="str">
            <v>/</v>
          </cell>
        </row>
        <row r="2085">
          <cell r="AF2085" t="str">
            <v/>
          </cell>
          <cell r="AG2085" t="str">
            <v/>
          </cell>
          <cell r="AH2085" t="str">
            <v>/</v>
          </cell>
          <cell r="AI2085" t="str">
            <v>/</v>
          </cell>
        </row>
        <row r="2086">
          <cell r="AF2086" t="str">
            <v/>
          </cell>
          <cell r="AG2086" t="str">
            <v/>
          </cell>
          <cell r="AH2086" t="str">
            <v>/</v>
          </cell>
          <cell r="AI2086" t="str">
            <v>/</v>
          </cell>
        </row>
        <row r="2087">
          <cell r="AF2087" t="str">
            <v/>
          </cell>
          <cell r="AG2087" t="str">
            <v/>
          </cell>
          <cell r="AH2087" t="str">
            <v>/</v>
          </cell>
          <cell r="AI2087" t="str">
            <v>/</v>
          </cell>
        </row>
        <row r="2088">
          <cell r="AF2088" t="str">
            <v/>
          </cell>
          <cell r="AG2088" t="str">
            <v/>
          </cell>
          <cell r="AH2088" t="str">
            <v>/</v>
          </cell>
          <cell r="AI2088" t="str">
            <v>/</v>
          </cell>
        </row>
        <row r="2089">
          <cell r="AF2089" t="str">
            <v/>
          </cell>
          <cell r="AG2089" t="str">
            <v/>
          </cell>
          <cell r="AH2089" t="str">
            <v>/</v>
          </cell>
          <cell r="AI2089" t="str">
            <v>/</v>
          </cell>
        </row>
        <row r="2090">
          <cell r="AF2090" t="str">
            <v/>
          </cell>
          <cell r="AG2090" t="str">
            <v/>
          </cell>
          <cell r="AH2090" t="str">
            <v>/</v>
          </cell>
          <cell r="AI2090" t="str">
            <v>/</v>
          </cell>
        </row>
        <row r="2091">
          <cell r="AF2091" t="str">
            <v/>
          </cell>
          <cell r="AG2091" t="str">
            <v/>
          </cell>
          <cell r="AH2091" t="str">
            <v>/</v>
          </cell>
          <cell r="AI2091" t="str">
            <v>/</v>
          </cell>
        </row>
        <row r="2092">
          <cell r="AF2092" t="str">
            <v/>
          </cell>
          <cell r="AG2092" t="str">
            <v/>
          </cell>
          <cell r="AH2092" t="str">
            <v>/</v>
          </cell>
          <cell r="AI2092" t="str">
            <v>/</v>
          </cell>
        </row>
        <row r="2093">
          <cell r="AF2093" t="str">
            <v/>
          </cell>
          <cell r="AG2093" t="str">
            <v/>
          </cell>
          <cell r="AH2093" t="str">
            <v>/</v>
          </cell>
          <cell r="AI2093" t="str">
            <v>/</v>
          </cell>
        </row>
        <row r="2094">
          <cell r="AF2094" t="str">
            <v/>
          </cell>
          <cell r="AG2094" t="str">
            <v/>
          </cell>
          <cell r="AH2094" t="str">
            <v>/</v>
          </cell>
          <cell r="AI2094" t="str">
            <v>/</v>
          </cell>
        </row>
        <row r="2095">
          <cell r="AF2095" t="str">
            <v/>
          </cell>
          <cell r="AG2095" t="str">
            <v/>
          </cell>
          <cell r="AH2095" t="str">
            <v>/</v>
          </cell>
          <cell r="AI2095" t="str">
            <v>/</v>
          </cell>
        </row>
        <row r="2096">
          <cell r="AF2096" t="str">
            <v/>
          </cell>
          <cell r="AG2096" t="str">
            <v/>
          </cell>
          <cell r="AH2096" t="str">
            <v>/</v>
          </cell>
          <cell r="AI2096" t="str">
            <v>/</v>
          </cell>
        </row>
        <row r="2097">
          <cell r="AF2097" t="str">
            <v/>
          </cell>
          <cell r="AG2097" t="str">
            <v/>
          </cell>
          <cell r="AH2097" t="str">
            <v>/</v>
          </cell>
          <cell r="AI2097" t="str">
            <v>/</v>
          </cell>
        </row>
        <row r="2098">
          <cell r="AF2098" t="str">
            <v/>
          </cell>
          <cell r="AG2098" t="str">
            <v/>
          </cell>
          <cell r="AH2098" t="str">
            <v>/</v>
          </cell>
          <cell r="AI2098" t="str">
            <v>/</v>
          </cell>
        </row>
        <row r="2099">
          <cell r="AF2099" t="str">
            <v/>
          </cell>
          <cell r="AG2099" t="str">
            <v/>
          </cell>
          <cell r="AH2099" t="str">
            <v>/</v>
          </cell>
          <cell r="AI2099" t="str">
            <v>/</v>
          </cell>
        </row>
        <row r="2100">
          <cell r="AF2100" t="str">
            <v/>
          </cell>
          <cell r="AG2100" t="str">
            <v/>
          </cell>
          <cell r="AH2100" t="str">
            <v>/</v>
          </cell>
          <cell r="AI2100" t="str">
            <v>/</v>
          </cell>
        </row>
        <row r="2101">
          <cell r="AF2101" t="str">
            <v/>
          </cell>
          <cell r="AG2101" t="str">
            <v/>
          </cell>
          <cell r="AH2101" t="str">
            <v>/</v>
          </cell>
          <cell r="AI2101" t="str">
            <v>/</v>
          </cell>
        </row>
        <row r="2102">
          <cell r="AF2102" t="str">
            <v/>
          </cell>
          <cell r="AG2102" t="str">
            <v/>
          </cell>
          <cell r="AH2102" t="str">
            <v>/</v>
          </cell>
          <cell r="AI2102" t="str">
            <v>/</v>
          </cell>
        </row>
        <row r="2103">
          <cell r="AF2103" t="str">
            <v/>
          </cell>
          <cell r="AG2103" t="str">
            <v/>
          </cell>
          <cell r="AH2103" t="str">
            <v>/</v>
          </cell>
          <cell r="AI2103" t="str">
            <v>/</v>
          </cell>
        </row>
        <row r="2104">
          <cell r="AF2104" t="str">
            <v/>
          </cell>
          <cell r="AG2104" t="str">
            <v/>
          </cell>
          <cell r="AH2104" t="str">
            <v>/</v>
          </cell>
          <cell r="AI2104" t="str">
            <v>/</v>
          </cell>
        </row>
        <row r="2105">
          <cell r="AF2105" t="str">
            <v/>
          </cell>
          <cell r="AG2105" t="str">
            <v/>
          </cell>
          <cell r="AH2105" t="str">
            <v>/</v>
          </cell>
          <cell r="AI2105" t="str">
            <v>/</v>
          </cell>
        </row>
        <row r="2106">
          <cell r="AF2106" t="str">
            <v/>
          </cell>
          <cell r="AG2106" t="str">
            <v/>
          </cell>
          <cell r="AH2106" t="str">
            <v>/</v>
          </cell>
          <cell r="AI2106" t="str">
            <v>/</v>
          </cell>
        </row>
        <row r="2107">
          <cell r="AF2107" t="str">
            <v/>
          </cell>
          <cell r="AG2107" t="str">
            <v/>
          </cell>
          <cell r="AH2107" t="str">
            <v>/</v>
          </cell>
          <cell r="AI2107" t="str">
            <v>/</v>
          </cell>
        </row>
        <row r="2108">
          <cell r="AF2108" t="str">
            <v/>
          </cell>
          <cell r="AG2108" t="str">
            <v/>
          </cell>
          <cell r="AH2108" t="str">
            <v>/</v>
          </cell>
          <cell r="AI2108" t="str">
            <v>/</v>
          </cell>
        </row>
        <row r="2109">
          <cell r="AF2109" t="str">
            <v/>
          </cell>
          <cell r="AG2109" t="str">
            <v/>
          </cell>
          <cell r="AH2109" t="str">
            <v>/</v>
          </cell>
          <cell r="AI2109" t="str">
            <v>/</v>
          </cell>
        </row>
        <row r="2110">
          <cell r="AF2110" t="str">
            <v/>
          </cell>
          <cell r="AG2110" t="str">
            <v/>
          </cell>
          <cell r="AH2110" t="str">
            <v>/</v>
          </cell>
          <cell r="AI2110" t="str">
            <v>/</v>
          </cell>
        </row>
        <row r="2111">
          <cell r="AF2111" t="str">
            <v/>
          </cell>
          <cell r="AG2111" t="str">
            <v/>
          </cell>
          <cell r="AH2111" t="str">
            <v>/</v>
          </cell>
          <cell r="AI2111" t="str">
            <v>/</v>
          </cell>
        </row>
        <row r="2112">
          <cell r="AF2112" t="str">
            <v/>
          </cell>
          <cell r="AG2112" t="str">
            <v/>
          </cell>
          <cell r="AH2112" t="str">
            <v>/</v>
          </cell>
          <cell r="AI2112" t="str">
            <v>/</v>
          </cell>
        </row>
        <row r="2113">
          <cell r="AF2113" t="str">
            <v/>
          </cell>
          <cell r="AG2113" t="str">
            <v/>
          </cell>
          <cell r="AH2113" t="str">
            <v>/</v>
          </cell>
          <cell r="AI2113" t="str">
            <v>/</v>
          </cell>
        </row>
        <row r="2114">
          <cell r="AF2114" t="str">
            <v/>
          </cell>
          <cell r="AG2114" t="str">
            <v/>
          </cell>
          <cell r="AH2114" t="str">
            <v>/</v>
          </cell>
          <cell r="AI2114" t="str">
            <v>/</v>
          </cell>
        </row>
        <row r="2115">
          <cell r="AF2115" t="str">
            <v/>
          </cell>
          <cell r="AG2115" t="str">
            <v/>
          </cell>
          <cell r="AH2115" t="str">
            <v>/</v>
          </cell>
          <cell r="AI2115" t="str">
            <v>/</v>
          </cell>
        </row>
        <row r="2116">
          <cell r="AF2116" t="str">
            <v/>
          </cell>
          <cell r="AG2116" t="str">
            <v/>
          </cell>
          <cell r="AH2116" t="str">
            <v>/</v>
          </cell>
          <cell r="AI2116" t="str">
            <v>/</v>
          </cell>
        </row>
        <row r="2117">
          <cell r="AF2117" t="str">
            <v/>
          </cell>
          <cell r="AG2117" t="str">
            <v/>
          </cell>
          <cell r="AH2117" t="str">
            <v>/</v>
          </cell>
          <cell r="AI2117" t="str">
            <v>/</v>
          </cell>
        </row>
        <row r="2118">
          <cell r="AF2118" t="str">
            <v/>
          </cell>
          <cell r="AG2118" t="str">
            <v/>
          </cell>
          <cell r="AH2118" t="str">
            <v>/</v>
          </cell>
          <cell r="AI2118" t="str">
            <v>/</v>
          </cell>
        </row>
        <row r="2119">
          <cell r="AF2119" t="str">
            <v/>
          </cell>
          <cell r="AG2119" t="str">
            <v/>
          </cell>
          <cell r="AH2119" t="str">
            <v>/</v>
          </cell>
          <cell r="AI2119" t="str">
            <v>/</v>
          </cell>
        </row>
        <row r="2120">
          <cell r="AF2120" t="str">
            <v/>
          </cell>
          <cell r="AG2120" t="str">
            <v/>
          </cell>
          <cell r="AH2120" t="str">
            <v>/</v>
          </cell>
          <cell r="AI2120" t="str">
            <v>/</v>
          </cell>
        </row>
        <row r="2121">
          <cell r="AF2121" t="str">
            <v/>
          </cell>
          <cell r="AG2121" t="str">
            <v/>
          </cell>
          <cell r="AH2121" t="str">
            <v>/</v>
          </cell>
          <cell r="AI2121" t="str">
            <v>/</v>
          </cell>
        </row>
        <row r="2122">
          <cell r="AF2122" t="str">
            <v/>
          </cell>
          <cell r="AG2122" t="str">
            <v/>
          </cell>
          <cell r="AH2122" t="str">
            <v>/</v>
          </cell>
          <cell r="AI2122" t="str">
            <v>/</v>
          </cell>
        </row>
        <row r="2123">
          <cell r="AF2123" t="str">
            <v/>
          </cell>
          <cell r="AG2123" t="str">
            <v/>
          </cell>
          <cell r="AH2123" t="str">
            <v>/</v>
          </cell>
          <cell r="AI2123" t="str">
            <v>/</v>
          </cell>
        </row>
        <row r="2124">
          <cell r="AF2124" t="str">
            <v/>
          </cell>
          <cell r="AG2124" t="str">
            <v/>
          </cell>
          <cell r="AH2124" t="str">
            <v>/</v>
          </cell>
          <cell r="AI2124" t="str">
            <v>/</v>
          </cell>
        </row>
        <row r="2125">
          <cell r="AF2125" t="str">
            <v/>
          </cell>
          <cell r="AG2125" t="str">
            <v/>
          </cell>
          <cell r="AH2125" t="str">
            <v>/</v>
          </cell>
          <cell r="AI2125" t="str">
            <v>/</v>
          </cell>
        </row>
        <row r="2126">
          <cell r="AF2126" t="str">
            <v/>
          </cell>
          <cell r="AG2126" t="str">
            <v/>
          </cell>
          <cell r="AH2126" t="str">
            <v>/</v>
          </cell>
          <cell r="AI2126" t="str">
            <v>/</v>
          </cell>
        </row>
        <row r="2127">
          <cell r="AF2127" t="str">
            <v/>
          </cell>
          <cell r="AG2127" t="str">
            <v/>
          </cell>
          <cell r="AH2127" t="str">
            <v>/</v>
          </cell>
          <cell r="AI2127" t="str">
            <v>/</v>
          </cell>
        </row>
        <row r="2128">
          <cell r="AF2128" t="str">
            <v/>
          </cell>
          <cell r="AG2128" t="str">
            <v/>
          </cell>
          <cell r="AH2128" t="str">
            <v>/</v>
          </cell>
          <cell r="AI2128" t="str">
            <v>/</v>
          </cell>
        </row>
        <row r="2129">
          <cell r="AF2129" t="str">
            <v/>
          </cell>
          <cell r="AG2129" t="str">
            <v/>
          </cell>
          <cell r="AH2129" t="str">
            <v>/</v>
          </cell>
          <cell r="AI2129" t="str">
            <v>/</v>
          </cell>
        </row>
        <row r="2130">
          <cell r="AF2130" t="str">
            <v/>
          </cell>
          <cell r="AG2130" t="str">
            <v/>
          </cell>
          <cell r="AH2130" t="str">
            <v>/</v>
          </cell>
          <cell r="AI2130" t="str">
            <v>/</v>
          </cell>
        </row>
        <row r="2131">
          <cell r="AF2131" t="str">
            <v/>
          </cell>
          <cell r="AG2131" t="str">
            <v/>
          </cell>
          <cell r="AH2131" t="str">
            <v>/</v>
          </cell>
          <cell r="AI2131" t="str">
            <v>/</v>
          </cell>
        </row>
        <row r="2132">
          <cell r="AF2132" t="str">
            <v/>
          </cell>
          <cell r="AG2132" t="str">
            <v/>
          </cell>
          <cell r="AH2132" t="str">
            <v>/</v>
          </cell>
          <cell r="AI2132" t="str">
            <v>/</v>
          </cell>
        </row>
        <row r="2133">
          <cell r="AF2133" t="str">
            <v/>
          </cell>
          <cell r="AG2133" t="str">
            <v/>
          </cell>
          <cell r="AH2133" t="str">
            <v>/</v>
          </cell>
          <cell r="AI2133" t="str">
            <v>/</v>
          </cell>
        </row>
        <row r="2134">
          <cell r="AF2134" t="str">
            <v/>
          </cell>
          <cell r="AG2134" t="str">
            <v/>
          </cell>
          <cell r="AH2134" t="str">
            <v>/</v>
          </cell>
          <cell r="AI2134" t="str">
            <v>/</v>
          </cell>
        </row>
        <row r="2135">
          <cell r="AF2135" t="str">
            <v/>
          </cell>
          <cell r="AG2135" t="str">
            <v/>
          </cell>
          <cell r="AH2135" t="str">
            <v>/</v>
          </cell>
          <cell r="AI2135" t="str">
            <v>/</v>
          </cell>
        </row>
        <row r="2136">
          <cell r="AF2136" t="str">
            <v/>
          </cell>
          <cell r="AG2136" t="str">
            <v/>
          </cell>
          <cell r="AH2136" t="str">
            <v>/</v>
          </cell>
          <cell r="AI2136" t="str">
            <v>/</v>
          </cell>
        </row>
        <row r="2137">
          <cell r="AF2137" t="str">
            <v/>
          </cell>
          <cell r="AG2137" t="str">
            <v/>
          </cell>
          <cell r="AH2137" t="str">
            <v>/</v>
          </cell>
          <cell r="AI2137" t="str">
            <v>/</v>
          </cell>
        </row>
        <row r="2138">
          <cell r="AF2138" t="str">
            <v/>
          </cell>
          <cell r="AG2138" t="str">
            <v/>
          </cell>
          <cell r="AH2138" t="str">
            <v>/</v>
          </cell>
          <cell r="AI2138" t="str">
            <v>/</v>
          </cell>
        </row>
        <row r="2139">
          <cell r="AF2139" t="str">
            <v/>
          </cell>
          <cell r="AG2139" t="str">
            <v/>
          </cell>
          <cell r="AH2139" t="str">
            <v>/</v>
          </cell>
          <cell r="AI2139" t="str">
            <v>/</v>
          </cell>
        </row>
        <row r="2140">
          <cell r="AF2140" t="str">
            <v/>
          </cell>
          <cell r="AG2140" t="str">
            <v/>
          </cell>
          <cell r="AH2140" t="str">
            <v>/</v>
          </cell>
          <cell r="AI2140" t="str">
            <v>/</v>
          </cell>
        </row>
        <row r="2141">
          <cell r="AF2141" t="str">
            <v/>
          </cell>
          <cell r="AG2141" t="str">
            <v/>
          </cell>
          <cell r="AH2141" t="str">
            <v>/</v>
          </cell>
          <cell r="AI2141" t="str">
            <v>/</v>
          </cell>
        </row>
        <row r="2142">
          <cell r="AF2142" t="str">
            <v/>
          </cell>
          <cell r="AG2142" t="str">
            <v/>
          </cell>
          <cell r="AH2142" t="str">
            <v>/</v>
          </cell>
          <cell r="AI2142" t="str">
            <v>/</v>
          </cell>
        </row>
        <row r="2143">
          <cell r="AF2143" t="str">
            <v/>
          </cell>
          <cell r="AG2143" t="str">
            <v/>
          </cell>
          <cell r="AH2143" t="str">
            <v>/</v>
          </cell>
          <cell r="AI2143" t="str">
            <v>/</v>
          </cell>
        </row>
        <row r="2144">
          <cell r="AF2144" t="str">
            <v/>
          </cell>
          <cell r="AG2144" t="str">
            <v/>
          </cell>
          <cell r="AH2144" t="str">
            <v>/</v>
          </cell>
          <cell r="AI2144" t="str">
            <v>/</v>
          </cell>
        </row>
        <row r="2145">
          <cell r="AF2145" t="str">
            <v/>
          </cell>
          <cell r="AG2145" t="str">
            <v/>
          </cell>
          <cell r="AH2145" t="str">
            <v>/</v>
          </cell>
          <cell r="AI2145" t="str">
            <v>/</v>
          </cell>
        </row>
        <row r="2146">
          <cell r="AF2146" t="str">
            <v/>
          </cell>
          <cell r="AG2146" t="str">
            <v/>
          </cell>
          <cell r="AH2146" t="str">
            <v>/</v>
          </cell>
          <cell r="AI2146" t="str">
            <v>/</v>
          </cell>
        </row>
        <row r="2147">
          <cell r="AF2147" t="str">
            <v/>
          </cell>
          <cell r="AG2147" t="str">
            <v/>
          </cell>
          <cell r="AH2147" t="str">
            <v>/</v>
          </cell>
          <cell r="AI2147" t="str">
            <v>/</v>
          </cell>
        </row>
        <row r="2148">
          <cell r="AF2148" t="str">
            <v/>
          </cell>
          <cell r="AG2148" t="str">
            <v/>
          </cell>
          <cell r="AH2148" t="str">
            <v>/</v>
          </cell>
          <cell r="AI2148" t="str">
            <v>/</v>
          </cell>
        </row>
        <row r="2149">
          <cell r="AF2149" t="str">
            <v/>
          </cell>
          <cell r="AG2149" t="str">
            <v/>
          </cell>
          <cell r="AH2149" t="str">
            <v>/</v>
          </cell>
          <cell r="AI2149" t="str">
            <v>/</v>
          </cell>
        </row>
        <row r="2150">
          <cell r="AF2150" t="str">
            <v/>
          </cell>
          <cell r="AG2150" t="str">
            <v/>
          </cell>
          <cell r="AH2150" t="str">
            <v>/</v>
          </cell>
          <cell r="AI2150" t="str">
            <v>/</v>
          </cell>
        </row>
        <row r="2151">
          <cell r="AF2151" t="str">
            <v/>
          </cell>
          <cell r="AG2151" t="str">
            <v/>
          </cell>
          <cell r="AH2151" t="str">
            <v>/</v>
          </cell>
          <cell r="AI2151" t="str">
            <v>/</v>
          </cell>
        </row>
        <row r="2152">
          <cell r="AF2152" t="str">
            <v/>
          </cell>
          <cell r="AG2152" t="str">
            <v/>
          </cell>
          <cell r="AH2152" t="str">
            <v>/</v>
          </cell>
          <cell r="AI2152" t="str">
            <v>/</v>
          </cell>
        </row>
        <row r="2153">
          <cell r="AF2153" t="str">
            <v/>
          </cell>
          <cell r="AG2153" t="str">
            <v/>
          </cell>
          <cell r="AH2153" t="str">
            <v>/</v>
          </cell>
          <cell r="AI2153" t="str">
            <v>/</v>
          </cell>
        </row>
        <row r="2154">
          <cell r="AF2154" t="str">
            <v/>
          </cell>
          <cell r="AG2154" t="str">
            <v/>
          </cell>
          <cell r="AH2154" t="str">
            <v>/</v>
          </cell>
          <cell r="AI2154" t="str">
            <v>/</v>
          </cell>
        </row>
        <row r="2155">
          <cell r="AF2155" t="str">
            <v/>
          </cell>
          <cell r="AG2155" t="str">
            <v/>
          </cell>
          <cell r="AH2155" t="str">
            <v>/</v>
          </cell>
          <cell r="AI2155" t="str">
            <v>/</v>
          </cell>
        </row>
        <row r="2156">
          <cell r="AF2156" t="str">
            <v/>
          </cell>
          <cell r="AG2156" t="str">
            <v/>
          </cell>
          <cell r="AH2156" t="str">
            <v>/</v>
          </cell>
          <cell r="AI2156" t="str">
            <v>/</v>
          </cell>
        </row>
        <row r="2157">
          <cell r="AF2157" t="str">
            <v/>
          </cell>
          <cell r="AG2157" t="str">
            <v/>
          </cell>
          <cell r="AH2157" t="str">
            <v>/</v>
          </cell>
          <cell r="AI2157" t="str">
            <v>/</v>
          </cell>
        </row>
        <row r="2158">
          <cell r="AF2158" t="str">
            <v/>
          </cell>
          <cell r="AG2158" t="str">
            <v/>
          </cell>
          <cell r="AH2158" t="str">
            <v>/</v>
          </cell>
          <cell r="AI2158" t="str">
            <v>/</v>
          </cell>
        </row>
        <row r="2159">
          <cell r="AF2159" t="str">
            <v/>
          </cell>
          <cell r="AG2159" t="str">
            <v/>
          </cell>
          <cell r="AH2159" t="str">
            <v>/</v>
          </cell>
          <cell r="AI2159" t="str">
            <v>/</v>
          </cell>
        </row>
        <row r="2160">
          <cell r="AF2160" t="str">
            <v/>
          </cell>
          <cell r="AG2160" t="str">
            <v/>
          </cell>
          <cell r="AH2160" t="str">
            <v>/</v>
          </cell>
          <cell r="AI2160" t="str">
            <v>/</v>
          </cell>
        </row>
        <row r="2161">
          <cell r="AF2161" t="str">
            <v/>
          </cell>
          <cell r="AG2161" t="str">
            <v/>
          </cell>
          <cell r="AH2161" t="str">
            <v>/</v>
          </cell>
          <cell r="AI2161" t="str">
            <v>/</v>
          </cell>
        </row>
        <row r="2162">
          <cell r="AF2162" t="str">
            <v/>
          </cell>
          <cell r="AG2162" t="str">
            <v/>
          </cell>
          <cell r="AH2162" t="str">
            <v>/</v>
          </cell>
          <cell r="AI2162" t="str">
            <v>/</v>
          </cell>
        </row>
        <row r="2163">
          <cell r="AF2163" t="str">
            <v/>
          </cell>
          <cell r="AG2163" t="str">
            <v/>
          </cell>
          <cell r="AH2163" t="str">
            <v>/</v>
          </cell>
          <cell r="AI2163" t="str">
            <v>/</v>
          </cell>
        </row>
        <row r="2164">
          <cell r="AF2164" t="str">
            <v/>
          </cell>
          <cell r="AG2164" t="str">
            <v/>
          </cell>
          <cell r="AH2164" t="str">
            <v>/</v>
          </cell>
          <cell r="AI2164" t="str">
            <v>/</v>
          </cell>
        </row>
        <row r="2165">
          <cell r="AF2165" t="str">
            <v/>
          </cell>
          <cell r="AG2165" t="str">
            <v/>
          </cell>
          <cell r="AH2165" t="str">
            <v>/</v>
          </cell>
          <cell r="AI2165" t="str">
            <v>/</v>
          </cell>
        </row>
        <row r="2166">
          <cell r="AF2166" t="str">
            <v/>
          </cell>
          <cell r="AG2166" t="str">
            <v/>
          </cell>
          <cell r="AH2166" t="str">
            <v>/</v>
          </cell>
          <cell r="AI2166" t="str">
            <v>/</v>
          </cell>
        </row>
        <row r="2167">
          <cell r="AF2167" t="str">
            <v/>
          </cell>
          <cell r="AG2167" t="str">
            <v/>
          </cell>
          <cell r="AH2167" t="str">
            <v>/</v>
          </cell>
          <cell r="AI2167" t="str">
            <v>/</v>
          </cell>
        </row>
        <row r="2168">
          <cell r="AF2168" t="str">
            <v/>
          </cell>
          <cell r="AG2168" t="str">
            <v/>
          </cell>
          <cell r="AH2168" t="str">
            <v>/</v>
          </cell>
          <cell r="AI2168" t="str">
            <v>/</v>
          </cell>
        </row>
        <row r="2169">
          <cell r="AF2169" t="str">
            <v/>
          </cell>
          <cell r="AG2169" t="str">
            <v/>
          </cell>
          <cell r="AH2169" t="str">
            <v>/</v>
          </cell>
          <cell r="AI2169" t="str">
            <v>/</v>
          </cell>
        </row>
        <row r="2170">
          <cell r="AF2170" t="str">
            <v/>
          </cell>
          <cell r="AG2170" t="str">
            <v/>
          </cell>
          <cell r="AH2170" t="str">
            <v>/</v>
          </cell>
          <cell r="AI2170" t="str">
            <v>/</v>
          </cell>
        </row>
        <row r="2171">
          <cell r="AF2171" t="str">
            <v/>
          </cell>
          <cell r="AG2171" t="str">
            <v/>
          </cell>
          <cell r="AH2171" t="str">
            <v>/</v>
          </cell>
          <cell r="AI2171" t="str">
            <v>/</v>
          </cell>
        </row>
        <row r="2172">
          <cell r="AF2172" t="str">
            <v/>
          </cell>
          <cell r="AG2172" t="str">
            <v/>
          </cell>
          <cell r="AH2172" t="str">
            <v>/</v>
          </cell>
          <cell r="AI2172" t="str">
            <v>/</v>
          </cell>
        </row>
        <row r="2173">
          <cell r="AF2173" t="str">
            <v/>
          </cell>
          <cell r="AG2173" t="str">
            <v/>
          </cell>
          <cell r="AH2173" t="str">
            <v>/</v>
          </cell>
          <cell r="AI2173" t="str">
            <v>/</v>
          </cell>
        </row>
        <row r="2174">
          <cell r="AF2174" t="str">
            <v/>
          </cell>
          <cell r="AG2174" t="str">
            <v/>
          </cell>
          <cell r="AH2174" t="str">
            <v>/</v>
          </cell>
          <cell r="AI2174" t="str">
            <v>/</v>
          </cell>
        </row>
        <row r="2175">
          <cell r="AF2175" t="str">
            <v/>
          </cell>
          <cell r="AG2175" t="str">
            <v/>
          </cell>
          <cell r="AH2175" t="str">
            <v>/</v>
          </cell>
          <cell r="AI2175" t="str">
            <v>/</v>
          </cell>
        </row>
        <row r="2176">
          <cell r="AF2176" t="str">
            <v/>
          </cell>
          <cell r="AG2176" t="str">
            <v/>
          </cell>
          <cell r="AH2176" t="str">
            <v>/</v>
          </cell>
          <cell r="AI2176" t="str">
            <v>/</v>
          </cell>
        </row>
        <row r="2177">
          <cell r="AF2177" t="str">
            <v/>
          </cell>
          <cell r="AG2177" t="str">
            <v/>
          </cell>
          <cell r="AH2177" t="str">
            <v>/</v>
          </cell>
          <cell r="AI2177" t="str">
            <v>/</v>
          </cell>
        </row>
        <row r="2178">
          <cell r="AF2178" t="str">
            <v/>
          </cell>
          <cell r="AG2178" t="str">
            <v/>
          </cell>
          <cell r="AH2178" t="str">
            <v>/</v>
          </cell>
          <cell r="AI2178" t="str">
            <v>/</v>
          </cell>
        </row>
        <row r="2179">
          <cell r="AF2179" t="str">
            <v/>
          </cell>
          <cell r="AG2179" t="str">
            <v/>
          </cell>
          <cell r="AH2179" t="str">
            <v>/</v>
          </cell>
          <cell r="AI2179" t="str">
            <v>/</v>
          </cell>
        </row>
        <row r="2180">
          <cell r="AF2180" t="str">
            <v/>
          </cell>
          <cell r="AG2180" t="str">
            <v/>
          </cell>
          <cell r="AH2180" t="str">
            <v>/</v>
          </cell>
          <cell r="AI2180" t="str">
            <v>/</v>
          </cell>
        </row>
        <row r="2181">
          <cell r="AF2181" t="str">
            <v/>
          </cell>
          <cell r="AG2181" t="str">
            <v/>
          </cell>
          <cell r="AH2181" t="str">
            <v>/</v>
          </cell>
          <cell r="AI2181" t="str">
            <v>/</v>
          </cell>
        </row>
        <row r="2182">
          <cell r="AF2182" t="str">
            <v/>
          </cell>
          <cell r="AG2182" t="str">
            <v/>
          </cell>
          <cell r="AH2182" t="str">
            <v>/</v>
          </cell>
          <cell r="AI2182" t="str">
            <v>/</v>
          </cell>
        </row>
        <row r="2183">
          <cell r="AF2183" t="str">
            <v/>
          </cell>
          <cell r="AG2183" t="str">
            <v/>
          </cell>
          <cell r="AH2183" t="str">
            <v>/</v>
          </cell>
          <cell r="AI2183" t="str">
            <v>/</v>
          </cell>
        </row>
        <row r="2184">
          <cell r="AF2184" t="str">
            <v/>
          </cell>
          <cell r="AG2184" t="str">
            <v/>
          </cell>
          <cell r="AH2184" t="str">
            <v>/</v>
          </cell>
          <cell r="AI2184" t="str">
            <v>/</v>
          </cell>
        </row>
        <row r="2185">
          <cell r="AF2185" t="str">
            <v/>
          </cell>
          <cell r="AG2185" t="str">
            <v/>
          </cell>
          <cell r="AH2185" t="str">
            <v>/</v>
          </cell>
          <cell r="AI2185" t="str">
            <v>/</v>
          </cell>
        </row>
        <row r="2186">
          <cell r="AF2186" t="str">
            <v/>
          </cell>
          <cell r="AG2186" t="str">
            <v/>
          </cell>
          <cell r="AH2186" t="str">
            <v>/</v>
          </cell>
          <cell r="AI2186" t="str">
            <v>/</v>
          </cell>
        </row>
        <row r="2187">
          <cell r="AF2187" t="str">
            <v/>
          </cell>
          <cell r="AG2187" t="str">
            <v/>
          </cell>
          <cell r="AH2187" t="str">
            <v>/</v>
          </cell>
          <cell r="AI2187" t="str">
            <v>/</v>
          </cell>
        </row>
        <row r="2188">
          <cell r="AF2188" t="str">
            <v/>
          </cell>
          <cell r="AG2188" t="str">
            <v/>
          </cell>
          <cell r="AH2188" t="str">
            <v>/</v>
          </cell>
          <cell r="AI2188" t="str">
            <v>/</v>
          </cell>
        </row>
        <row r="2189">
          <cell r="AF2189" t="str">
            <v/>
          </cell>
          <cell r="AG2189" t="str">
            <v/>
          </cell>
          <cell r="AH2189" t="str">
            <v>/</v>
          </cell>
          <cell r="AI2189" t="str">
            <v>/</v>
          </cell>
        </row>
        <row r="2190">
          <cell r="AF2190" t="str">
            <v/>
          </cell>
          <cell r="AG2190" t="str">
            <v/>
          </cell>
          <cell r="AH2190" t="str">
            <v>/</v>
          </cell>
          <cell r="AI2190" t="str">
            <v>/</v>
          </cell>
        </row>
        <row r="2191">
          <cell r="AF2191" t="str">
            <v/>
          </cell>
          <cell r="AG2191" t="str">
            <v/>
          </cell>
          <cell r="AH2191" t="str">
            <v>/</v>
          </cell>
          <cell r="AI2191" t="str">
            <v>/</v>
          </cell>
        </row>
        <row r="2192">
          <cell r="AF2192" t="str">
            <v/>
          </cell>
          <cell r="AG2192" t="str">
            <v/>
          </cell>
          <cell r="AH2192" t="str">
            <v>/</v>
          </cell>
          <cell r="AI2192" t="str">
            <v>/</v>
          </cell>
        </row>
        <row r="2193">
          <cell r="AF2193" t="str">
            <v/>
          </cell>
          <cell r="AG2193" t="str">
            <v/>
          </cell>
          <cell r="AH2193" t="str">
            <v>/</v>
          </cell>
          <cell r="AI2193" t="str">
            <v>/</v>
          </cell>
        </row>
        <row r="2194">
          <cell r="AF2194" t="str">
            <v/>
          </cell>
          <cell r="AG2194" t="str">
            <v/>
          </cell>
          <cell r="AH2194" t="str">
            <v>/</v>
          </cell>
          <cell r="AI2194" t="str">
            <v>/</v>
          </cell>
        </row>
        <row r="2195">
          <cell r="AF2195" t="str">
            <v/>
          </cell>
          <cell r="AG2195" t="str">
            <v/>
          </cell>
          <cell r="AH2195" t="str">
            <v>/</v>
          </cell>
          <cell r="AI2195" t="str">
            <v>/</v>
          </cell>
        </row>
        <row r="2196">
          <cell r="AF2196" t="str">
            <v/>
          </cell>
          <cell r="AG2196" t="str">
            <v/>
          </cell>
          <cell r="AH2196" t="str">
            <v>/</v>
          </cell>
          <cell r="AI2196" t="str">
            <v>/</v>
          </cell>
        </row>
        <row r="2197">
          <cell r="AF2197" t="str">
            <v/>
          </cell>
          <cell r="AG2197" t="str">
            <v/>
          </cell>
          <cell r="AH2197" t="str">
            <v>/</v>
          </cell>
          <cell r="AI2197" t="str">
            <v>/</v>
          </cell>
        </row>
        <row r="2198">
          <cell r="AF2198" t="str">
            <v/>
          </cell>
          <cell r="AG2198" t="str">
            <v/>
          </cell>
          <cell r="AH2198" t="str">
            <v>/</v>
          </cell>
          <cell r="AI2198" t="str">
            <v>/</v>
          </cell>
        </row>
        <row r="2199">
          <cell r="AF2199" t="str">
            <v/>
          </cell>
          <cell r="AG2199" t="str">
            <v/>
          </cell>
          <cell r="AH2199" t="str">
            <v>/</v>
          </cell>
          <cell r="AI2199" t="str">
            <v>/</v>
          </cell>
        </row>
        <row r="2200">
          <cell r="AF2200" t="str">
            <v/>
          </cell>
          <cell r="AG2200" t="str">
            <v/>
          </cell>
          <cell r="AH2200" t="str">
            <v>/</v>
          </cell>
          <cell r="AI2200" t="str">
            <v>/</v>
          </cell>
        </row>
        <row r="2201">
          <cell r="AF2201" t="str">
            <v/>
          </cell>
          <cell r="AG2201" t="str">
            <v/>
          </cell>
          <cell r="AH2201" t="str">
            <v>/</v>
          </cell>
          <cell r="AI2201" t="str">
            <v>/</v>
          </cell>
        </row>
        <row r="2202">
          <cell r="AF2202" t="str">
            <v/>
          </cell>
          <cell r="AG2202" t="str">
            <v/>
          </cell>
          <cell r="AH2202" t="str">
            <v>/</v>
          </cell>
          <cell r="AI2202" t="str">
            <v>/</v>
          </cell>
        </row>
        <row r="2203">
          <cell r="AF2203" t="str">
            <v/>
          </cell>
          <cell r="AG2203" t="str">
            <v/>
          </cell>
          <cell r="AH2203" t="str">
            <v>/</v>
          </cell>
          <cell r="AI2203" t="str">
            <v>/</v>
          </cell>
        </row>
        <row r="2204">
          <cell r="AF2204" t="str">
            <v/>
          </cell>
          <cell r="AG2204" t="str">
            <v/>
          </cell>
          <cell r="AH2204" t="str">
            <v>/</v>
          </cell>
          <cell r="AI2204" t="str">
            <v>/</v>
          </cell>
        </row>
        <row r="2205">
          <cell r="AF2205" t="str">
            <v/>
          </cell>
          <cell r="AG2205" t="str">
            <v/>
          </cell>
          <cell r="AH2205" t="str">
            <v>/</v>
          </cell>
          <cell r="AI2205" t="str">
            <v>/</v>
          </cell>
        </row>
        <row r="2206">
          <cell r="AF2206" t="str">
            <v/>
          </cell>
          <cell r="AG2206" t="str">
            <v/>
          </cell>
          <cell r="AH2206" t="str">
            <v>/</v>
          </cell>
          <cell r="AI2206" t="str">
            <v>/</v>
          </cell>
        </row>
        <row r="2207">
          <cell r="AF2207" t="str">
            <v/>
          </cell>
          <cell r="AG2207" t="str">
            <v/>
          </cell>
          <cell r="AH2207" t="str">
            <v>/</v>
          </cell>
          <cell r="AI2207" t="str">
            <v>/</v>
          </cell>
        </row>
        <row r="2208">
          <cell r="AF2208" t="str">
            <v/>
          </cell>
          <cell r="AG2208" t="str">
            <v/>
          </cell>
          <cell r="AH2208" t="str">
            <v>/</v>
          </cell>
          <cell r="AI2208" t="str">
            <v>/</v>
          </cell>
        </row>
        <row r="2209">
          <cell r="AF2209" t="str">
            <v/>
          </cell>
          <cell r="AG2209" t="str">
            <v/>
          </cell>
          <cell r="AH2209" t="str">
            <v>/</v>
          </cell>
          <cell r="AI2209" t="str">
            <v>/</v>
          </cell>
        </row>
        <row r="2210">
          <cell r="AF2210" t="str">
            <v/>
          </cell>
          <cell r="AG2210" t="str">
            <v/>
          </cell>
          <cell r="AH2210" t="str">
            <v>/</v>
          </cell>
          <cell r="AI2210" t="str">
            <v>/</v>
          </cell>
        </row>
        <row r="2211">
          <cell r="AF2211" t="str">
            <v/>
          </cell>
          <cell r="AG2211" t="str">
            <v/>
          </cell>
          <cell r="AH2211" t="str">
            <v>/</v>
          </cell>
          <cell r="AI2211" t="str">
            <v>/</v>
          </cell>
        </row>
        <row r="2212">
          <cell r="AF2212" t="str">
            <v/>
          </cell>
          <cell r="AG2212" t="str">
            <v/>
          </cell>
          <cell r="AH2212" t="str">
            <v>/</v>
          </cell>
          <cell r="AI2212" t="str">
            <v>/</v>
          </cell>
        </row>
        <row r="2213">
          <cell r="AF2213" t="str">
            <v/>
          </cell>
          <cell r="AG2213" t="str">
            <v/>
          </cell>
          <cell r="AH2213" t="str">
            <v>/</v>
          </cell>
          <cell r="AI2213" t="str">
            <v>/</v>
          </cell>
        </row>
        <row r="2214">
          <cell r="AF2214" t="str">
            <v/>
          </cell>
          <cell r="AG2214" t="str">
            <v/>
          </cell>
          <cell r="AH2214" t="str">
            <v>/</v>
          </cell>
          <cell r="AI2214" t="str">
            <v>/</v>
          </cell>
        </row>
        <row r="2215">
          <cell r="AF2215" t="str">
            <v/>
          </cell>
          <cell r="AG2215" t="str">
            <v/>
          </cell>
          <cell r="AH2215" t="str">
            <v>/</v>
          </cell>
          <cell r="AI2215" t="str">
            <v>/</v>
          </cell>
        </row>
        <row r="2216">
          <cell r="AF2216" t="str">
            <v/>
          </cell>
          <cell r="AG2216" t="str">
            <v/>
          </cell>
          <cell r="AH2216" t="str">
            <v>/</v>
          </cell>
          <cell r="AI2216" t="str">
            <v>/</v>
          </cell>
        </row>
        <row r="2217">
          <cell r="AF2217" t="str">
            <v/>
          </cell>
          <cell r="AG2217" t="str">
            <v/>
          </cell>
          <cell r="AH2217" t="str">
            <v>/</v>
          </cell>
          <cell r="AI2217" t="str">
            <v>/</v>
          </cell>
        </row>
        <row r="2218">
          <cell r="AF2218" t="str">
            <v/>
          </cell>
          <cell r="AG2218" t="str">
            <v/>
          </cell>
          <cell r="AH2218" t="str">
            <v>/</v>
          </cell>
          <cell r="AI2218" t="str">
            <v>/</v>
          </cell>
        </row>
        <row r="2219">
          <cell r="AF2219" t="str">
            <v/>
          </cell>
          <cell r="AG2219" t="str">
            <v/>
          </cell>
          <cell r="AH2219" t="str">
            <v>/</v>
          </cell>
          <cell r="AI2219" t="str">
            <v>/</v>
          </cell>
        </row>
        <row r="2220">
          <cell r="AF2220" t="str">
            <v/>
          </cell>
          <cell r="AG2220" t="str">
            <v/>
          </cell>
          <cell r="AH2220" t="str">
            <v>/</v>
          </cell>
          <cell r="AI2220" t="str">
            <v>/</v>
          </cell>
        </row>
        <row r="2221">
          <cell r="AF2221" t="str">
            <v/>
          </cell>
          <cell r="AG2221" t="str">
            <v/>
          </cell>
          <cell r="AH2221" t="str">
            <v>/</v>
          </cell>
          <cell r="AI2221" t="str">
            <v>/</v>
          </cell>
        </row>
        <row r="2222">
          <cell r="AF2222" t="str">
            <v/>
          </cell>
          <cell r="AG2222" t="str">
            <v/>
          </cell>
          <cell r="AH2222" t="str">
            <v>/</v>
          </cell>
          <cell r="AI2222" t="str">
            <v>/</v>
          </cell>
        </row>
        <row r="2223">
          <cell r="AF2223" t="str">
            <v/>
          </cell>
          <cell r="AG2223" t="str">
            <v/>
          </cell>
          <cell r="AH2223" t="str">
            <v>/</v>
          </cell>
          <cell r="AI2223" t="str">
            <v>/</v>
          </cell>
        </row>
        <row r="2224">
          <cell r="AF2224" t="str">
            <v/>
          </cell>
          <cell r="AG2224" t="str">
            <v/>
          </cell>
          <cell r="AH2224" t="str">
            <v>/</v>
          </cell>
          <cell r="AI2224" t="str">
            <v>/</v>
          </cell>
        </row>
        <row r="2225">
          <cell r="AF2225" t="str">
            <v/>
          </cell>
          <cell r="AG2225" t="str">
            <v/>
          </cell>
          <cell r="AH2225" t="str">
            <v>/</v>
          </cell>
          <cell r="AI2225" t="str">
            <v>/</v>
          </cell>
        </row>
        <row r="2226">
          <cell r="AF2226" t="str">
            <v/>
          </cell>
          <cell r="AG2226" t="str">
            <v/>
          </cell>
          <cell r="AH2226" t="str">
            <v>/</v>
          </cell>
          <cell r="AI2226" t="str">
            <v>/</v>
          </cell>
        </row>
        <row r="2227">
          <cell r="AF2227" t="str">
            <v/>
          </cell>
          <cell r="AG2227" t="str">
            <v/>
          </cell>
          <cell r="AH2227" t="str">
            <v>/</v>
          </cell>
          <cell r="AI2227" t="str">
            <v>/</v>
          </cell>
        </row>
        <row r="2228">
          <cell r="AF2228" t="str">
            <v/>
          </cell>
          <cell r="AG2228" t="str">
            <v/>
          </cell>
          <cell r="AH2228" t="str">
            <v>/</v>
          </cell>
          <cell r="AI2228" t="str">
            <v>/</v>
          </cell>
        </row>
        <row r="2229">
          <cell r="AF2229" t="str">
            <v/>
          </cell>
          <cell r="AG2229" t="str">
            <v/>
          </cell>
          <cell r="AH2229" t="str">
            <v>/</v>
          </cell>
          <cell r="AI2229" t="str">
            <v>/</v>
          </cell>
        </row>
        <row r="2230">
          <cell r="AF2230" t="str">
            <v/>
          </cell>
          <cell r="AG2230" t="str">
            <v/>
          </cell>
          <cell r="AH2230" t="str">
            <v>/</v>
          </cell>
          <cell r="AI2230" t="str">
            <v>/</v>
          </cell>
        </row>
        <row r="2231">
          <cell r="AF2231" t="str">
            <v/>
          </cell>
          <cell r="AG2231" t="str">
            <v/>
          </cell>
          <cell r="AH2231" t="str">
            <v>/</v>
          </cell>
          <cell r="AI2231" t="str">
            <v>/</v>
          </cell>
        </row>
        <row r="2232">
          <cell r="AF2232" t="str">
            <v/>
          </cell>
          <cell r="AG2232" t="str">
            <v/>
          </cell>
          <cell r="AH2232" t="str">
            <v>/</v>
          </cell>
          <cell r="AI2232" t="str">
            <v>/</v>
          </cell>
        </row>
        <row r="2233">
          <cell r="AF2233" t="str">
            <v/>
          </cell>
          <cell r="AG2233" t="str">
            <v/>
          </cell>
          <cell r="AH2233" t="str">
            <v>/</v>
          </cell>
          <cell r="AI2233" t="str">
            <v>/</v>
          </cell>
        </row>
        <row r="2234">
          <cell r="AF2234" t="str">
            <v/>
          </cell>
          <cell r="AG2234" t="str">
            <v/>
          </cell>
          <cell r="AH2234" t="str">
            <v>/</v>
          </cell>
          <cell r="AI2234" t="str">
            <v>/</v>
          </cell>
        </row>
        <row r="2235">
          <cell r="AF2235" t="str">
            <v/>
          </cell>
          <cell r="AG2235" t="str">
            <v/>
          </cell>
          <cell r="AH2235" t="str">
            <v>/</v>
          </cell>
          <cell r="AI2235" t="str">
            <v>/</v>
          </cell>
        </row>
        <row r="2236">
          <cell r="AF2236" t="str">
            <v/>
          </cell>
          <cell r="AG2236" t="str">
            <v/>
          </cell>
          <cell r="AH2236" t="str">
            <v>/</v>
          </cell>
          <cell r="AI2236" t="str">
            <v>/</v>
          </cell>
        </row>
        <row r="2237">
          <cell r="AF2237" t="str">
            <v/>
          </cell>
          <cell r="AG2237" t="str">
            <v/>
          </cell>
          <cell r="AH2237" t="str">
            <v>/</v>
          </cell>
          <cell r="AI2237" t="str">
            <v>/</v>
          </cell>
        </row>
        <row r="2238">
          <cell r="AF2238" t="str">
            <v/>
          </cell>
          <cell r="AG2238" t="str">
            <v/>
          </cell>
          <cell r="AH2238" t="str">
            <v>/</v>
          </cell>
          <cell r="AI2238" t="str">
            <v>/</v>
          </cell>
        </row>
        <row r="2239">
          <cell r="AF2239" t="str">
            <v/>
          </cell>
          <cell r="AG2239" t="str">
            <v/>
          </cell>
          <cell r="AH2239" t="str">
            <v>/</v>
          </cell>
          <cell r="AI2239" t="str">
            <v>/</v>
          </cell>
        </row>
        <row r="2240">
          <cell r="AF2240" t="str">
            <v/>
          </cell>
          <cell r="AG2240" t="str">
            <v/>
          </cell>
          <cell r="AH2240" t="str">
            <v>/</v>
          </cell>
          <cell r="AI2240" t="str">
            <v>/</v>
          </cell>
        </row>
        <row r="2241">
          <cell r="AF2241" t="str">
            <v/>
          </cell>
          <cell r="AG2241" t="str">
            <v/>
          </cell>
          <cell r="AH2241" t="str">
            <v>/</v>
          </cell>
          <cell r="AI2241" t="str">
            <v>/</v>
          </cell>
        </row>
        <row r="2242">
          <cell r="AF2242" t="str">
            <v/>
          </cell>
          <cell r="AG2242" t="str">
            <v/>
          </cell>
          <cell r="AH2242" t="str">
            <v>/</v>
          </cell>
          <cell r="AI2242" t="str">
            <v>/</v>
          </cell>
        </row>
        <row r="2243">
          <cell r="AF2243" t="str">
            <v/>
          </cell>
          <cell r="AG2243" t="str">
            <v/>
          </cell>
          <cell r="AH2243" t="str">
            <v>/</v>
          </cell>
          <cell r="AI2243" t="str">
            <v>/</v>
          </cell>
        </row>
        <row r="2244">
          <cell r="AF2244" t="str">
            <v/>
          </cell>
          <cell r="AG2244" t="str">
            <v/>
          </cell>
          <cell r="AH2244" t="str">
            <v>/</v>
          </cell>
          <cell r="AI2244" t="str">
            <v>/</v>
          </cell>
        </row>
        <row r="2245">
          <cell r="AF2245" t="str">
            <v/>
          </cell>
          <cell r="AG2245" t="str">
            <v/>
          </cell>
          <cell r="AH2245" t="str">
            <v>/</v>
          </cell>
          <cell r="AI2245" t="str">
            <v>/</v>
          </cell>
        </row>
        <row r="2246">
          <cell r="AF2246" t="str">
            <v/>
          </cell>
          <cell r="AG2246" t="str">
            <v/>
          </cell>
          <cell r="AH2246" t="str">
            <v>/</v>
          </cell>
          <cell r="AI2246" t="str">
            <v>/</v>
          </cell>
        </row>
        <row r="2247">
          <cell r="AF2247" t="str">
            <v/>
          </cell>
          <cell r="AG2247" t="str">
            <v/>
          </cell>
          <cell r="AH2247" t="str">
            <v>/</v>
          </cell>
          <cell r="AI2247" t="str">
            <v>/</v>
          </cell>
        </row>
        <row r="2248">
          <cell r="AF2248" t="str">
            <v/>
          </cell>
          <cell r="AG2248" t="str">
            <v/>
          </cell>
          <cell r="AH2248" t="str">
            <v>/</v>
          </cell>
          <cell r="AI2248" t="str">
            <v>/</v>
          </cell>
        </row>
        <row r="2249">
          <cell r="AF2249" t="str">
            <v/>
          </cell>
          <cell r="AG2249" t="str">
            <v/>
          </cell>
          <cell r="AH2249" t="str">
            <v>/</v>
          </cell>
          <cell r="AI2249" t="str">
            <v>/</v>
          </cell>
        </row>
        <row r="2250">
          <cell r="AF2250" t="str">
            <v/>
          </cell>
          <cell r="AG2250" t="str">
            <v/>
          </cell>
          <cell r="AH2250" t="str">
            <v>/</v>
          </cell>
          <cell r="AI2250" t="str">
            <v>/</v>
          </cell>
        </row>
        <row r="2251">
          <cell r="AF2251" t="str">
            <v/>
          </cell>
          <cell r="AG2251" t="str">
            <v/>
          </cell>
          <cell r="AH2251" t="str">
            <v>/</v>
          </cell>
          <cell r="AI2251" t="str">
            <v>/</v>
          </cell>
        </row>
        <row r="2252">
          <cell r="AF2252" t="str">
            <v/>
          </cell>
          <cell r="AG2252" t="str">
            <v/>
          </cell>
          <cell r="AH2252" t="str">
            <v>/</v>
          </cell>
          <cell r="AI2252" t="str">
            <v>/</v>
          </cell>
        </row>
        <row r="2253">
          <cell r="AF2253" t="str">
            <v/>
          </cell>
          <cell r="AG2253" t="str">
            <v/>
          </cell>
          <cell r="AH2253" t="str">
            <v>/</v>
          </cell>
          <cell r="AI2253" t="str">
            <v>/</v>
          </cell>
        </row>
        <row r="2254">
          <cell r="AF2254" t="str">
            <v/>
          </cell>
          <cell r="AG2254" t="str">
            <v/>
          </cell>
          <cell r="AH2254" t="str">
            <v>/</v>
          </cell>
          <cell r="AI2254" t="str">
            <v>/</v>
          </cell>
        </row>
        <row r="2255">
          <cell r="AF2255" t="str">
            <v/>
          </cell>
          <cell r="AG2255" t="str">
            <v/>
          </cell>
          <cell r="AH2255" t="str">
            <v>/</v>
          </cell>
          <cell r="AI2255" t="str">
            <v>/</v>
          </cell>
        </row>
        <row r="2256">
          <cell r="AF2256" t="str">
            <v/>
          </cell>
          <cell r="AG2256" t="str">
            <v/>
          </cell>
          <cell r="AH2256" t="str">
            <v>/</v>
          </cell>
          <cell r="AI2256" t="str">
            <v>/</v>
          </cell>
        </row>
        <row r="2257">
          <cell r="AF2257" t="str">
            <v/>
          </cell>
          <cell r="AG2257" t="str">
            <v/>
          </cell>
          <cell r="AH2257" t="str">
            <v>/</v>
          </cell>
          <cell r="AI2257" t="str">
            <v>/</v>
          </cell>
        </row>
        <row r="2258">
          <cell r="AF2258" t="str">
            <v/>
          </cell>
          <cell r="AG2258" t="str">
            <v/>
          </cell>
          <cell r="AH2258" t="str">
            <v>/</v>
          </cell>
          <cell r="AI2258" t="str">
            <v>/</v>
          </cell>
        </row>
        <row r="2259">
          <cell r="AF2259" t="str">
            <v/>
          </cell>
          <cell r="AG2259" t="str">
            <v/>
          </cell>
          <cell r="AH2259" t="str">
            <v>/</v>
          </cell>
          <cell r="AI2259" t="str">
            <v>/</v>
          </cell>
        </row>
        <row r="2260">
          <cell r="AF2260" t="str">
            <v/>
          </cell>
          <cell r="AG2260" t="str">
            <v/>
          </cell>
          <cell r="AH2260" t="str">
            <v>/</v>
          </cell>
          <cell r="AI2260" t="str">
            <v>/</v>
          </cell>
        </row>
        <row r="2261">
          <cell r="AF2261" t="str">
            <v/>
          </cell>
          <cell r="AG2261" t="str">
            <v/>
          </cell>
          <cell r="AH2261" t="str">
            <v>/</v>
          </cell>
          <cell r="AI2261" t="str">
            <v>/</v>
          </cell>
        </row>
        <row r="2262">
          <cell r="AF2262" t="str">
            <v/>
          </cell>
          <cell r="AG2262" t="str">
            <v/>
          </cell>
          <cell r="AH2262" t="str">
            <v>/</v>
          </cell>
          <cell r="AI2262" t="str">
            <v>/</v>
          </cell>
        </row>
        <row r="2263">
          <cell r="AF2263" t="str">
            <v/>
          </cell>
          <cell r="AG2263" t="str">
            <v/>
          </cell>
          <cell r="AH2263" t="str">
            <v>/</v>
          </cell>
          <cell r="AI2263" t="str">
            <v>/</v>
          </cell>
        </row>
        <row r="2264">
          <cell r="AF2264" t="str">
            <v/>
          </cell>
          <cell r="AG2264" t="str">
            <v/>
          </cell>
          <cell r="AH2264" t="str">
            <v>/</v>
          </cell>
          <cell r="AI2264" t="str">
            <v>/</v>
          </cell>
        </row>
        <row r="2265">
          <cell r="AF2265" t="str">
            <v/>
          </cell>
          <cell r="AG2265" t="str">
            <v/>
          </cell>
          <cell r="AH2265" t="str">
            <v>/</v>
          </cell>
          <cell r="AI2265" t="str">
            <v>/</v>
          </cell>
        </row>
        <row r="2266">
          <cell r="AF2266" t="str">
            <v/>
          </cell>
          <cell r="AG2266" t="str">
            <v/>
          </cell>
          <cell r="AH2266" t="str">
            <v>/</v>
          </cell>
          <cell r="AI2266" t="str">
            <v>/</v>
          </cell>
        </row>
        <row r="2267">
          <cell r="AF2267" t="str">
            <v/>
          </cell>
          <cell r="AG2267" t="str">
            <v/>
          </cell>
          <cell r="AH2267" t="str">
            <v>/</v>
          </cell>
          <cell r="AI2267" t="str">
            <v>/</v>
          </cell>
        </row>
        <row r="2268">
          <cell r="AF2268" t="str">
            <v/>
          </cell>
          <cell r="AG2268" t="str">
            <v/>
          </cell>
          <cell r="AH2268" t="str">
            <v>/</v>
          </cell>
          <cell r="AI2268" t="str">
            <v>/</v>
          </cell>
        </row>
        <row r="2269">
          <cell r="AF2269" t="str">
            <v/>
          </cell>
          <cell r="AG2269" t="str">
            <v/>
          </cell>
          <cell r="AH2269" t="str">
            <v>/</v>
          </cell>
          <cell r="AI2269" t="str">
            <v>/</v>
          </cell>
        </row>
        <row r="2270">
          <cell r="AF2270" t="str">
            <v/>
          </cell>
          <cell r="AG2270" t="str">
            <v/>
          </cell>
          <cell r="AH2270" t="str">
            <v>/</v>
          </cell>
          <cell r="AI2270" t="str">
            <v>/</v>
          </cell>
        </row>
        <row r="2271">
          <cell r="AF2271" t="str">
            <v/>
          </cell>
          <cell r="AG2271" t="str">
            <v/>
          </cell>
          <cell r="AH2271" t="str">
            <v>/</v>
          </cell>
          <cell r="AI2271" t="str">
            <v>/</v>
          </cell>
        </row>
        <row r="2272">
          <cell r="AF2272" t="str">
            <v/>
          </cell>
          <cell r="AG2272" t="str">
            <v/>
          </cell>
          <cell r="AH2272" t="str">
            <v>/</v>
          </cell>
          <cell r="AI2272" t="str">
            <v>/</v>
          </cell>
        </row>
        <row r="2273">
          <cell r="AF2273" t="str">
            <v/>
          </cell>
          <cell r="AG2273" t="str">
            <v/>
          </cell>
          <cell r="AH2273" t="str">
            <v>/</v>
          </cell>
          <cell r="AI2273" t="str">
            <v>/</v>
          </cell>
        </row>
        <row r="2274">
          <cell r="AF2274" t="str">
            <v/>
          </cell>
          <cell r="AG2274" t="str">
            <v/>
          </cell>
          <cell r="AH2274" t="str">
            <v>/</v>
          </cell>
          <cell r="AI2274" t="str">
            <v>/</v>
          </cell>
        </row>
        <row r="2275">
          <cell r="AF2275" t="str">
            <v/>
          </cell>
          <cell r="AG2275" t="str">
            <v/>
          </cell>
          <cell r="AH2275" t="str">
            <v>/</v>
          </cell>
          <cell r="AI2275" t="str">
            <v>/</v>
          </cell>
        </row>
        <row r="2276">
          <cell r="AF2276" t="str">
            <v/>
          </cell>
          <cell r="AG2276" t="str">
            <v/>
          </cell>
          <cell r="AH2276" t="str">
            <v>/</v>
          </cell>
          <cell r="AI2276" t="str">
            <v>/</v>
          </cell>
        </row>
        <row r="2277">
          <cell r="AF2277" t="str">
            <v/>
          </cell>
          <cell r="AG2277" t="str">
            <v/>
          </cell>
          <cell r="AH2277" t="str">
            <v>/</v>
          </cell>
          <cell r="AI2277" t="str">
            <v>/</v>
          </cell>
        </row>
        <row r="2278">
          <cell r="AF2278" t="str">
            <v/>
          </cell>
          <cell r="AG2278" t="str">
            <v/>
          </cell>
          <cell r="AH2278" t="str">
            <v>/</v>
          </cell>
          <cell r="AI2278" t="str">
            <v>/</v>
          </cell>
        </row>
        <row r="2279">
          <cell r="AF2279" t="str">
            <v/>
          </cell>
          <cell r="AG2279" t="str">
            <v/>
          </cell>
          <cell r="AH2279" t="str">
            <v>/</v>
          </cell>
          <cell r="AI2279" t="str">
            <v>/</v>
          </cell>
        </row>
        <row r="2280">
          <cell r="AF2280" t="str">
            <v/>
          </cell>
          <cell r="AG2280" t="str">
            <v/>
          </cell>
          <cell r="AH2280" t="str">
            <v>/</v>
          </cell>
          <cell r="AI2280" t="str">
            <v>/</v>
          </cell>
        </row>
        <row r="2281">
          <cell r="AF2281" t="str">
            <v/>
          </cell>
          <cell r="AG2281" t="str">
            <v/>
          </cell>
          <cell r="AH2281" t="str">
            <v>/</v>
          </cell>
          <cell r="AI2281" t="str">
            <v>/</v>
          </cell>
        </row>
        <row r="2282">
          <cell r="AF2282" t="str">
            <v/>
          </cell>
          <cell r="AG2282" t="str">
            <v/>
          </cell>
          <cell r="AH2282" t="str">
            <v>/</v>
          </cell>
          <cell r="AI2282" t="str">
            <v>/</v>
          </cell>
        </row>
        <row r="2283">
          <cell r="AF2283" t="str">
            <v/>
          </cell>
          <cell r="AG2283" t="str">
            <v/>
          </cell>
          <cell r="AH2283" t="str">
            <v>/</v>
          </cell>
          <cell r="AI2283" t="str">
            <v>/</v>
          </cell>
        </row>
        <row r="2284">
          <cell r="AF2284" t="str">
            <v/>
          </cell>
          <cell r="AG2284" t="str">
            <v/>
          </cell>
          <cell r="AH2284" t="str">
            <v>/</v>
          </cell>
          <cell r="AI2284" t="str">
            <v>/</v>
          </cell>
        </row>
        <row r="2285">
          <cell r="AF2285" t="str">
            <v/>
          </cell>
          <cell r="AG2285" t="str">
            <v/>
          </cell>
          <cell r="AH2285" t="str">
            <v>/</v>
          </cell>
          <cell r="AI2285" t="str">
            <v>/</v>
          </cell>
        </row>
        <row r="2286">
          <cell r="AF2286" t="str">
            <v/>
          </cell>
          <cell r="AG2286" t="str">
            <v/>
          </cell>
          <cell r="AH2286" t="str">
            <v>/</v>
          </cell>
          <cell r="AI2286" t="str">
            <v>/</v>
          </cell>
        </row>
        <row r="2287">
          <cell r="AF2287" t="str">
            <v/>
          </cell>
          <cell r="AG2287" t="str">
            <v/>
          </cell>
          <cell r="AH2287" t="str">
            <v>/</v>
          </cell>
          <cell r="AI2287" t="str">
            <v>/</v>
          </cell>
        </row>
        <row r="2288">
          <cell r="AF2288" t="str">
            <v/>
          </cell>
          <cell r="AG2288" t="str">
            <v/>
          </cell>
          <cell r="AH2288" t="str">
            <v>/</v>
          </cell>
          <cell r="AI2288" t="str">
            <v>/</v>
          </cell>
        </row>
        <row r="2289">
          <cell r="AF2289" t="str">
            <v/>
          </cell>
          <cell r="AG2289" t="str">
            <v/>
          </cell>
          <cell r="AH2289" t="str">
            <v>/</v>
          </cell>
          <cell r="AI2289" t="str">
            <v>/</v>
          </cell>
        </row>
        <row r="2290">
          <cell r="AF2290" t="str">
            <v/>
          </cell>
          <cell r="AG2290" t="str">
            <v/>
          </cell>
          <cell r="AH2290" t="str">
            <v>/</v>
          </cell>
          <cell r="AI2290" t="str">
            <v>/</v>
          </cell>
        </row>
        <row r="2291">
          <cell r="AF2291" t="str">
            <v/>
          </cell>
          <cell r="AG2291" t="str">
            <v/>
          </cell>
          <cell r="AH2291" t="str">
            <v>/</v>
          </cell>
          <cell r="AI2291" t="str">
            <v>/</v>
          </cell>
        </row>
        <row r="2292">
          <cell r="AF2292" t="str">
            <v/>
          </cell>
          <cell r="AG2292" t="str">
            <v/>
          </cell>
          <cell r="AH2292" t="str">
            <v>/</v>
          </cell>
          <cell r="AI2292" t="str">
            <v>/</v>
          </cell>
        </row>
        <row r="2293">
          <cell r="AF2293" t="str">
            <v/>
          </cell>
          <cell r="AG2293" t="str">
            <v/>
          </cell>
          <cell r="AH2293" t="str">
            <v>/</v>
          </cell>
          <cell r="AI2293" t="str">
            <v>/</v>
          </cell>
        </row>
        <row r="2294">
          <cell r="AF2294" t="str">
            <v/>
          </cell>
          <cell r="AG2294" t="str">
            <v/>
          </cell>
          <cell r="AH2294" t="str">
            <v>/</v>
          </cell>
          <cell r="AI2294" t="str">
            <v>/</v>
          </cell>
        </row>
        <row r="2295">
          <cell r="AF2295" t="str">
            <v/>
          </cell>
          <cell r="AG2295" t="str">
            <v/>
          </cell>
          <cell r="AH2295" t="str">
            <v>/</v>
          </cell>
          <cell r="AI2295" t="str">
            <v>/</v>
          </cell>
        </row>
        <row r="2296">
          <cell r="AF2296" t="str">
            <v/>
          </cell>
          <cell r="AG2296" t="str">
            <v/>
          </cell>
          <cell r="AH2296" t="str">
            <v>/</v>
          </cell>
          <cell r="AI2296" t="str">
            <v>/</v>
          </cell>
        </row>
        <row r="2297">
          <cell r="AF2297" t="str">
            <v/>
          </cell>
          <cell r="AG2297" t="str">
            <v/>
          </cell>
          <cell r="AH2297" t="str">
            <v>/</v>
          </cell>
          <cell r="AI2297" t="str">
            <v>/</v>
          </cell>
        </row>
        <row r="2298">
          <cell r="AF2298" t="str">
            <v/>
          </cell>
          <cell r="AG2298" t="str">
            <v/>
          </cell>
          <cell r="AH2298" t="str">
            <v>/</v>
          </cell>
          <cell r="AI2298" t="str">
            <v>/</v>
          </cell>
        </row>
        <row r="2299">
          <cell r="AF2299" t="str">
            <v/>
          </cell>
          <cell r="AG2299" t="str">
            <v/>
          </cell>
          <cell r="AH2299" t="str">
            <v>/</v>
          </cell>
          <cell r="AI2299" t="str">
            <v>/</v>
          </cell>
        </row>
        <row r="2300">
          <cell r="AF2300" t="str">
            <v/>
          </cell>
          <cell r="AG2300" t="str">
            <v/>
          </cell>
          <cell r="AH2300" t="str">
            <v>/</v>
          </cell>
          <cell r="AI2300" t="str">
            <v>/</v>
          </cell>
        </row>
        <row r="2301">
          <cell r="AF2301" t="str">
            <v/>
          </cell>
          <cell r="AG2301" t="str">
            <v/>
          </cell>
          <cell r="AH2301" t="str">
            <v>/</v>
          </cell>
          <cell r="AI2301" t="str">
            <v>/</v>
          </cell>
        </row>
        <row r="2302">
          <cell r="AF2302" t="str">
            <v/>
          </cell>
          <cell r="AG2302" t="str">
            <v/>
          </cell>
          <cell r="AH2302" t="str">
            <v>/</v>
          </cell>
          <cell r="AI2302" t="str">
            <v>/</v>
          </cell>
        </row>
        <row r="2303">
          <cell r="AF2303" t="str">
            <v/>
          </cell>
          <cell r="AG2303" t="str">
            <v/>
          </cell>
          <cell r="AH2303" t="str">
            <v>/</v>
          </cell>
          <cell r="AI2303" t="str">
            <v>/</v>
          </cell>
        </row>
        <row r="2304">
          <cell r="AF2304" t="str">
            <v/>
          </cell>
          <cell r="AG2304" t="str">
            <v/>
          </cell>
          <cell r="AH2304" t="str">
            <v>/</v>
          </cell>
          <cell r="AI2304" t="str">
            <v>/</v>
          </cell>
        </row>
        <row r="2305">
          <cell r="AF2305" t="str">
            <v/>
          </cell>
          <cell r="AG2305" t="str">
            <v/>
          </cell>
          <cell r="AH2305" t="str">
            <v>/</v>
          </cell>
          <cell r="AI2305" t="str">
            <v>/</v>
          </cell>
        </row>
        <row r="2306">
          <cell r="AF2306" t="str">
            <v/>
          </cell>
          <cell r="AG2306" t="str">
            <v/>
          </cell>
          <cell r="AH2306" t="str">
            <v>/</v>
          </cell>
          <cell r="AI2306" t="str">
            <v>/</v>
          </cell>
        </row>
        <row r="2307">
          <cell r="AF2307" t="str">
            <v/>
          </cell>
          <cell r="AG2307" t="str">
            <v/>
          </cell>
          <cell r="AH2307" t="str">
            <v>/</v>
          </cell>
          <cell r="AI2307" t="str">
            <v>/</v>
          </cell>
        </row>
        <row r="2308">
          <cell r="AF2308" t="str">
            <v/>
          </cell>
          <cell r="AG2308" t="str">
            <v/>
          </cell>
          <cell r="AH2308" t="str">
            <v>/</v>
          </cell>
          <cell r="AI2308" t="str">
            <v>/</v>
          </cell>
        </row>
        <row r="2309">
          <cell r="AF2309" t="str">
            <v/>
          </cell>
          <cell r="AG2309" t="str">
            <v/>
          </cell>
          <cell r="AH2309" t="str">
            <v>/</v>
          </cell>
          <cell r="AI2309" t="str">
            <v>/</v>
          </cell>
        </row>
        <row r="2310">
          <cell r="AF2310" t="str">
            <v/>
          </cell>
          <cell r="AG2310" t="str">
            <v/>
          </cell>
          <cell r="AH2310" t="str">
            <v>/</v>
          </cell>
          <cell r="AI2310" t="str">
            <v>/</v>
          </cell>
        </row>
        <row r="2311">
          <cell r="AF2311" t="str">
            <v/>
          </cell>
          <cell r="AG2311" t="str">
            <v/>
          </cell>
          <cell r="AH2311" t="str">
            <v>/</v>
          </cell>
          <cell r="AI2311" t="str">
            <v>/</v>
          </cell>
        </row>
        <row r="2312">
          <cell r="AF2312" t="str">
            <v/>
          </cell>
          <cell r="AG2312" t="str">
            <v/>
          </cell>
          <cell r="AH2312" t="str">
            <v>/</v>
          </cell>
          <cell r="AI2312" t="str">
            <v>/</v>
          </cell>
        </row>
        <row r="2313">
          <cell r="AF2313" t="str">
            <v/>
          </cell>
          <cell r="AG2313" t="str">
            <v/>
          </cell>
          <cell r="AH2313" t="str">
            <v>/</v>
          </cell>
          <cell r="AI2313" t="str">
            <v>/</v>
          </cell>
        </row>
        <row r="2314">
          <cell r="AF2314" t="str">
            <v/>
          </cell>
          <cell r="AG2314" t="str">
            <v/>
          </cell>
          <cell r="AH2314" t="str">
            <v>/</v>
          </cell>
          <cell r="AI2314" t="str">
            <v>/</v>
          </cell>
        </row>
        <row r="2315">
          <cell r="AF2315" t="str">
            <v/>
          </cell>
          <cell r="AG2315" t="str">
            <v/>
          </cell>
          <cell r="AH2315" t="str">
            <v>/</v>
          </cell>
          <cell r="AI2315" t="str">
            <v>/</v>
          </cell>
        </row>
        <row r="2316">
          <cell r="AF2316" t="str">
            <v/>
          </cell>
          <cell r="AG2316" t="str">
            <v/>
          </cell>
          <cell r="AH2316" t="str">
            <v>/</v>
          </cell>
          <cell r="AI2316" t="str">
            <v>/</v>
          </cell>
        </row>
        <row r="2317">
          <cell r="AF2317" t="str">
            <v/>
          </cell>
          <cell r="AG2317" t="str">
            <v/>
          </cell>
          <cell r="AH2317" t="str">
            <v>/</v>
          </cell>
          <cell r="AI2317" t="str">
            <v>/</v>
          </cell>
        </row>
        <row r="2318">
          <cell r="AF2318" t="str">
            <v/>
          </cell>
          <cell r="AG2318" t="str">
            <v/>
          </cell>
          <cell r="AH2318" t="str">
            <v>/</v>
          </cell>
          <cell r="AI2318" t="str">
            <v>/</v>
          </cell>
        </row>
        <row r="2319">
          <cell r="AF2319" t="str">
            <v/>
          </cell>
          <cell r="AG2319" t="str">
            <v/>
          </cell>
          <cell r="AH2319" t="str">
            <v>/</v>
          </cell>
          <cell r="AI2319" t="str">
            <v>/</v>
          </cell>
        </row>
        <row r="2320">
          <cell r="AF2320" t="str">
            <v/>
          </cell>
          <cell r="AG2320" t="str">
            <v/>
          </cell>
          <cell r="AH2320" t="str">
            <v>/</v>
          </cell>
          <cell r="AI2320" t="str">
            <v>/</v>
          </cell>
        </row>
        <row r="2321">
          <cell r="AF2321" t="str">
            <v/>
          </cell>
          <cell r="AG2321" t="str">
            <v/>
          </cell>
          <cell r="AH2321" t="str">
            <v>/</v>
          </cell>
          <cell r="AI2321" t="str">
            <v>/</v>
          </cell>
        </row>
        <row r="2322">
          <cell r="AF2322" t="str">
            <v/>
          </cell>
          <cell r="AG2322" t="str">
            <v/>
          </cell>
          <cell r="AH2322" t="str">
            <v>/</v>
          </cell>
          <cell r="AI2322" t="str">
            <v>/</v>
          </cell>
        </row>
        <row r="2323">
          <cell r="AF2323" t="str">
            <v/>
          </cell>
          <cell r="AG2323" t="str">
            <v/>
          </cell>
          <cell r="AH2323" t="str">
            <v>/</v>
          </cell>
          <cell r="AI2323" t="str">
            <v>/</v>
          </cell>
        </row>
        <row r="2324">
          <cell r="AF2324" t="str">
            <v/>
          </cell>
          <cell r="AG2324" t="str">
            <v/>
          </cell>
          <cell r="AH2324" t="str">
            <v>/</v>
          </cell>
          <cell r="AI2324" t="str">
            <v>/</v>
          </cell>
        </row>
        <row r="2325">
          <cell r="AF2325" t="str">
            <v/>
          </cell>
          <cell r="AG2325" t="str">
            <v/>
          </cell>
          <cell r="AH2325" t="str">
            <v>/</v>
          </cell>
          <cell r="AI2325" t="str">
            <v>/</v>
          </cell>
        </row>
        <row r="2326">
          <cell r="AF2326" t="str">
            <v/>
          </cell>
          <cell r="AG2326" t="str">
            <v/>
          </cell>
          <cell r="AH2326" t="str">
            <v>/</v>
          </cell>
          <cell r="AI2326" t="str">
            <v>/</v>
          </cell>
        </row>
        <row r="2327">
          <cell r="AF2327" t="str">
            <v/>
          </cell>
          <cell r="AG2327" t="str">
            <v/>
          </cell>
          <cell r="AH2327" t="str">
            <v>/</v>
          </cell>
          <cell r="AI2327" t="str">
            <v>/</v>
          </cell>
        </row>
        <row r="2328">
          <cell r="AF2328" t="str">
            <v/>
          </cell>
          <cell r="AG2328" t="str">
            <v/>
          </cell>
          <cell r="AH2328" t="str">
            <v>/</v>
          </cell>
          <cell r="AI2328" t="str">
            <v>/</v>
          </cell>
        </row>
        <row r="2329">
          <cell r="AF2329" t="str">
            <v/>
          </cell>
          <cell r="AG2329" t="str">
            <v/>
          </cell>
          <cell r="AH2329" t="str">
            <v>/</v>
          </cell>
          <cell r="AI2329" t="str">
            <v>/</v>
          </cell>
        </row>
        <row r="2330">
          <cell r="AF2330" t="str">
            <v/>
          </cell>
          <cell r="AG2330" t="str">
            <v/>
          </cell>
          <cell r="AH2330" t="str">
            <v>/</v>
          </cell>
          <cell r="AI2330" t="str">
            <v>/</v>
          </cell>
        </row>
        <row r="2331">
          <cell r="AF2331" t="str">
            <v/>
          </cell>
          <cell r="AG2331" t="str">
            <v/>
          </cell>
          <cell r="AH2331" t="str">
            <v>/</v>
          </cell>
          <cell r="AI2331" t="str">
            <v>/</v>
          </cell>
        </row>
        <row r="2332">
          <cell r="AF2332" t="str">
            <v/>
          </cell>
          <cell r="AG2332" t="str">
            <v/>
          </cell>
          <cell r="AH2332" t="str">
            <v>/</v>
          </cell>
          <cell r="AI2332" t="str">
            <v>/</v>
          </cell>
        </row>
        <row r="2333">
          <cell r="AF2333" t="str">
            <v/>
          </cell>
          <cell r="AG2333" t="str">
            <v/>
          </cell>
          <cell r="AH2333" t="str">
            <v>/</v>
          </cell>
          <cell r="AI2333" t="str">
            <v>/</v>
          </cell>
        </row>
        <row r="2334">
          <cell r="AF2334" t="str">
            <v/>
          </cell>
          <cell r="AG2334" t="str">
            <v/>
          </cell>
          <cell r="AH2334" t="str">
            <v>/</v>
          </cell>
          <cell r="AI2334" t="str">
            <v>/</v>
          </cell>
        </row>
        <row r="2335">
          <cell r="AF2335" t="str">
            <v/>
          </cell>
          <cell r="AG2335" t="str">
            <v/>
          </cell>
          <cell r="AH2335" t="str">
            <v>/</v>
          </cell>
          <cell r="AI2335" t="str">
            <v>/</v>
          </cell>
        </row>
        <row r="2336">
          <cell r="AF2336" t="str">
            <v/>
          </cell>
          <cell r="AG2336" t="str">
            <v/>
          </cell>
          <cell r="AH2336" t="str">
            <v>/</v>
          </cell>
          <cell r="AI2336" t="str">
            <v>/</v>
          </cell>
        </row>
        <row r="2337">
          <cell r="AF2337" t="str">
            <v/>
          </cell>
          <cell r="AG2337" t="str">
            <v/>
          </cell>
          <cell r="AH2337" t="str">
            <v>/</v>
          </cell>
          <cell r="AI2337" t="str">
            <v>/</v>
          </cell>
        </row>
        <row r="2338">
          <cell r="AF2338" t="str">
            <v/>
          </cell>
          <cell r="AG2338" t="str">
            <v/>
          </cell>
          <cell r="AH2338" t="str">
            <v>/</v>
          </cell>
          <cell r="AI2338" t="str">
            <v>/</v>
          </cell>
        </row>
        <row r="2339">
          <cell r="AF2339" t="str">
            <v/>
          </cell>
          <cell r="AG2339" t="str">
            <v/>
          </cell>
          <cell r="AH2339" t="str">
            <v>/</v>
          </cell>
          <cell r="AI2339" t="str">
            <v>/</v>
          </cell>
        </row>
        <row r="2340">
          <cell r="AF2340" t="str">
            <v/>
          </cell>
          <cell r="AG2340" t="str">
            <v/>
          </cell>
          <cell r="AH2340" t="str">
            <v>/</v>
          </cell>
          <cell r="AI2340" t="str">
            <v>/</v>
          </cell>
        </row>
        <row r="2341">
          <cell r="AF2341" t="str">
            <v/>
          </cell>
          <cell r="AG2341" t="str">
            <v/>
          </cell>
          <cell r="AH2341" t="str">
            <v>/</v>
          </cell>
          <cell r="AI2341" t="str">
            <v>/</v>
          </cell>
        </row>
        <row r="2342">
          <cell r="AF2342" t="str">
            <v/>
          </cell>
          <cell r="AG2342" t="str">
            <v/>
          </cell>
          <cell r="AH2342" t="str">
            <v>/</v>
          </cell>
          <cell r="AI2342" t="str">
            <v>/</v>
          </cell>
        </row>
        <row r="2343">
          <cell r="AF2343" t="str">
            <v/>
          </cell>
          <cell r="AG2343" t="str">
            <v/>
          </cell>
          <cell r="AH2343" t="str">
            <v>/</v>
          </cell>
          <cell r="AI2343" t="str">
            <v>/</v>
          </cell>
        </row>
        <row r="2344">
          <cell r="AF2344" t="str">
            <v/>
          </cell>
          <cell r="AG2344" t="str">
            <v/>
          </cell>
          <cell r="AH2344" t="str">
            <v>/</v>
          </cell>
          <cell r="AI2344" t="str">
            <v>/</v>
          </cell>
        </row>
        <row r="2345">
          <cell r="AF2345" t="str">
            <v/>
          </cell>
          <cell r="AG2345" t="str">
            <v/>
          </cell>
          <cell r="AH2345" t="str">
            <v>/</v>
          </cell>
          <cell r="AI2345" t="str">
            <v>/</v>
          </cell>
        </row>
        <row r="2346">
          <cell r="AF2346" t="str">
            <v/>
          </cell>
          <cell r="AG2346" t="str">
            <v/>
          </cell>
          <cell r="AH2346" t="str">
            <v>/</v>
          </cell>
          <cell r="AI2346" t="str">
            <v>/</v>
          </cell>
        </row>
        <row r="2347">
          <cell r="AF2347" t="str">
            <v/>
          </cell>
          <cell r="AG2347" t="str">
            <v/>
          </cell>
          <cell r="AH2347" t="str">
            <v>/</v>
          </cell>
          <cell r="AI2347" t="str">
            <v>/</v>
          </cell>
        </row>
        <row r="2348">
          <cell r="AF2348" t="str">
            <v/>
          </cell>
          <cell r="AG2348" t="str">
            <v/>
          </cell>
          <cell r="AH2348" t="str">
            <v>/</v>
          </cell>
          <cell r="AI2348" t="str">
            <v>/</v>
          </cell>
        </row>
        <row r="2349">
          <cell r="AF2349" t="str">
            <v/>
          </cell>
          <cell r="AG2349" t="str">
            <v/>
          </cell>
          <cell r="AH2349" t="str">
            <v>/</v>
          </cell>
          <cell r="AI2349" t="str">
            <v>/</v>
          </cell>
        </row>
        <row r="2350">
          <cell r="AF2350" t="str">
            <v/>
          </cell>
          <cell r="AG2350" t="str">
            <v/>
          </cell>
          <cell r="AH2350" t="str">
            <v>/</v>
          </cell>
          <cell r="AI2350" t="str">
            <v>/</v>
          </cell>
        </row>
        <row r="2351">
          <cell r="AF2351" t="str">
            <v/>
          </cell>
          <cell r="AG2351" t="str">
            <v/>
          </cell>
          <cell r="AH2351" t="str">
            <v>/</v>
          </cell>
          <cell r="AI2351" t="str">
            <v>/</v>
          </cell>
        </row>
        <row r="2352">
          <cell r="AF2352" t="str">
            <v/>
          </cell>
          <cell r="AG2352" t="str">
            <v/>
          </cell>
          <cell r="AH2352" t="str">
            <v>/</v>
          </cell>
          <cell r="AI2352" t="str">
            <v>/</v>
          </cell>
        </row>
        <row r="2353">
          <cell r="AF2353" t="str">
            <v/>
          </cell>
          <cell r="AG2353" t="str">
            <v/>
          </cell>
          <cell r="AH2353" t="str">
            <v>/</v>
          </cell>
          <cell r="AI2353" t="str">
            <v>/</v>
          </cell>
        </row>
        <row r="2354">
          <cell r="AF2354" t="str">
            <v/>
          </cell>
          <cell r="AG2354" t="str">
            <v/>
          </cell>
          <cell r="AH2354" t="str">
            <v>/</v>
          </cell>
          <cell r="AI2354" t="str">
            <v>/</v>
          </cell>
        </row>
        <row r="2355">
          <cell r="AF2355" t="str">
            <v/>
          </cell>
          <cell r="AG2355" t="str">
            <v/>
          </cell>
          <cell r="AH2355" t="str">
            <v>/</v>
          </cell>
          <cell r="AI2355" t="str">
            <v>/</v>
          </cell>
        </row>
        <row r="2356">
          <cell r="AF2356" t="str">
            <v/>
          </cell>
          <cell r="AG2356" t="str">
            <v/>
          </cell>
          <cell r="AH2356" t="str">
            <v>/</v>
          </cell>
          <cell r="AI2356" t="str">
            <v>/</v>
          </cell>
        </row>
        <row r="2357">
          <cell r="AF2357" t="str">
            <v/>
          </cell>
          <cell r="AG2357" t="str">
            <v/>
          </cell>
          <cell r="AH2357" t="str">
            <v>/</v>
          </cell>
          <cell r="AI2357" t="str">
            <v>/</v>
          </cell>
        </row>
        <row r="2358">
          <cell r="AF2358" t="str">
            <v/>
          </cell>
          <cell r="AG2358" t="str">
            <v/>
          </cell>
          <cell r="AH2358" t="str">
            <v>/</v>
          </cell>
          <cell r="AI2358" t="str">
            <v>/</v>
          </cell>
        </row>
        <row r="2359">
          <cell r="AF2359" t="str">
            <v/>
          </cell>
          <cell r="AG2359" t="str">
            <v/>
          </cell>
          <cell r="AH2359" t="str">
            <v>/</v>
          </cell>
          <cell r="AI2359" t="str">
            <v>/</v>
          </cell>
        </row>
        <row r="2360">
          <cell r="AF2360" t="str">
            <v/>
          </cell>
          <cell r="AG2360" t="str">
            <v/>
          </cell>
          <cell r="AH2360" t="str">
            <v>/</v>
          </cell>
          <cell r="AI2360" t="str">
            <v>/</v>
          </cell>
        </row>
        <row r="2361">
          <cell r="AF2361" t="str">
            <v/>
          </cell>
          <cell r="AG2361" t="str">
            <v/>
          </cell>
          <cell r="AH2361" t="str">
            <v>/</v>
          </cell>
          <cell r="AI2361" t="str">
            <v>/</v>
          </cell>
        </row>
        <row r="2362">
          <cell r="AF2362" t="str">
            <v/>
          </cell>
          <cell r="AG2362" t="str">
            <v/>
          </cell>
          <cell r="AH2362" t="str">
            <v>/</v>
          </cell>
          <cell r="AI2362" t="str">
            <v>/</v>
          </cell>
        </row>
        <row r="2363">
          <cell r="AF2363" t="str">
            <v/>
          </cell>
          <cell r="AG2363" t="str">
            <v/>
          </cell>
          <cell r="AH2363" t="str">
            <v>/</v>
          </cell>
          <cell r="AI2363" t="str">
            <v>/</v>
          </cell>
        </row>
        <row r="2364">
          <cell r="AF2364" t="str">
            <v/>
          </cell>
          <cell r="AG2364" t="str">
            <v/>
          </cell>
          <cell r="AH2364" t="str">
            <v>/</v>
          </cell>
          <cell r="AI2364" t="str">
            <v>/</v>
          </cell>
        </row>
        <row r="2365">
          <cell r="AF2365" t="str">
            <v/>
          </cell>
          <cell r="AG2365" t="str">
            <v/>
          </cell>
          <cell r="AH2365" t="str">
            <v>/</v>
          </cell>
          <cell r="AI2365" t="str">
            <v>/</v>
          </cell>
        </row>
        <row r="2366">
          <cell r="AF2366" t="str">
            <v/>
          </cell>
          <cell r="AG2366" t="str">
            <v/>
          </cell>
          <cell r="AH2366" t="str">
            <v>/</v>
          </cell>
          <cell r="AI2366" t="str">
            <v>/</v>
          </cell>
        </row>
        <row r="2367">
          <cell r="AF2367" t="str">
            <v/>
          </cell>
          <cell r="AG2367" t="str">
            <v/>
          </cell>
          <cell r="AH2367" t="str">
            <v>/</v>
          </cell>
          <cell r="AI2367" t="str">
            <v>/</v>
          </cell>
        </row>
        <row r="2368">
          <cell r="AF2368" t="str">
            <v/>
          </cell>
          <cell r="AG2368" t="str">
            <v/>
          </cell>
          <cell r="AH2368" t="str">
            <v>/</v>
          </cell>
          <cell r="AI2368" t="str">
            <v>/</v>
          </cell>
        </row>
        <row r="2369">
          <cell r="AF2369" t="str">
            <v/>
          </cell>
          <cell r="AG2369" t="str">
            <v/>
          </cell>
          <cell r="AH2369" t="str">
            <v>/</v>
          </cell>
          <cell r="AI2369" t="str">
            <v>/</v>
          </cell>
        </row>
        <row r="2370">
          <cell r="AF2370" t="str">
            <v/>
          </cell>
          <cell r="AG2370" t="str">
            <v/>
          </cell>
          <cell r="AH2370" t="str">
            <v>/</v>
          </cell>
          <cell r="AI2370" t="str">
            <v>/</v>
          </cell>
        </row>
        <row r="2371">
          <cell r="AF2371" t="str">
            <v/>
          </cell>
          <cell r="AG2371" t="str">
            <v/>
          </cell>
          <cell r="AH2371" t="str">
            <v>/</v>
          </cell>
          <cell r="AI2371" t="str">
            <v>/</v>
          </cell>
        </row>
        <row r="2372">
          <cell r="AF2372" t="str">
            <v/>
          </cell>
          <cell r="AG2372" t="str">
            <v/>
          </cell>
          <cell r="AH2372" t="str">
            <v>/</v>
          </cell>
          <cell r="AI2372" t="str">
            <v>/</v>
          </cell>
        </row>
        <row r="2373">
          <cell r="AF2373" t="str">
            <v/>
          </cell>
          <cell r="AG2373" t="str">
            <v/>
          </cell>
          <cell r="AH2373" t="str">
            <v>/</v>
          </cell>
          <cell r="AI2373" t="str">
            <v>/</v>
          </cell>
        </row>
        <row r="2374">
          <cell r="AF2374" t="str">
            <v/>
          </cell>
          <cell r="AG2374" t="str">
            <v/>
          </cell>
          <cell r="AH2374" t="str">
            <v>/</v>
          </cell>
          <cell r="AI2374" t="str">
            <v>/</v>
          </cell>
        </row>
        <row r="2375">
          <cell r="AF2375" t="str">
            <v/>
          </cell>
          <cell r="AG2375" t="str">
            <v/>
          </cell>
          <cell r="AH2375" t="str">
            <v>/</v>
          </cell>
          <cell r="AI2375" t="str">
            <v>/</v>
          </cell>
        </row>
        <row r="2376">
          <cell r="AF2376" t="str">
            <v/>
          </cell>
          <cell r="AG2376" t="str">
            <v/>
          </cell>
          <cell r="AH2376" t="str">
            <v>/</v>
          </cell>
          <cell r="AI2376" t="str">
            <v>/</v>
          </cell>
        </row>
        <row r="2377">
          <cell r="AF2377" t="str">
            <v/>
          </cell>
          <cell r="AG2377" t="str">
            <v/>
          </cell>
          <cell r="AH2377" t="str">
            <v>/</v>
          </cell>
          <cell r="AI2377" t="str">
            <v>/</v>
          </cell>
        </row>
        <row r="2378">
          <cell r="AF2378" t="str">
            <v/>
          </cell>
          <cell r="AG2378" t="str">
            <v/>
          </cell>
          <cell r="AH2378" t="str">
            <v>/</v>
          </cell>
          <cell r="AI2378" t="str">
            <v>/</v>
          </cell>
        </row>
        <row r="2379">
          <cell r="AF2379" t="str">
            <v/>
          </cell>
          <cell r="AG2379" t="str">
            <v/>
          </cell>
          <cell r="AH2379" t="str">
            <v>/</v>
          </cell>
          <cell r="AI2379" t="str">
            <v>/</v>
          </cell>
        </row>
        <row r="2380">
          <cell r="AF2380" t="str">
            <v/>
          </cell>
          <cell r="AG2380" t="str">
            <v/>
          </cell>
          <cell r="AH2380" t="str">
            <v>/</v>
          </cell>
          <cell r="AI2380" t="str">
            <v>/</v>
          </cell>
        </row>
        <row r="2381">
          <cell r="AF2381" t="str">
            <v/>
          </cell>
          <cell r="AG2381" t="str">
            <v/>
          </cell>
          <cell r="AH2381" t="str">
            <v>/</v>
          </cell>
          <cell r="AI2381" t="str">
            <v>/</v>
          </cell>
        </row>
        <row r="2382">
          <cell r="AF2382" t="str">
            <v/>
          </cell>
          <cell r="AG2382" t="str">
            <v/>
          </cell>
          <cell r="AH2382" t="str">
            <v>/</v>
          </cell>
          <cell r="AI2382" t="str">
            <v>/</v>
          </cell>
        </row>
        <row r="2383">
          <cell r="AF2383" t="str">
            <v/>
          </cell>
          <cell r="AG2383" t="str">
            <v/>
          </cell>
          <cell r="AH2383" t="str">
            <v>/</v>
          </cell>
          <cell r="AI2383" t="str">
            <v>/</v>
          </cell>
        </row>
        <row r="2384">
          <cell r="AF2384" t="str">
            <v/>
          </cell>
          <cell r="AG2384" t="str">
            <v/>
          </cell>
          <cell r="AH2384" t="str">
            <v>/</v>
          </cell>
          <cell r="AI2384" t="str">
            <v>/</v>
          </cell>
        </row>
        <row r="2385">
          <cell r="AF2385" t="str">
            <v/>
          </cell>
          <cell r="AG2385" t="str">
            <v/>
          </cell>
          <cell r="AH2385" t="str">
            <v>/</v>
          </cell>
          <cell r="AI2385" t="str">
            <v>/</v>
          </cell>
        </row>
        <row r="2386">
          <cell r="AF2386" t="str">
            <v/>
          </cell>
          <cell r="AG2386" t="str">
            <v/>
          </cell>
          <cell r="AH2386" t="str">
            <v>/</v>
          </cell>
          <cell r="AI2386" t="str">
            <v>/</v>
          </cell>
        </row>
        <row r="2387">
          <cell r="AF2387" t="str">
            <v/>
          </cell>
          <cell r="AG2387" t="str">
            <v/>
          </cell>
          <cell r="AH2387" t="str">
            <v>/</v>
          </cell>
          <cell r="AI2387" t="str">
            <v>/</v>
          </cell>
        </row>
        <row r="2388">
          <cell r="AF2388" t="str">
            <v/>
          </cell>
          <cell r="AG2388" t="str">
            <v/>
          </cell>
          <cell r="AH2388" t="str">
            <v>/</v>
          </cell>
          <cell r="AI2388" t="str">
            <v>/</v>
          </cell>
        </row>
        <row r="2389">
          <cell r="AF2389" t="str">
            <v/>
          </cell>
          <cell r="AG2389" t="str">
            <v/>
          </cell>
          <cell r="AH2389" t="str">
            <v>/</v>
          </cell>
          <cell r="AI2389" t="str">
            <v>/</v>
          </cell>
        </row>
        <row r="2390">
          <cell r="AF2390" t="str">
            <v/>
          </cell>
          <cell r="AG2390" t="str">
            <v/>
          </cell>
          <cell r="AH2390" t="str">
            <v>/</v>
          </cell>
          <cell r="AI2390" t="str">
            <v>/</v>
          </cell>
        </row>
        <row r="2391">
          <cell r="AF2391" t="str">
            <v/>
          </cell>
          <cell r="AG2391" t="str">
            <v/>
          </cell>
          <cell r="AH2391" t="str">
            <v>/</v>
          </cell>
          <cell r="AI2391" t="str">
            <v>/</v>
          </cell>
        </row>
        <row r="2392">
          <cell r="AF2392" t="str">
            <v/>
          </cell>
          <cell r="AG2392" t="str">
            <v/>
          </cell>
          <cell r="AH2392" t="str">
            <v>/</v>
          </cell>
          <cell r="AI2392" t="str">
            <v>/</v>
          </cell>
        </row>
        <row r="2393">
          <cell r="AF2393" t="str">
            <v/>
          </cell>
          <cell r="AG2393" t="str">
            <v/>
          </cell>
          <cell r="AH2393" t="str">
            <v>/</v>
          </cell>
          <cell r="AI2393" t="str">
            <v>/</v>
          </cell>
        </row>
        <row r="2394">
          <cell r="AF2394" t="str">
            <v/>
          </cell>
          <cell r="AG2394" t="str">
            <v/>
          </cell>
          <cell r="AH2394" t="str">
            <v>/</v>
          </cell>
          <cell r="AI2394" t="str">
            <v>/</v>
          </cell>
        </row>
        <row r="2395">
          <cell r="AF2395" t="str">
            <v/>
          </cell>
          <cell r="AG2395" t="str">
            <v/>
          </cell>
          <cell r="AH2395" t="str">
            <v>/</v>
          </cell>
          <cell r="AI2395" t="str">
            <v>/</v>
          </cell>
        </row>
        <row r="2396">
          <cell r="AF2396" t="str">
            <v/>
          </cell>
          <cell r="AG2396" t="str">
            <v/>
          </cell>
          <cell r="AH2396" t="str">
            <v>/</v>
          </cell>
          <cell r="AI2396" t="str">
            <v>/</v>
          </cell>
        </row>
        <row r="2397">
          <cell r="AF2397" t="str">
            <v/>
          </cell>
          <cell r="AG2397" t="str">
            <v/>
          </cell>
          <cell r="AH2397" t="str">
            <v>/</v>
          </cell>
          <cell r="AI2397" t="str">
            <v>/</v>
          </cell>
        </row>
        <row r="2398">
          <cell r="AF2398" t="str">
            <v/>
          </cell>
          <cell r="AG2398" t="str">
            <v/>
          </cell>
          <cell r="AH2398" t="str">
            <v>/</v>
          </cell>
          <cell r="AI2398" t="str">
            <v>/</v>
          </cell>
        </row>
        <row r="2399">
          <cell r="AF2399" t="str">
            <v/>
          </cell>
          <cell r="AG2399" t="str">
            <v/>
          </cell>
          <cell r="AH2399" t="str">
            <v>/</v>
          </cell>
          <cell r="AI2399" t="str">
            <v>/</v>
          </cell>
        </row>
        <row r="2400">
          <cell r="AF2400" t="str">
            <v/>
          </cell>
          <cell r="AG2400" t="str">
            <v/>
          </cell>
          <cell r="AH2400" t="str">
            <v>/</v>
          </cell>
          <cell r="AI2400" t="str">
            <v>/</v>
          </cell>
        </row>
        <row r="2401">
          <cell r="AF2401" t="str">
            <v/>
          </cell>
          <cell r="AG2401" t="str">
            <v/>
          </cell>
          <cell r="AH2401" t="str">
            <v>/</v>
          </cell>
          <cell r="AI2401" t="str">
            <v>/</v>
          </cell>
        </row>
        <row r="2402">
          <cell r="AF2402" t="str">
            <v/>
          </cell>
          <cell r="AG2402" t="str">
            <v/>
          </cell>
          <cell r="AH2402" t="str">
            <v>/</v>
          </cell>
          <cell r="AI2402" t="str">
            <v>/</v>
          </cell>
        </row>
        <row r="2403">
          <cell r="AF2403" t="str">
            <v/>
          </cell>
          <cell r="AG2403" t="str">
            <v/>
          </cell>
          <cell r="AH2403" t="str">
            <v>/</v>
          </cell>
          <cell r="AI2403" t="str">
            <v>/</v>
          </cell>
        </row>
        <row r="2404">
          <cell r="AF2404" t="str">
            <v/>
          </cell>
          <cell r="AG2404" t="str">
            <v/>
          </cell>
          <cell r="AH2404" t="str">
            <v>/</v>
          </cell>
          <cell r="AI2404" t="str">
            <v>/</v>
          </cell>
        </row>
        <row r="2405">
          <cell r="AF2405" t="str">
            <v/>
          </cell>
          <cell r="AG2405" t="str">
            <v/>
          </cell>
          <cell r="AH2405" t="str">
            <v>/</v>
          </cell>
          <cell r="AI2405" t="str">
            <v>/</v>
          </cell>
        </row>
        <row r="2406">
          <cell r="AF2406" t="str">
            <v/>
          </cell>
          <cell r="AG2406" t="str">
            <v/>
          </cell>
          <cell r="AH2406" t="str">
            <v>/</v>
          </cell>
          <cell r="AI2406" t="str">
            <v>/</v>
          </cell>
        </row>
        <row r="2407">
          <cell r="AF2407" t="str">
            <v/>
          </cell>
          <cell r="AG2407" t="str">
            <v/>
          </cell>
          <cell r="AH2407" t="str">
            <v>/</v>
          </cell>
          <cell r="AI2407" t="str">
            <v>/</v>
          </cell>
        </row>
        <row r="2408">
          <cell r="AF2408" t="str">
            <v/>
          </cell>
          <cell r="AG2408" t="str">
            <v/>
          </cell>
          <cell r="AH2408" t="str">
            <v>/</v>
          </cell>
          <cell r="AI2408" t="str">
            <v>/</v>
          </cell>
        </row>
        <row r="2409">
          <cell r="AF2409" t="str">
            <v/>
          </cell>
          <cell r="AG2409" t="str">
            <v/>
          </cell>
          <cell r="AH2409" t="str">
            <v>/</v>
          </cell>
          <cell r="AI2409" t="str">
            <v>/</v>
          </cell>
        </row>
        <row r="2410">
          <cell r="AF2410" t="str">
            <v/>
          </cell>
          <cell r="AG2410" t="str">
            <v/>
          </cell>
          <cell r="AH2410" t="str">
            <v>/</v>
          </cell>
          <cell r="AI2410" t="str">
            <v>/</v>
          </cell>
        </row>
        <row r="2411">
          <cell r="AF2411" t="str">
            <v/>
          </cell>
          <cell r="AG2411" t="str">
            <v/>
          </cell>
          <cell r="AH2411" t="str">
            <v>/</v>
          </cell>
          <cell r="AI2411" t="str">
            <v>/</v>
          </cell>
        </row>
        <row r="2412">
          <cell r="AF2412" t="str">
            <v/>
          </cell>
          <cell r="AG2412" t="str">
            <v/>
          </cell>
          <cell r="AH2412" t="str">
            <v>/</v>
          </cell>
          <cell r="AI2412" t="str">
            <v>/</v>
          </cell>
        </row>
        <row r="2413">
          <cell r="AF2413" t="str">
            <v/>
          </cell>
          <cell r="AG2413" t="str">
            <v/>
          </cell>
          <cell r="AH2413" t="str">
            <v>/</v>
          </cell>
          <cell r="AI2413" t="str">
            <v>/</v>
          </cell>
        </row>
        <row r="2414">
          <cell r="AF2414" t="str">
            <v/>
          </cell>
          <cell r="AG2414" t="str">
            <v/>
          </cell>
          <cell r="AH2414" t="str">
            <v>/</v>
          </cell>
          <cell r="AI2414" t="str">
            <v>/</v>
          </cell>
        </row>
        <row r="2415">
          <cell r="AF2415" t="str">
            <v/>
          </cell>
          <cell r="AG2415" t="str">
            <v/>
          </cell>
          <cell r="AH2415" t="str">
            <v>/</v>
          </cell>
          <cell r="AI2415" t="str">
            <v>/</v>
          </cell>
        </row>
        <row r="2416">
          <cell r="AF2416" t="str">
            <v/>
          </cell>
          <cell r="AG2416" t="str">
            <v/>
          </cell>
          <cell r="AH2416" t="str">
            <v>/</v>
          </cell>
          <cell r="AI2416" t="str">
            <v>/</v>
          </cell>
        </row>
        <row r="2417">
          <cell r="AF2417" t="str">
            <v/>
          </cell>
          <cell r="AG2417" t="str">
            <v/>
          </cell>
          <cell r="AH2417" t="str">
            <v>/</v>
          </cell>
          <cell r="AI2417" t="str">
            <v>/</v>
          </cell>
        </row>
        <row r="2418">
          <cell r="AF2418" t="str">
            <v/>
          </cell>
          <cell r="AG2418" t="str">
            <v/>
          </cell>
          <cell r="AH2418" t="str">
            <v>/</v>
          </cell>
          <cell r="AI2418" t="str">
            <v>/</v>
          </cell>
        </row>
        <row r="2419">
          <cell r="AF2419" t="str">
            <v/>
          </cell>
          <cell r="AG2419" t="str">
            <v/>
          </cell>
          <cell r="AH2419" t="str">
            <v>/</v>
          </cell>
          <cell r="AI2419" t="str">
            <v>/</v>
          </cell>
        </row>
        <row r="2420">
          <cell r="AF2420" t="str">
            <v/>
          </cell>
          <cell r="AG2420" t="str">
            <v/>
          </cell>
          <cell r="AH2420" t="str">
            <v>/</v>
          </cell>
          <cell r="AI2420" t="str">
            <v>/</v>
          </cell>
        </row>
        <row r="2421">
          <cell r="AF2421" t="str">
            <v/>
          </cell>
          <cell r="AG2421" t="str">
            <v/>
          </cell>
          <cell r="AH2421" t="str">
            <v>/</v>
          </cell>
          <cell r="AI2421" t="str">
            <v>/</v>
          </cell>
        </row>
        <row r="2422">
          <cell r="AF2422" t="str">
            <v/>
          </cell>
          <cell r="AG2422" t="str">
            <v/>
          </cell>
          <cell r="AH2422" t="str">
            <v>/</v>
          </cell>
          <cell r="AI2422" t="str">
            <v>/</v>
          </cell>
        </row>
        <row r="2423">
          <cell r="AF2423" t="str">
            <v/>
          </cell>
          <cell r="AG2423" t="str">
            <v/>
          </cell>
          <cell r="AH2423" t="str">
            <v>/</v>
          </cell>
          <cell r="AI2423" t="str">
            <v>/</v>
          </cell>
        </row>
        <row r="2424">
          <cell r="AF2424" t="str">
            <v/>
          </cell>
          <cell r="AG2424" t="str">
            <v/>
          </cell>
          <cell r="AH2424" t="str">
            <v>/</v>
          </cell>
          <cell r="AI2424" t="str">
            <v>/</v>
          </cell>
        </row>
        <row r="2425">
          <cell r="AF2425" t="str">
            <v/>
          </cell>
          <cell r="AG2425" t="str">
            <v/>
          </cell>
          <cell r="AH2425" t="str">
            <v>/</v>
          </cell>
          <cell r="AI2425" t="str">
            <v>/</v>
          </cell>
        </row>
        <row r="2426">
          <cell r="AF2426" t="str">
            <v/>
          </cell>
          <cell r="AG2426" t="str">
            <v/>
          </cell>
          <cell r="AH2426" t="str">
            <v>/</v>
          </cell>
          <cell r="AI2426" t="str">
            <v>/</v>
          </cell>
        </row>
        <row r="2427">
          <cell r="AF2427" t="str">
            <v/>
          </cell>
          <cell r="AG2427" t="str">
            <v/>
          </cell>
          <cell r="AH2427" t="str">
            <v>/</v>
          </cell>
          <cell r="AI2427" t="str">
            <v>/</v>
          </cell>
        </row>
        <row r="2428">
          <cell r="AF2428" t="str">
            <v/>
          </cell>
          <cell r="AG2428" t="str">
            <v/>
          </cell>
          <cell r="AH2428" t="str">
            <v>/</v>
          </cell>
          <cell r="AI2428" t="str">
            <v>/</v>
          </cell>
        </row>
        <row r="2429">
          <cell r="AF2429" t="str">
            <v/>
          </cell>
          <cell r="AG2429" t="str">
            <v/>
          </cell>
          <cell r="AH2429" t="str">
            <v>/</v>
          </cell>
          <cell r="AI2429" t="str">
            <v>/</v>
          </cell>
        </row>
        <row r="2430">
          <cell r="AF2430" t="str">
            <v/>
          </cell>
          <cell r="AG2430" t="str">
            <v/>
          </cell>
          <cell r="AH2430" t="str">
            <v>/</v>
          </cell>
          <cell r="AI2430" t="str">
            <v>/</v>
          </cell>
        </row>
        <row r="2431">
          <cell r="AF2431" t="str">
            <v/>
          </cell>
          <cell r="AG2431" t="str">
            <v/>
          </cell>
          <cell r="AH2431" t="str">
            <v>/</v>
          </cell>
          <cell r="AI2431" t="str">
            <v>/</v>
          </cell>
        </row>
        <row r="2432">
          <cell r="AF2432" t="str">
            <v/>
          </cell>
          <cell r="AG2432" t="str">
            <v/>
          </cell>
          <cell r="AH2432" t="str">
            <v>/</v>
          </cell>
          <cell r="AI2432" t="str">
            <v>/</v>
          </cell>
        </row>
        <row r="2433">
          <cell r="AF2433" t="str">
            <v/>
          </cell>
          <cell r="AG2433" t="str">
            <v/>
          </cell>
          <cell r="AH2433" t="str">
            <v>/</v>
          </cell>
          <cell r="AI2433" t="str">
            <v>/</v>
          </cell>
        </row>
        <row r="2434">
          <cell r="AF2434" t="str">
            <v/>
          </cell>
          <cell r="AG2434" t="str">
            <v/>
          </cell>
          <cell r="AH2434" t="str">
            <v>/</v>
          </cell>
          <cell r="AI2434" t="str">
            <v>/</v>
          </cell>
        </row>
        <row r="2435">
          <cell r="AF2435" t="str">
            <v/>
          </cell>
          <cell r="AG2435" t="str">
            <v/>
          </cell>
          <cell r="AH2435" t="str">
            <v>/</v>
          </cell>
          <cell r="AI2435" t="str">
            <v>/</v>
          </cell>
        </row>
        <row r="2436">
          <cell r="AF2436" t="str">
            <v/>
          </cell>
          <cell r="AG2436" t="str">
            <v/>
          </cell>
          <cell r="AH2436" t="str">
            <v>/</v>
          </cell>
          <cell r="AI2436" t="str">
            <v>/</v>
          </cell>
        </row>
        <row r="2437">
          <cell r="AF2437" t="str">
            <v/>
          </cell>
          <cell r="AG2437" t="str">
            <v/>
          </cell>
          <cell r="AH2437" t="str">
            <v>/</v>
          </cell>
          <cell r="AI2437" t="str">
            <v>/</v>
          </cell>
        </row>
        <row r="2438">
          <cell r="AF2438" t="str">
            <v/>
          </cell>
          <cell r="AG2438" t="str">
            <v/>
          </cell>
          <cell r="AH2438" t="str">
            <v>/</v>
          </cell>
          <cell r="AI2438" t="str">
            <v>/</v>
          </cell>
        </row>
        <row r="2439">
          <cell r="AF2439" t="str">
            <v/>
          </cell>
          <cell r="AG2439" t="str">
            <v/>
          </cell>
          <cell r="AH2439" t="str">
            <v>/</v>
          </cell>
          <cell r="AI2439" t="str">
            <v>/</v>
          </cell>
        </row>
        <row r="2440">
          <cell r="AF2440" t="str">
            <v/>
          </cell>
          <cell r="AG2440" t="str">
            <v/>
          </cell>
          <cell r="AH2440" t="str">
            <v>/</v>
          </cell>
          <cell r="AI2440" t="str">
            <v>/</v>
          </cell>
        </row>
        <row r="2441">
          <cell r="AF2441" t="str">
            <v/>
          </cell>
          <cell r="AG2441" t="str">
            <v/>
          </cell>
          <cell r="AH2441" t="str">
            <v>/</v>
          </cell>
          <cell r="AI2441" t="str">
            <v>/</v>
          </cell>
        </row>
        <row r="2442">
          <cell r="AF2442" t="str">
            <v/>
          </cell>
          <cell r="AG2442" t="str">
            <v/>
          </cell>
          <cell r="AH2442" t="str">
            <v>/</v>
          </cell>
          <cell r="AI2442" t="str">
            <v>/</v>
          </cell>
        </row>
        <row r="2443">
          <cell r="AF2443" t="str">
            <v/>
          </cell>
          <cell r="AG2443" t="str">
            <v/>
          </cell>
          <cell r="AH2443" t="str">
            <v>/</v>
          </cell>
          <cell r="AI2443" t="str">
            <v>/</v>
          </cell>
        </row>
        <row r="2444">
          <cell r="AF2444" t="str">
            <v/>
          </cell>
          <cell r="AG2444" t="str">
            <v/>
          </cell>
          <cell r="AH2444" t="str">
            <v>/</v>
          </cell>
          <cell r="AI2444" t="str">
            <v>/</v>
          </cell>
        </row>
        <row r="2445">
          <cell r="AF2445" t="str">
            <v/>
          </cell>
          <cell r="AG2445" t="str">
            <v/>
          </cell>
          <cell r="AH2445" t="str">
            <v>/</v>
          </cell>
          <cell r="AI2445" t="str">
            <v>/</v>
          </cell>
        </row>
        <row r="2446">
          <cell r="AF2446" t="str">
            <v/>
          </cell>
          <cell r="AG2446" t="str">
            <v/>
          </cell>
          <cell r="AH2446" t="str">
            <v>/</v>
          </cell>
          <cell r="AI2446" t="str">
            <v>/</v>
          </cell>
        </row>
        <row r="2447">
          <cell r="AF2447" t="str">
            <v/>
          </cell>
          <cell r="AG2447" t="str">
            <v/>
          </cell>
          <cell r="AH2447" t="str">
            <v>/</v>
          </cell>
          <cell r="AI2447" t="str">
            <v>/</v>
          </cell>
        </row>
        <row r="2448">
          <cell r="AF2448" t="str">
            <v/>
          </cell>
          <cell r="AG2448" t="str">
            <v/>
          </cell>
          <cell r="AH2448" t="str">
            <v>/</v>
          </cell>
          <cell r="AI2448" t="str">
            <v>/</v>
          </cell>
        </row>
        <row r="2449">
          <cell r="AF2449" t="str">
            <v/>
          </cell>
          <cell r="AG2449" t="str">
            <v/>
          </cell>
          <cell r="AH2449" t="str">
            <v>/</v>
          </cell>
          <cell r="AI2449" t="str">
            <v>/</v>
          </cell>
        </row>
        <row r="2450">
          <cell r="AF2450" t="str">
            <v/>
          </cell>
          <cell r="AG2450" t="str">
            <v/>
          </cell>
          <cell r="AH2450" t="str">
            <v>/</v>
          </cell>
          <cell r="AI2450" t="str">
            <v>/</v>
          </cell>
        </row>
        <row r="2451">
          <cell r="AF2451" t="str">
            <v/>
          </cell>
          <cell r="AG2451" t="str">
            <v/>
          </cell>
          <cell r="AH2451" t="str">
            <v>/</v>
          </cell>
          <cell r="AI2451" t="str">
            <v>/</v>
          </cell>
        </row>
        <row r="2452">
          <cell r="AF2452" t="str">
            <v/>
          </cell>
          <cell r="AG2452" t="str">
            <v/>
          </cell>
          <cell r="AH2452" t="str">
            <v>/</v>
          </cell>
          <cell r="AI2452" t="str">
            <v>/</v>
          </cell>
        </row>
        <row r="2453">
          <cell r="AF2453" t="str">
            <v/>
          </cell>
          <cell r="AG2453" t="str">
            <v/>
          </cell>
          <cell r="AH2453" t="str">
            <v>/</v>
          </cell>
          <cell r="AI2453" t="str">
            <v>/</v>
          </cell>
        </row>
        <row r="2454">
          <cell r="AF2454" t="str">
            <v/>
          </cell>
          <cell r="AG2454" t="str">
            <v/>
          </cell>
          <cell r="AH2454" t="str">
            <v>/</v>
          </cell>
          <cell r="AI2454" t="str">
            <v>/</v>
          </cell>
        </row>
        <row r="2455">
          <cell r="AF2455" t="str">
            <v/>
          </cell>
          <cell r="AG2455" t="str">
            <v/>
          </cell>
          <cell r="AH2455" t="str">
            <v>/</v>
          </cell>
          <cell r="AI2455" t="str">
            <v>/</v>
          </cell>
        </row>
        <row r="2456">
          <cell r="AF2456" t="str">
            <v/>
          </cell>
          <cell r="AG2456" t="str">
            <v/>
          </cell>
          <cell r="AH2456" t="str">
            <v>/</v>
          </cell>
          <cell r="AI2456" t="str">
            <v>/</v>
          </cell>
        </row>
        <row r="2457">
          <cell r="AF2457" t="str">
            <v/>
          </cell>
          <cell r="AG2457" t="str">
            <v/>
          </cell>
          <cell r="AH2457" t="str">
            <v>/</v>
          </cell>
          <cell r="AI2457" t="str">
            <v>/</v>
          </cell>
        </row>
        <row r="2458">
          <cell r="AF2458" t="str">
            <v/>
          </cell>
          <cell r="AG2458" t="str">
            <v/>
          </cell>
          <cell r="AH2458" t="str">
            <v>/</v>
          </cell>
          <cell r="AI2458" t="str">
            <v>/</v>
          </cell>
        </row>
        <row r="2459">
          <cell r="AF2459" t="str">
            <v/>
          </cell>
          <cell r="AG2459" t="str">
            <v/>
          </cell>
          <cell r="AH2459" t="str">
            <v>/</v>
          </cell>
          <cell r="AI2459" t="str">
            <v>/</v>
          </cell>
        </row>
        <row r="2460">
          <cell r="AF2460" t="str">
            <v/>
          </cell>
          <cell r="AG2460" t="str">
            <v/>
          </cell>
          <cell r="AH2460" t="str">
            <v>/</v>
          </cell>
          <cell r="AI2460" t="str">
            <v>/</v>
          </cell>
        </row>
        <row r="2461">
          <cell r="AF2461" t="str">
            <v/>
          </cell>
          <cell r="AG2461" t="str">
            <v/>
          </cell>
          <cell r="AH2461" t="str">
            <v>/</v>
          </cell>
          <cell r="AI2461" t="str">
            <v>/</v>
          </cell>
        </row>
        <row r="2462">
          <cell r="AF2462" t="str">
            <v/>
          </cell>
          <cell r="AG2462" t="str">
            <v/>
          </cell>
          <cell r="AH2462" t="str">
            <v>/</v>
          </cell>
          <cell r="AI2462" t="str">
            <v>/</v>
          </cell>
        </row>
        <row r="2463">
          <cell r="AF2463" t="str">
            <v/>
          </cell>
          <cell r="AG2463" t="str">
            <v/>
          </cell>
          <cell r="AH2463" t="str">
            <v>/</v>
          </cell>
          <cell r="AI2463" t="str">
            <v>/</v>
          </cell>
        </row>
        <row r="2464">
          <cell r="AF2464" t="str">
            <v/>
          </cell>
          <cell r="AG2464" t="str">
            <v/>
          </cell>
          <cell r="AH2464" t="str">
            <v>/</v>
          </cell>
          <cell r="AI2464" t="str">
            <v>/</v>
          </cell>
        </row>
        <row r="2465">
          <cell r="AF2465" t="str">
            <v/>
          </cell>
          <cell r="AG2465" t="str">
            <v/>
          </cell>
          <cell r="AH2465" t="str">
            <v>/</v>
          </cell>
          <cell r="AI2465" t="str">
            <v>/</v>
          </cell>
        </row>
        <row r="2466">
          <cell r="AF2466" t="str">
            <v/>
          </cell>
          <cell r="AG2466" t="str">
            <v/>
          </cell>
          <cell r="AH2466" t="str">
            <v>/</v>
          </cell>
          <cell r="AI2466" t="str">
            <v>/</v>
          </cell>
        </row>
        <row r="2467">
          <cell r="AF2467" t="str">
            <v/>
          </cell>
          <cell r="AG2467" t="str">
            <v/>
          </cell>
          <cell r="AH2467" t="str">
            <v>/</v>
          </cell>
          <cell r="AI2467" t="str">
            <v>/</v>
          </cell>
        </row>
        <row r="2468">
          <cell r="AF2468" t="str">
            <v/>
          </cell>
          <cell r="AG2468" t="str">
            <v/>
          </cell>
          <cell r="AH2468" t="str">
            <v>/</v>
          </cell>
          <cell r="AI2468" t="str">
            <v>/</v>
          </cell>
        </row>
        <row r="2469">
          <cell r="AF2469" t="str">
            <v/>
          </cell>
          <cell r="AG2469" t="str">
            <v/>
          </cell>
          <cell r="AH2469" t="str">
            <v>/</v>
          </cell>
          <cell r="AI2469" t="str">
            <v>/</v>
          </cell>
        </row>
        <row r="2470">
          <cell r="AF2470" t="str">
            <v/>
          </cell>
          <cell r="AG2470" t="str">
            <v/>
          </cell>
          <cell r="AH2470" t="str">
            <v>/</v>
          </cell>
          <cell r="AI2470" t="str">
            <v>/</v>
          </cell>
        </row>
        <row r="2471">
          <cell r="AF2471" t="str">
            <v/>
          </cell>
          <cell r="AG2471" t="str">
            <v/>
          </cell>
          <cell r="AH2471" t="str">
            <v>/</v>
          </cell>
          <cell r="AI2471" t="str">
            <v>/</v>
          </cell>
        </row>
        <row r="2472">
          <cell r="AF2472" t="str">
            <v/>
          </cell>
          <cell r="AG2472" t="str">
            <v/>
          </cell>
          <cell r="AH2472" t="str">
            <v>/</v>
          </cell>
          <cell r="AI2472" t="str">
            <v>/</v>
          </cell>
        </row>
        <row r="2473">
          <cell r="AF2473" t="str">
            <v/>
          </cell>
          <cell r="AG2473" t="str">
            <v/>
          </cell>
          <cell r="AH2473" t="str">
            <v>/</v>
          </cell>
          <cell r="AI2473" t="str">
            <v>/</v>
          </cell>
        </row>
        <row r="2474">
          <cell r="AF2474" t="str">
            <v/>
          </cell>
          <cell r="AG2474" t="str">
            <v/>
          </cell>
          <cell r="AH2474" t="str">
            <v>/</v>
          </cell>
          <cell r="AI2474" t="str">
            <v>/</v>
          </cell>
        </row>
        <row r="2475">
          <cell r="AF2475" t="str">
            <v/>
          </cell>
          <cell r="AG2475" t="str">
            <v/>
          </cell>
          <cell r="AH2475" t="str">
            <v>/</v>
          </cell>
          <cell r="AI2475" t="str">
            <v>/</v>
          </cell>
        </row>
        <row r="2476">
          <cell r="AF2476" t="str">
            <v/>
          </cell>
          <cell r="AG2476" t="str">
            <v/>
          </cell>
          <cell r="AH2476" t="str">
            <v>/</v>
          </cell>
          <cell r="AI2476" t="str">
            <v>/</v>
          </cell>
        </row>
        <row r="2477">
          <cell r="AF2477" t="str">
            <v/>
          </cell>
          <cell r="AG2477" t="str">
            <v/>
          </cell>
          <cell r="AH2477" t="str">
            <v>/</v>
          </cell>
          <cell r="AI2477" t="str">
            <v>/</v>
          </cell>
        </row>
        <row r="2478">
          <cell r="AF2478" t="str">
            <v/>
          </cell>
          <cell r="AG2478" t="str">
            <v/>
          </cell>
          <cell r="AH2478" t="str">
            <v>/</v>
          </cell>
          <cell r="AI2478" t="str">
            <v>/</v>
          </cell>
        </row>
        <row r="2479">
          <cell r="AF2479" t="str">
            <v/>
          </cell>
          <cell r="AG2479" t="str">
            <v/>
          </cell>
          <cell r="AH2479" t="str">
            <v>/</v>
          </cell>
          <cell r="AI2479" t="str">
            <v>/</v>
          </cell>
        </row>
        <row r="2480">
          <cell r="AF2480" t="str">
            <v/>
          </cell>
          <cell r="AG2480" t="str">
            <v/>
          </cell>
          <cell r="AH2480" t="str">
            <v>/</v>
          </cell>
          <cell r="AI2480" t="str">
            <v>/</v>
          </cell>
        </row>
        <row r="2481">
          <cell r="AF2481" t="str">
            <v/>
          </cell>
          <cell r="AG2481" t="str">
            <v/>
          </cell>
          <cell r="AH2481" t="str">
            <v>/</v>
          </cell>
          <cell r="AI2481" t="str">
            <v>/</v>
          </cell>
        </row>
        <row r="2482">
          <cell r="AF2482" t="str">
            <v/>
          </cell>
          <cell r="AG2482" t="str">
            <v/>
          </cell>
          <cell r="AH2482" t="str">
            <v>/</v>
          </cell>
          <cell r="AI2482" t="str">
            <v>/</v>
          </cell>
        </row>
        <row r="2483">
          <cell r="AF2483" t="str">
            <v/>
          </cell>
          <cell r="AG2483" t="str">
            <v/>
          </cell>
          <cell r="AH2483" t="str">
            <v>/</v>
          </cell>
          <cell r="AI2483" t="str">
            <v>/</v>
          </cell>
        </row>
        <row r="2484">
          <cell r="AF2484" t="str">
            <v/>
          </cell>
          <cell r="AG2484" t="str">
            <v/>
          </cell>
          <cell r="AH2484" t="str">
            <v>/</v>
          </cell>
          <cell r="AI2484" t="str">
            <v>/</v>
          </cell>
        </row>
        <row r="2485">
          <cell r="AF2485" t="str">
            <v/>
          </cell>
          <cell r="AG2485" t="str">
            <v/>
          </cell>
          <cell r="AH2485" t="str">
            <v>/</v>
          </cell>
          <cell r="AI2485" t="str">
            <v>/</v>
          </cell>
        </row>
        <row r="2486">
          <cell r="AF2486" t="str">
            <v/>
          </cell>
          <cell r="AG2486" t="str">
            <v/>
          </cell>
          <cell r="AH2486" t="str">
            <v>/</v>
          </cell>
          <cell r="AI2486" t="str">
            <v>/</v>
          </cell>
        </row>
        <row r="2487">
          <cell r="AF2487" t="str">
            <v/>
          </cell>
          <cell r="AG2487" t="str">
            <v/>
          </cell>
          <cell r="AH2487" t="str">
            <v>/</v>
          </cell>
          <cell r="AI2487" t="str">
            <v>/</v>
          </cell>
        </row>
        <row r="2488">
          <cell r="AF2488" t="str">
            <v/>
          </cell>
          <cell r="AG2488" t="str">
            <v/>
          </cell>
          <cell r="AH2488" t="str">
            <v>/</v>
          </cell>
          <cell r="AI2488" t="str">
            <v>/</v>
          </cell>
        </row>
        <row r="2489">
          <cell r="AF2489" t="str">
            <v/>
          </cell>
          <cell r="AG2489" t="str">
            <v/>
          </cell>
          <cell r="AH2489" t="str">
            <v>/</v>
          </cell>
          <cell r="AI2489" t="str">
            <v>/</v>
          </cell>
        </row>
        <row r="2490">
          <cell r="AF2490" t="str">
            <v/>
          </cell>
          <cell r="AG2490" t="str">
            <v/>
          </cell>
          <cell r="AH2490" t="str">
            <v>/</v>
          </cell>
          <cell r="AI2490" t="str">
            <v>/</v>
          </cell>
        </row>
        <row r="2491">
          <cell r="AF2491" t="str">
            <v/>
          </cell>
          <cell r="AG2491" t="str">
            <v/>
          </cell>
          <cell r="AH2491" t="str">
            <v>/</v>
          </cell>
          <cell r="AI2491" t="str">
            <v>/</v>
          </cell>
        </row>
        <row r="2492">
          <cell r="AF2492" t="str">
            <v/>
          </cell>
          <cell r="AG2492" t="str">
            <v/>
          </cell>
          <cell r="AH2492" t="str">
            <v>/</v>
          </cell>
          <cell r="AI2492" t="str">
            <v>/</v>
          </cell>
        </row>
        <row r="2493">
          <cell r="AF2493" t="str">
            <v/>
          </cell>
          <cell r="AG2493" t="str">
            <v/>
          </cell>
          <cell r="AH2493" t="str">
            <v>/</v>
          </cell>
          <cell r="AI2493" t="str">
            <v>/</v>
          </cell>
        </row>
        <row r="2494">
          <cell r="AF2494" t="str">
            <v/>
          </cell>
          <cell r="AG2494" t="str">
            <v/>
          </cell>
          <cell r="AH2494" t="str">
            <v>/</v>
          </cell>
          <cell r="AI2494" t="str">
            <v>/</v>
          </cell>
        </row>
        <row r="2495">
          <cell r="AF2495" t="str">
            <v/>
          </cell>
          <cell r="AG2495" t="str">
            <v/>
          </cell>
          <cell r="AH2495" t="str">
            <v>/</v>
          </cell>
          <cell r="AI2495" t="str">
            <v>/</v>
          </cell>
        </row>
        <row r="2496">
          <cell r="AF2496" t="str">
            <v/>
          </cell>
          <cell r="AG2496" t="str">
            <v/>
          </cell>
          <cell r="AH2496" t="str">
            <v>/</v>
          </cell>
          <cell r="AI2496" t="str">
            <v>/</v>
          </cell>
        </row>
        <row r="2497">
          <cell r="AF2497" t="str">
            <v/>
          </cell>
          <cell r="AG2497" t="str">
            <v/>
          </cell>
          <cell r="AH2497" t="str">
            <v>/</v>
          </cell>
          <cell r="AI2497" t="str">
            <v>/</v>
          </cell>
        </row>
        <row r="2498">
          <cell r="AF2498" t="str">
            <v/>
          </cell>
          <cell r="AG2498" t="str">
            <v/>
          </cell>
          <cell r="AH2498" t="str">
            <v>/</v>
          </cell>
          <cell r="AI2498" t="str">
            <v>/</v>
          </cell>
        </row>
        <row r="2499">
          <cell r="AF2499" t="str">
            <v/>
          </cell>
          <cell r="AG2499" t="str">
            <v/>
          </cell>
          <cell r="AH2499" t="str">
            <v>/</v>
          </cell>
          <cell r="AI2499" t="str">
            <v>/</v>
          </cell>
        </row>
        <row r="2500">
          <cell r="AF2500" t="str">
            <v/>
          </cell>
          <cell r="AG2500" t="str">
            <v/>
          </cell>
          <cell r="AH2500" t="str">
            <v>/</v>
          </cell>
          <cell r="AI2500" t="str">
            <v>/</v>
          </cell>
        </row>
        <row r="2501">
          <cell r="AF2501" t="str">
            <v/>
          </cell>
          <cell r="AG2501" t="str">
            <v/>
          </cell>
          <cell r="AH2501" t="str">
            <v>/</v>
          </cell>
          <cell r="AI2501" t="str">
            <v>/</v>
          </cell>
        </row>
        <row r="2502">
          <cell r="AF2502" t="str">
            <v/>
          </cell>
          <cell r="AG2502" t="str">
            <v/>
          </cell>
          <cell r="AH2502" t="str">
            <v>/</v>
          </cell>
          <cell r="AI2502" t="str">
            <v>/</v>
          </cell>
        </row>
        <row r="2503">
          <cell r="AF2503" t="str">
            <v/>
          </cell>
          <cell r="AG2503" t="str">
            <v/>
          </cell>
          <cell r="AH2503" t="str">
            <v>/</v>
          </cell>
          <cell r="AI2503" t="str">
            <v>/</v>
          </cell>
        </row>
        <row r="2504">
          <cell r="AF2504" t="str">
            <v/>
          </cell>
          <cell r="AG2504" t="str">
            <v/>
          </cell>
          <cell r="AH2504" t="str">
            <v>/</v>
          </cell>
          <cell r="AI2504" t="str">
            <v>/</v>
          </cell>
        </row>
        <row r="2505">
          <cell r="AF2505" t="str">
            <v/>
          </cell>
          <cell r="AG2505" t="str">
            <v/>
          </cell>
          <cell r="AH2505" t="str">
            <v>/</v>
          </cell>
          <cell r="AI2505" t="str">
            <v>/</v>
          </cell>
        </row>
        <row r="2506">
          <cell r="AF2506" t="str">
            <v/>
          </cell>
          <cell r="AG2506" t="str">
            <v/>
          </cell>
          <cell r="AH2506" t="str">
            <v>/</v>
          </cell>
          <cell r="AI2506" t="str">
            <v>/</v>
          </cell>
        </row>
        <row r="2507">
          <cell r="AF2507" t="str">
            <v/>
          </cell>
          <cell r="AG2507" t="str">
            <v/>
          </cell>
          <cell r="AH2507" t="str">
            <v>/</v>
          </cell>
          <cell r="AI2507" t="str">
            <v>/</v>
          </cell>
        </row>
        <row r="2508">
          <cell r="AF2508" t="str">
            <v/>
          </cell>
          <cell r="AG2508" t="str">
            <v/>
          </cell>
          <cell r="AH2508" t="str">
            <v>/</v>
          </cell>
          <cell r="AI2508" t="str">
            <v>/</v>
          </cell>
        </row>
        <row r="2509">
          <cell r="AF2509" t="str">
            <v/>
          </cell>
          <cell r="AG2509" t="str">
            <v/>
          </cell>
          <cell r="AH2509" t="str">
            <v>/</v>
          </cell>
          <cell r="AI2509" t="str">
            <v>/</v>
          </cell>
        </row>
        <row r="2510">
          <cell r="AF2510" t="str">
            <v/>
          </cell>
          <cell r="AG2510" t="str">
            <v/>
          </cell>
          <cell r="AH2510" t="str">
            <v>/</v>
          </cell>
          <cell r="AI2510" t="str">
            <v>/</v>
          </cell>
        </row>
        <row r="2511">
          <cell r="AF2511" t="str">
            <v/>
          </cell>
          <cell r="AG2511" t="str">
            <v/>
          </cell>
          <cell r="AH2511" t="str">
            <v>/</v>
          </cell>
          <cell r="AI2511" t="str">
            <v>/</v>
          </cell>
        </row>
        <row r="2512">
          <cell r="AF2512" t="str">
            <v/>
          </cell>
          <cell r="AG2512" t="str">
            <v/>
          </cell>
          <cell r="AH2512" t="str">
            <v>/</v>
          </cell>
          <cell r="AI2512" t="str">
            <v>/</v>
          </cell>
        </row>
        <row r="2513">
          <cell r="AF2513" t="str">
            <v/>
          </cell>
          <cell r="AG2513" t="str">
            <v/>
          </cell>
          <cell r="AH2513" t="str">
            <v>/</v>
          </cell>
          <cell r="AI2513" t="str">
            <v>/</v>
          </cell>
        </row>
        <row r="2514">
          <cell r="AF2514" t="str">
            <v/>
          </cell>
          <cell r="AG2514" t="str">
            <v/>
          </cell>
          <cell r="AH2514" t="str">
            <v>/</v>
          </cell>
          <cell r="AI2514" t="str">
            <v>/</v>
          </cell>
        </row>
        <row r="2515">
          <cell r="AF2515" t="str">
            <v/>
          </cell>
          <cell r="AG2515" t="str">
            <v/>
          </cell>
          <cell r="AH2515" t="str">
            <v>/</v>
          </cell>
          <cell r="AI2515" t="str">
            <v>/</v>
          </cell>
        </row>
        <row r="2516">
          <cell r="AF2516" t="str">
            <v/>
          </cell>
          <cell r="AG2516" t="str">
            <v/>
          </cell>
          <cell r="AH2516" t="str">
            <v>/</v>
          </cell>
          <cell r="AI2516" t="str">
            <v>/</v>
          </cell>
        </row>
        <row r="2517">
          <cell r="AF2517" t="str">
            <v/>
          </cell>
          <cell r="AG2517" t="str">
            <v/>
          </cell>
          <cell r="AH2517" t="str">
            <v>/</v>
          </cell>
          <cell r="AI2517" t="str">
            <v>/</v>
          </cell>
        </row>
        <row r="2518">
          <cell r="AF2518" t="str">
            <v/>
          </cell>
          <cell r="AG2518" t="str">
            <v/>
          </cell>
          <cell r="AH2518" t="str">
            <v>/</v>
          </cell>
          <cell r="AI2518" t="str">
            <v>/</v>
          </cell>
        </row>
        <row r="2519">
          <cell r="AF2519" t="str">
            <v/>
          </cell>
          <cell r="AG2519" t="str">
            <v/>
          </cell>
          <cell r="AH2519" t="str">
            <v>/</v>
          </cell>
          <cell r="AI2519" t="str">
            <v>/</v>
          </cell>
        </row>
        <row r="2520">
          <cell r="AF2520" t="str">
            <v/>
          </cell>
          <cell r="AG2520" t="str">
            <v/>
          </cell>
          <cell r="AH2520" t="str">
            <v>/</v>
          </cell>
          <cell r="AI2520" t="str">
            <v>/</v>
          </cell>
        </row>
        <row r="2521">
          <cell r="AF2521" t="str">
            <v/>
          </cell>
          <cell r="AG2521" t="str">
            <v/>
          </cell>
          <cell r="AH2521" t="str">
            <v>/</v>
          </cell>
          <cell r="AI2521" t="str">
            <v>/</v>
          </cell>
        </row>
        <row r="2522">
          <cell r="AF2522" t="str">
            <v/>
          </cell>
          <cell r="AG2522" t="str">
            <v/>
          </cell>
          <cell r="AH2522" t="str">
            <v>/</v>
          </cell>
          <cell r="AI2522" t="str">
            <v>/</v>
          </cell>
        </row>
        <row r="2523">
          <cell r="AF2523" t="str">
            <v/>
          </cell>
          <cell r="AG2523" t="str">
            <v/>
          </cell>
          <cell r="AH2523" t="str">
            <v>/</v>
          </cell>
          <cell r="AI2523" t="str">
            <v>/</v>
          </cell>
        </row>
        <row r="2524">
          <cell r="AF2524" t="str">
            <v/>
          </cell>
          <cell r="AG2524" t="str">
            <v/>
          </cell>
          <cell r="AH2524" t="str">
            <v>/</v>
          </cell>
          <cell r="AI2524" t="str">
            <v>/</v>
          </cell>
        </row>
        <row r="2525">
          <cell r="AF2525" t="str">
            <v/>
          </cell>
          <cell r="AG2525" t="str">
            <v/>
          </cell>
          <cell r="AH2525" t="str">
            <v>/</v>
          </cell>
          <cell r="AI2525" t="str">
            <v>/</v>
          </cell>
        </row>
        <row r="2526">
          <cell r="AF2526" t="str">
            <v/>
          </cell>
          <cell r="AG2526" t="str">
            <v/>
          </cell>
          <cell r="AH2526" t="str">
            <v>/</v>
          </cell>
          <cell r="AI2526" t="str">
            <v>/</v>
          </cell>
        </row>
        <row r="2527">
          <cell r="AF2527" t="str">
            <v/>
          </cell>
          <cell r="AG2527" t="str">
            <v/>
          </cell>
          <cell r="AH2527" t="str">
            <v>/</v>
          </cell>
          <cell r="AI2527" t="str">
            <v>/</v>
          </cell>
        </row>
        <row r="2528">
          <cell r="AF2528" t="str">
            <v/>
          </cell>
          <cell r="AG2528" t="str">
            <v/>
          </cell>
          <cell r="AH2528" t="str">
            <v>/</v>
          </cell>
          <cell r="AI2528" t="str">
            <v>/</v>
          </cell>
        </row>
        <row r="2529">
          <cell r="AF2529" t="str">
            <v/>
          </cell>
          <cell r="AG2529" t="str">
            <v/>
          </cell>
          <cell r="AH2529" t="str">
            <v>/</v>
          </cell>
          <cell r="AI2529" t="str">
            <v>/</v>
          </cell>
        </row>
        <row r="2530">
          <cell r="AF2530" t="str">
            <v/>
          </cell>
          <cell r="AG2530" t="str">
            <v/>
          </cell>
          <cell r="AH2530" t="str">
            <v>/</v>
          </cell>
          <cell r="AI2530" t="str">
            <v>/</v>
          </cell>
        </row>
        <row r="2531">
          <cell r="AF2531" t="str">
            <v/>
          </cell>
          <cell r="AG2531" t="str">
            <v/>
          </cell>
          <cell r="AH2531" t="str">
            <v>/</v>
          </cell>
          <cell r="AI2531" t="str">
            <v>/</v>
          </cell>
        </row>
        <row r="2532">
          <cell r="AF2532" t="str">
            <v/>
          </cell>
          <cell r="AG2532" t="str">
            <v/>
          </cell>
          <cell r="AH2532" t="str">
            <v>/</v>
          </cell>
          <cell r="AI2532" t="str">
            <v>/</v>
          </cell>
        </row>
        <row r="2533">
          <cell r="AF2533" t="str">
            <v/>
          </cell>
          <cell r="AG2533" t="str">
            <v/>
          </cell>
          <cell r="AH2533" t="str">
            <v>/</v>
          </cell>
          <cell r="AI2533" t="str">
            <v>/</v>
          </cell>
        </row>
        <row r="2534">
          <cell r="AF2534" t="str">
            <v/>
          </cell>
          <cell r="AG2534" t="str">
            <v/>
          </cell>
          <cell r="AH2534" t="str">
            <v>/</v>
          </cell>
          <cell r="AI2534" t="str">
            <v>/</v>
          </cell>
        </row>
        <row r="2535">
          <cell r="AF2535" t="str">
            <v/>
          </cell>
          <cell r="AG2535" t="str">
            <v/>
          </cell>
          <cell r="AH2535" t="str">
            <v>/</v>
          </cell>
          <cell r="AI2535" t="str">
            <v>/</v>
          </cell>
        </row>
        <row r="2536">
          <cell r="AF2536" t="str">
            <v/>
          </cell>
          <cell r="AG2536" t="str">
            <v/>
          </cell>
          <cell r="AH2536" t="str">
            <v>/</v>
          </cell>
          <cell r="AI2536" t="str">
            <v>/</v>
          </cell>
        </row>
        <row r="2537">
          <cell r="AF2537" t="str">
            <v/>
          </cell>
          <cell r="AG2537" t="str">
            <v/>
          </cell>
          <cell r="AH2537" t="str">
            <v>/</v>
          </cell>
          <cell r="AI2537" t="str">
            <v>/</v>
          </cell>
        </row>
        <row r="2538">
          <cell r="AF2538" t="str">
            <v/>
          </cell>
          <cell r="AG2538" t="str">
            <v/>
          </cell>
          <cell r="AH2538" t="str">
            <v>/</v>
          </cell>
          <cell r="AI2538" t="str">
            <v>/</v>
          </cell>
        </row>
        <row r="2539">
          <cell r="AF2539" t="str">
            <v/>
          </cell>
          <cell r="AG2539" t="str">
            <v/>
          </cell>
          <cell r="AH2539" t="str">
            <v>/</v>
          </cell>
          <cell r="AI2539" t="str">
            <v>/</v>
          </cell>
        </row>
        <row r="2540">
          <cell r="AF2540" t="str">
            <v/>
          </cell>
          <cell r="AG2540" t="str">
            <v/>
          </cell>
          <cell r="AH2540" t="str">
            <v>/</v>
          </cell>
          <cell r="AI2540" t="str">
            <v>/</v>
          </cell>
        </row>
        <row r="2541">
          <cell r="AF2541" t="str">
            <v/>
          </cell>
          <cell r="AG2541" t="str">
            <v/>
          </cell>
          <cell r="AH2541" t="str">
            <v>/</v>
          </cell>
          <cell r="AI2541" t="str">
            <v>/</v>
          </cell>
        </row>
        <row r="2542">
          <cell r="AF2542" t="str">
            <v/>
          </cell>
          <cell r="AG2542" t="str">
            <v/>
          </cell>
          <cell r="AH2542" t="str">
            <v>/</v>
          </cell>
          <cell r="AI2542" t="str">
            <v>/</v>
          </cell>
        </row>
        <row r="2543">
          <cell r="AF2543" t="str">
            <v/>
          </cell>
          <cell r="AG2543" t="str">
            <v/>
          </cell>
          <cell r="AH2543" t="str">
            <v>/</v>
          </cell>
          <cell r="AI2543" t="str">
            <v>/</v>
          </cell>
        </row>
        <row r="2544">
          <cell r="AF2544" t="str">
            <v/>
          </cell>
          <cell r="AG2544" t="str">
            <v/>
          </cell>
          <cell r="AH2544" t="str">
            <v>/</v>
          </cell>
          <cell r="AI2544" t="str">
            <v>/</v>
          </cell>
        </row>
        <row r="2545">
          <cell r="AF2545" t="str">
            <v/>
          </cell>
          <cell r="AG2545" t="str">
            <v/>
          </cell>
          <cell r="AH2545" t="str">
            <v>/</v>
          </cell>
          <cell r="AI2545" t="str">
            <v>/</v>
          </cell>
        </row>
        <row r="2546">
          <cell r="AF2546" t="str">
            <v/>
          </cell>
          <cell r="AG2546" t="str">
            <v/>
          </cell>
          <cell r="AH2546" t="str">
            <v>/</v>
          </cell>
          <cell r="AI2546" t="str">
            <v>/</v>
          </cell>
        </row>
        <row r="2547">
          <cell r="AF2547" t="str">
            <v/>
          </cell>
          <cell r="AG2547" t="str">
            <v/>
          </cell>
          <cell r="AH2547" t="str">
            <v>/</v>
          </cell>
          <cell r="AI2547" t="str">
            <v>/</v>
          </cell>
        </row>
        <row r="2548">
          <cell r="AF2548" t="str">
            <v/>
          </cell>
          <cell r="AG2548" t="str">
            <v/>
          </cell>
          <cell r="AH2548" t="str">
            <v>/</v>
          </cell>
          <cell r="AI2548" t="str">
            <v>/</v>
          </cell>
        </row>
        <row r="2549">
          <cell r="AF2549" t="str">
            <v/>
          </cell>
          <cell r="AG2549" t="str">
            <v/>
          </cell>
          <cell r="AH2549" t="str">
            <v>/</v>
          </cell>
          <cell r="AI2549" t="str">
            <v>/</v>
          </cell>
        </row>
        <row r="2550">
          <cell r="AF2550" t="str">
            <v/>
          </cell>
          <cell r="AG2550" t="str">
            <v/>
          </cell>
          <cell r="AH2550" t="str">
            <v>/</v>
          </cell>
          <cell r="AI2550" t="str">
            <v>/</v>
          </cell>
        </row>
        <row r="2551">
          <cell r="AF2551" t="str">
            <v/>
          </cell>
          <cell r="AG2551" t="str">
            <v/>
          </cell>
          <cell r="AH2551" t="str">
            <v>/</v>
          </cell>
          <cell r="AI2551" t="str">
            <v>/</v>
          </cell>
        </row>
        <row r="2552">
          <cell r="AF2552" t="str">
            <v/>
          </cell>
          <cell r="AG2552" t="str">
            <v/>
          </cell>
          <cell r="AH2552" t="str">
            <v>/</v>
          </cell>
          <cell r="AI2552" t="str">
            <v>/</v>
          </cell>
        </row>
        <row r="2553">
          <cell r="AF2553" t="str">
            <v/>
          </cell>
          <cell r="AG2553" t="str">
            <v/>
          </cell>
          <cell r="AH2553" t="str">
            <v>/</v>
          </cell>
          <cell r="AI2553" t="str">
            <v>/</v>
          </cell>
        </row>
        <row r="2554">
          <cell r="AF2554" t="str">
            <v/>
          </cell>
          <cell r="AG2554" t="str">
            <v/>
          </cell>
          <cell r="AH2554" t="str">
            <v>/</v>
          </cell>
          <cell r="AI2554" t="str">
            <v>/</v>
          </cell>
        </row>
        <row r="2555">
          <cell r="AF2555" t="str">
            <v/>
          </cell>
          <cell r="AG2555" t="str">
            <v/>
          </cell>
          <cell r="AH2555" t="str">
            <v>/</v>
          </cell>
          <cell r="AI2555" t="str">
            <v>/</v>
          </cell>
        </row>
        <row r="2556">
          <cell r="AF2556" t="str">
            <v/>
          </cell>
          <cell r="AG2556" t="str">
            <v/>
          </cell>
          <cell r="AH2556" t="str">
            <v>/</v>
          </cell>
          <cell r="AI2556" t="str">
            <v>/</v>
          </cell>
        </row>
        <row r="2557">
          <cell r="AF2557" t="str">
            <v/>
          </cell>
          <cell r="AG2557" t="str">
            <v/>
          </cell>
          <cell r="AH2557" t="str">
            <v>/</v>
          </cell>
          <cell r="AI2557" t="str">
            <v>/</v>
          </cell>
        </row>
        <row r="2558">
          <cell r="AF2558" t="str">
            <v/>
          </cell>
          <cell r="AG2558" t="str">
            <v/>
          </cell>
          <cell r="AH2558" t="str">
            <v>/</v>
          </cell>
          <cell r="AI2558" t="str">
            <v>/</v>
          </cell>
        </row>
        <row r="2559">
          <cell r="AF2559" t="str">
            <v/>
          </cell>
          <cell r="AG2559" t="str">
            <v/>
          </cell>
          <cell r="AH2559" t="str">
            <v>/</v>
          </cell>
          <cell r="AI2559" t="str">
            <v>/</v>
          </cell>
        </row>
        <row r="2560">
          <cell r="AF2560" t="str">
            <v/>
          </cell>
          <cell r="AG2560" t="str">
            <v/>
          </cell>
          <cell r="AH2560" t="str">
            <v>/</v>
          </cell>
          <cell r="AI2560" t="str">
            <v>/</v>
          </cell>
        </row>
        <row r="2561">
          <cell r="AF2561" t="str">
            <v/>
          </cell>
          <cell r="AG2561" t="str">
            <v/>
          </cell>
          <cell r="AH2561" t="str">
            <v>/</v>
          </cell>
          <cell r="AI2561" t="str">
            <v>/</v>
          </cell>
        </row>
        <row r="2562">
          <cell r="AF2562" t="str">
            <v/>
          </cell>
          <cell r="AG2562" t="str">
            <v/>
          </cell>
          <cell r="AH2562" t="str">
            <v>/</v>
          </cell>
          <cell r="AI2562" t="str">
            <v>/</v>
          </cell>
        </row>
        <row r="2563">
          <cell r="AF2563" t="str">
            <v/>
          </cell>
          <cell r="AG2563" t="str">
            <v/>
          </cell>
          <cell r="AH2563" t="str">
            <v>/</v>
          </cell>
          <cell r="AI2563" t="str">
            <v>/</v>
          </cell>
        </row>
        <row r="2564">
          <cell r="AF2564" t="str">
            <v/>
          </cell>
          <cell r="AG2564" t="str">
            <v/>
          </cell>
          <cell r="AH2564" t="str">
            <v>/</v>
          </cell>
          <cell r="AI2564" t="str">
            <v>/</v>
          </cell>
        </row>
        <row r="2565">
          <cell r="AF2565" t="str">
            <v/>
          </cell>
          <cell r="AG2565" t="str">
            <v/>
          </cell>
          <cell r="AH2565" t="str">
            <v>/</v>
          </cell>
          <cell r="AI2565" t="str">
            <v>/</v>
          </cell>
        </row>
        <row r="2566">
          <cell r="AF2566" t="str">
            <v/>
          </cell>
          <cell r="AG2566" t="str">
            <v/>
          </cell>
          <cell r="AH2566" t="str">
            <v>/</v>
          </cell>
          <cell r="AI2566" t="str">
            <v>/</v>
          </cell>
        </row>
        <row r="2567">
          <cell r="AF2567" t="str">
            <v/>
          </cell>
          <cell r="AG2567" t="str">
            <v/>
          </cell>
          <cell r="AH2567" t="str">
            <v>/</v>
          </cell>
          <cell r="AI2567" t="str">
            <v>/</v>
          </cell>
        </row>
        <row r="2568">
          <cell r="AF2568" t="str">
            <v/>
          </cell>
          <cell r="AG2568" t="str">
            <v/>
          </cell>
          <cell r="AH2568" t="str">
            <v>/</v>
          </cell>
          <cell r="AI2568" t="str">
            <v>/</v>
          </cell>
        </row>
        <row r="2569">
          <cell r="AF2569" t="str">
            <v/>
          </cell>
          <cell r="AG2569" t="str">
            <v/>
          </cell>
          <cell r="AH2569" t="str">
            <v>/</v>
          </cell>
          <cell r="AI2569" t="str">
            <v>/</v>
          </cell>
        </row>
        <row r="2570">
          <cell r="AF2570" t="str">
            <v/>
          </cell>
          <cell r="AG2570" t="str">
            <v/>
          </cell>
          <cell r="AH2570" t="str">
            <v>/</v>
          </cell>
          <cell r="AI2570" t="str">
            <v>/</v>
          </cell>
        </row>
        <row r="2571">
          <cell r="AF2571" t="str">
            <v/>
          </cell>
          <cell r="AG2571" t="str">
            <v/>
          </cell>
          <cell r="AH2571" t="str">
            <v>/</v>
          </cell>
          <cell r="AI2571" t="str">
            <v>/</v>
          </cell>
        </row>
        <row r="2572">
          <cell r="AF2572" t="str">
            <v/>
          </cell>
          <cell r="AG2572" t="str">
            <v/>
          </cell>
          <cell r="AH2572" t="str">
            <v>/</v>
          </cell>
          <cell r="AI2572" t="str">
            <v>/</v>
          </cell>
        </row>
        <row r="2573">
          <cell r="AF2573" t="str">
            <v/>
          </cell>
          <cell r="AG2573" t="str">
            <v/>
          </cell>
          <cell r="AH2573" t="str">
            <v>/</v>
          </cell>
          <cell r="AI2573" t="str">
            <v>/</v>
          </cell>
        </row>
        <row r="2574">
          <cell r="AF2574" t="str">
            <v/>
          </cell>
          <cell r="AG2574" t="str">
            <v/>
          </cell>
          <cell r="AH2574" t="str">
            <v>/</v>
          </cell>
          <cell r="AI2574" t="str">
            <v>/</v>
          </cell>
        </row>
        <row r="2575">
          <cell r="AF2575" t="str">
            <v/>
          </cell>
          <cell r="AG2575" t="str">
            <v/>
          </cell>
          <cell r="AH2575" t="str">
            <v>/</v>
          </cell>
          <cell r="AI2575" t="str">
            <v>/</v>
          </cell>
        </row>
        <row r="2576">
          <cell r="AF2576" t="str">
            <v/>
          </cell>
          <cell r="AG2576" t="str">
            <v/>
          </cell>
          <cell r="AH2576" t="str">
            <v>/</v>
          </cell>
          <cell r="AI2576" t="str">
            <v>/</v>
          </cell>
        </row>
        <row r="2577">
          <cell r="AF2577" t="str">
            <v/>
          </cell>
          <cell r="AG2577" t="str">
            <v/>
          </cell>
          <cell r="AH2577" t="str">
            <v>/</v>
          </cell>
          <cell r="AI2577" t="str">
            <v>/</v>
          </cell>
        </row>
        <row r="2578">
          <cell r="AF2578" t="str">
            <v/>
          </cell>
          <cell r="AG2578" t="str">
            <v/>
          </cell>
          <cell r="AH2578" t="str">
            <v>/</v>
          </cell>
          <cell r="AI2578" t="str">
            <v>/</v>
          </cell>
        </row>
        <row r="2579">
          <cell r="AF2579" t="str">
            <v/>
          </cell>
          <cell r="AG2579" t="str">
            <v/>
          </cell>
          <cell r="AH2579" t="str">
            <v>/</v>
          </cell>
          <cell r="AI2579" t="str">
            <v>/</v>
          </cell>
        </row>
        <row r="2580">
          <cell r="AF2580" t="str">
            <v/>
          </cell>
          <cell r="AG2580" t="str">
            <v/>
          </cell>
          <cell r="AH2580" t="str">
            <v>/</v>
          </cell>
          <cell r="AI2580" t="str">
            <v>/</v>
          </cell>
        </row>
        <row r="2581">
          <cell r="AF2581" t="str">
            <v/>
          </cell>
          <cell r="AG2581" t="str">
            <v/>
          </cell>
          <cell r="AH2581" t="str">
            <v>/</v>
          </cell>
          <cell r="AI2581" t="str">
            <v>/</v>
          </cell>
        </row>
        <row r="2582">
          <cell r="AF2582" t="str">
            <v/>
          </cell>
          <cell r="AG2582" t="str">
            <v/>
          </cell>
          <cell r="AH2582" t="str">
            <v>/</v>
          </cell>
          <cell r="AI2582" t="str">
            <v>/</v>
          </cell>
        </row>
        <row r="2583">
          <cell r="AF2583" t="str">
            <v/>
          </cell>
          <cell r="AG2583" t="str">
            <v/>
          </cell>
          <cell r="AH2583" t="str">
            <v>/</v>
          </cell>
          <cell r="AI2583" t="str">
            <v>/</v>
          </cell>
        </row>
        <row r="2584">
          <cell r="AF2584" t="str">
            <v/>
          </cell>
          <cell r="AG2584" t="str">
            <v/>
          </cell>
          <cell r="AH2584" t="str">
            <v>/</v>
          </cell>
          <cell r="AI2584" t="str">
            <v>/</v>
          </cell>
        </row>
        <row r="2585">
          <cell r="AF2585" t="str">
            <v/>
          </cell>
          <cell r="AG2585" t="str">
            <v/>
          </cell>
          <cell r="AH2585" t="str">
            <v>/</v>
          </cell>
          <cell r="AI2585" t="str">
            <v>/</v>
          </cell>
        </row>
        <row r="2586">
          <cell r="AF2586" t="str">
            <v/>
          </cell>
          <cell r="AG2586" t="str">
            <v/>
          </cell>
          <cell r="AH2586" t="str">
            <v>/</v>
          </cell>
          <cell r="AI2586" t="str">
            <v>/</v>
          </cell>
        </row>
        <row r="2587">
          <cell r="AF2587" t="str">
            <v/>
          </cell>
          <cell r="AG2587" t="str">
            <v/>
          </cell>
          <cell r="AH2587" t="str">
            <v>/</v>
          </cell>
          <cell r="AI2587" t="str">
            <v>/</v>
          </cell>
        </row>
        <row r="2588">
          <cell r="AF2588" t="str">
            <v/>
          </cell>
          <cell r="AG2588" t="str">
            <v/>
          </cell>
          <cell r="AH2588" t="str">
            <v>/</v>
          </cell>
          <cell r="AI2588" t="str">
            <v>/</v>
          </cell>
        </row>
        <row r="2589">
          <cell r="AF2589" t="str">
            <v/>
          </cell>
          <cell r="AG2589" t="str">
            <v/>
          </cell>
          <cell r="AH2589" t="str">
            <v>/</v>
          </cell>
          <cell r="AI2589" t="str">
            <v>/</v>
          </cell>
        </row>
        <row r="2590">
          <cell r="AF2590" t="str">
            <v/>
          </cell>
          <cell r="AG2590" t="str">
            <v/>
          </cell>
          <cell r="AH2590" t="str">
            <v>/</v>
          </cell>
          <cell r="AI2590" t="str">
            <v>/</v>
          </cell>
        </row>
        <row r="2591">
          <cell r="AF2591" t="str">
            <v/>
          </cell>
          <cell r="AG2591" t="str">
            <v/>
          </cell>
          <cell r="AH2591" t="str">
            <v>/</v>
          </cell>
          <cell r="AI2591" t="str">
            <v>/</v>
          </cell>
        </row>
        <row r="2592">
          <cell r="AF2592" t="str">
            <v/>
          </cell>
          <cell r="AG2592" t="str">
            <v/>
          </cell>
          <cell r="AH2592" t="str">
            <v>/</v>
          </cell>
          <cell r="AI2592" t="str">
            <v>/</v>
          </cell>
        </row>
        <row r="2593">
          <cell r="AF2593" t="str">
            <v/>
          </cell>
          <cell r="AG2593" t="str">
            <v/>
          </cell>
          <cell r="AH2593" t="str">
            <v>/</v>
          </cell>
          <cell r="AI2593" t="str">
            <v>/</v>
          </cell>
        </row>
        <row r="2594">
          <cell r="AF2594" t="str">
            <v/>
          </cell>
          <cell r="AG2594" t="str">
            <v/>
          </cell>
          <cell r="AH2594" t="str">
            <v>/</v>
          </cell>
          <cell r="AI2594" t="str">
            <v>/</v>
          </cell>
        </row>
        <row r="2595">
          <cell r="AF2595" t="str">
            <v/>
          </cell>
          <cell r="AG2595" t="str">
            <v/>
          </cell>
          <cell r="AH2595" t="str">
            <v>/</v>
          </cell>
          <cell r="AI2595" t="str">
            <v>/</v>
          </cell>
        </row>
        <row r="2596">
          <cell r="AF2596" t="str">
            <v/>
          </cell>
          <cell r="AG2596" t="str">
            <v/>
          </cell>
          <cell r="AH2596" t="str">
            <v>/</v>
          </cell>
          <cell r="AI2596" t="str">
            <v>/</v>
          </cell>
        </row>
        <row r="2597">
          <cell r="AF2597" t="str">
            <v/>
          </cell>
          <cell r="AG2597" t="str">
            <v/>
          </cell>
          <cell r="AH2597" t="str">
            <v>/</v>
          </cell>
          <cell r="AI2597" t="str">
            <v>/</v>
          </cell>
        </row>
        <row r="2598">
          <cell r="AF2598" t="str">
            <v/>
          </cell>
          <cell r="AG2598" t="str">
            <v/>
          </cell>
          <cell r="AH2598" t="str">
            <v>/</v>
          </cell>
          <cell r="AI2598" t="str">
            <v>/</v>
          </cell>
        </row>
        <row r="2599">
          <cell r="AF2599" t="str">
            <v/>
          </cell>
          <cell r="AG2599" t="str">
            <v/>
          </cell>
          <cell r="AH2599" t="str">
            <v>/</v>
          </cell>
          <cell r="AI2599" t="str">
            <v>/</v>
          </cell>
        </row>
        <row r="2600">
          <cell r="AF2600" t="str">
            <v/>
          </cell>
          <cell r="AG2600" t="str">
            <v/>
          </cell>
          <cell r="AH2600" t="str">
            <v>/</v>
          </cell>
          <cell r="AI2600" t="str">
            <v>/</v>
          </cell>
        </row>
        <row r="2601">
          <cell r="AF2601" t="str">
            <v/>
          </cell>
          <cell r="AG2601" t="str">
            <v/>
          </cell>
          <cell r="AH2601" t="str">
            <v>/</v>
          </cell>
          <cell r="AI2601" t="str">
            <v>/</v>
          </cell>
        </row>
        <row r="2602">
          <cell r="AF2602" t="str">
            <v/>
          </cell>
          <cell r="AG2602" t="str">
            <v/>
          </cell>
          <cell r="AH2602" t="str">
            <v>/</v>
          </cell>
          <cell r="AI2602" t="str">
            <v>/</v>
          </cell>
        </row>
        <row r="2603">
          <cell r="AF2603" t="str">
            <v/>
          </cell>
          <cell r="AG2603" t="str">
            <v/>
          </cell>
          <cell r="AH2603" t="str">
            <v>/</v>
          </cell>
          <cell r="AI2603" t="str">
            <v>/</v>
          </cell>
        </row>
        <row r="2604">
          <cell r="AF2604" t="str">
            <v/>
          </cell>
          <cell r="AG2604" t="str">
            <v/>
          </cell>
          <cell r="AH2604" t="str">
            <v>/</v>
          </cell>
          <cell r="AI2604" t="str">
            <v>/</v>
          </cell>
        </row>
        <row r="2605">
          <cell r="AF2605" t="str">
            <v/>
          </cell>
          <cell r="AG2605" t="str">
            <v/>
          </cell>
          <cell r="AH2605" t="str">
            <v>/</v>
          </cell>
          <cell r="AI2605" t="str">
            <v>/</v>
          </cell>
        </row>
        <row r="2606">
          <cell r="AF2606" t="str">
            <v/>
          </cell>
          <cell r="AG2606" t="str">
            <v/>
          </cell>
          <cell r="AH2606" t="str">
            <v>/</v>
          </cell>
          <cell r="AI2606" t="str">
            <v>/</v>
          </cell>
        </row>
        <row r="2607">
          <cell r="AF2607" t="str">
            <v/>
          </cell>
          <cell r="AG2607" t="str">
            <v/>
          </cell>
          <cell r="AH2607" t="str">
            <v>/</v>
          </cell>
          <cell r="AI2607" t="str">
            <v>/</v>
          </cell>
        </row>
        <row r="2608">
          <cell r="AF2608" t="str">
            <v/>
          </cell>
          <cell r="AG2608" t="str">
            <v/>
          </cell>
          <cell r="AH2608" t="str">
            <v>/</v>
          </cell>
          <cell r="AI2608" t="str">
            <v>/</v>
          </cell>
        </row>
        <row r="2609">
          <cell r="AF2609" t="str">
            <v/>
          </cell>
          <cell r="AG2609" t="str">
            <v/>
          </cell>
          <cell r="AH2609" t="str">
            <v>/</v>
          </cell>
          <cell r="AI2609" t="str">
            <v>/</v>
          </cell>
        </row>
        <row r="2610">
          <cell r="AF2610" t="str">
            <v/>
          </cell>
          <cell r="AG2610" t="str">
            <v/>
          </cell>
          <cell r="AH2610" t="str">
            <v>/</v>
          </cell>
          <cell r="AI2610" t="str">
            <v>/</v>
          </cell>
        </row>
        <row r="2611">
          <cell r="AF2611" t="str">
            <v/>
          </cell>
          <cell r="AG2611" t="str">
            <v/>
          </cell>
          <cell r="AH2611" t="str">
            <v>/</v>
          </cell>
          <cell r="AI2611" t="str">
            <v>/</v>
          </cell>
        </row>
        <row r="2612">
          <cell r="AF2612" t="str">
            <v/>
          </cell>
          <cell r="AG2612" t="str">
            <v/>
          </cell>
          <cell r="AH2612" t="str">
            <v>/</v>
          </cell>
          <cell r="AI2612" t="str">
            <v>/</v>
          </cell>
        </row>
        <row r="2613">
          <cell r="AF2613" t="str">
            <v/>
          </cell>
          <cell r="AG2613" t="str">
            <v/>
          </cell>
          <cell r="AH2613" t="str">
            <v>/</v>
          </cell>
          <cell r="AI2613" t="str">
            <v>/</v>
          </cell>
        </row>
        <row r="2614">
          <cell r="AF2614" t="str">
            <v/>
          </cell>
          <cell r="AG2614" t="str">
            <v/>
          </cell>
          <cell r="AH2614" t="str">
            <v>/</v>
          </cell>
          <cell r="AI2614" t="str">
            <v>/</v>
          </cell>
        </row>
        <row r="2615">
          <cell r="AF2615" t="str">
            <v/>
          </cell>
          <cell r="AG2615" t="str">
            <v/>
          </cell>
          <cell r="AH2615" t="str">
            <v>/</v>
          </cell>
          <cell r="AI2615" t="str">
            <v>/</v>
          </cell>
        </row>
        <row r="2616">
          <cell r="AF2616" t="str">
            <v/>
          </cell>
          <cell r="AG2616" t="str">
            <v/>
          </cell>
          <cell r="AH2616" t="str">
            <v>/</v>
          </cell>
          <cell r="AI2616" t="str">
            <v>/</v>
          </cell>
        </row>
        <row r="2617">
          <cell r="AF2617" t="str">
            <v/>
          </cell>
          <cell r="AG2617" t="str">
            <v/>
          </cell>
          <cell r="AH2617" t="str">
            <v>/</v>
          </cell>
          <cell r="AI2617" t="str">
            <v>/</v>
          </cell>
        </row>
        <row r="2618">
          <cell r="AF2618" t="str">
            <v/>
          </cell>
          <cell r="AG2618" t="str">
            <v/>
          </cell>
          <cell r="AH2618" t="str">
            <v>/</v>
          </cell>
          <cell r="AI2618" t="str">
            <v>/</v>
          </cell>
        </row>
        <row r="2619">
          <cell r="AF2619" t="str">
            <v/>
          </cell>
          <cell r="AG2619" t="str">
            <v/>
          </cell>
          <cell r="AH2619" t="str">
            <v>/</v>
          </cell>
          <cell r="AI2619" t="str">
            <v>/</v>
          </cell>
        </row>
        <row r="2620">
          <cell r="AF2620" t="str">
            <v/>
          </cell>
          <cell r="AG2620" t="str">
            <v/>
          </cell>
          <cell r="AH2620" t="str">
            <v>/</v>
          </cell>
          <cell r="AI2620" t="str">
            <v>/</v>
          </cell>
        </row>
        <row r="2621">
          <cell r="AF2621" t="str">
            <v/>
          </cell>
          <cell r="AG2621" t="str">
            <v/>
          </cell>
          <cell r="AH2621" t="str">
            <v>/</v>
          </cell>
          <cell r="AI2621" t="str">
            <v>/</v>
          </cell>
        </row>
        <row r="2622">
          <cell r="AF2622" t="str">
            <v/>
          </cell>
          <cell r="AG2622" t="str">
            <v/>
          </cell>
          <cell r="AH2622" t="str">
            <v>/</v>
          </cell>
          <cell r="AI2622" t="str">
            <v>/</v>
          </cell>
        </row>
        <row r="2623">
          <cell r="AF2623" t="str">
            <v/>
          </cell>
          <cell r="AG2623" t="str">
            <v/>
          </cell>
          <cell r="AH2623" t="str">
            <v>/</v>
          </cell>
          <cell r="AI2623" t="str">
            <v>/</v>
          </cell>
        </row>
        <row r="2624">
          <cell r="AF2624" t="str">
            <v/>
          </cell>
          <cell r="AG2624" t="str">
            <v/>
          </cell>
          <cell r="AH2624" t="str">
            <v>/</v>
          </cell>
          <cell r="AI2624" t="str">
            <v>/</v>
          </cell>
        </row>
        <row r="2625">
          <cell r="AF2625" t="str">
            <v/>
          </cell>
          <cell r="AG2625" t="str">
            <v/>
          </cell>
          <cell r="AH2625" t="str">
            <v>/</v>
          </cell>
          <cell r="AI2625" t="str">
            <v>/</v>
          </cell>
        </row>
        <row r="2626">
          <cell r="AF2626" t="str">
            <v/>
          </cell>
          <cell r="AG2626" t="str">
            <v/>
          </cell>
          <cell r="AH2626" t="str">
            <v>/</v>
          </cell>
          <cell r="AI2626" t="str">
            <v>/</v>
          </cell>
        </row>
        <row r="2627">
          <cell r="AF2627" t="str">
            <v/>
          </cell>
          <cell r="AG2627" t="str">
            <v/>
          </cell>
          <cell r="AH2627" t="str">
            <v>/</v>
          </cell>
          <cell r="AI2627" t="str">
            <v>/</v>
          </cell>
        </row>
        <row r="2628">
          <cell r="AF2628" t="str">
            <v/>
          </cell>
          <cell r="AG2628" t="str">
            <v/>
          </cell>
          <cell r="AH2628" t="str">
            <v>/</v>
          </cell>
          <cell r="AI2628" t="str">
            <v>/</v>
          </cell>
        </row>
        <row r="2629">
          <cell r="AF2629" t="str">
            <v/>
          </cell>
          <cell r="AG2629" t="str">
            <v/>
          </cell>
          <cell r="AH2629" t="str">
            <v>/</v>
          </cell>
          <cell r="AI2629" t="str">
            <v>/</v>
          </cell>
        </row>
        <row r="2630">
          <cell r="AF2630" t="str">
            <v/>
          </cell>
          <cell r="AG2630" t="str">
            <v/>
          </cell>
          <cell r="AH2630" t="str">
            <v>/</v>
          </cell>
          <cell r="AI2630" t="str">
            <v>/</v>
          </cell>
        </row>
        <row r="2631">
          <cell r="AF2631" t="str">
            <v/>
          </cell>
          <cell r="AG2631" t="str">
            <v/>
          </cell>
          <cell r="AH2631" t="str">
            <v>/</v>
          </cell>
          <cell r="AI2631" t="str">
            <v>/</v>
          </cell>
        </row>
        <row r="2632">
          <cell r="AF2632" t="str">
            <v/>
          </cell>
          <cell r="AG2632" t="str">
            <v/>
          </cell>
          <cell r="AH2632" t="str">
            <v>/</v>
          </cell>
          <cell r="AI2632" t="str">
            <v>/</v>
          </cell>
        </row>
        <row r="2633">
          <cell r="AF2633" t="str">
            <v/>
          </cell>
          <cell r="AG2633" t="str">
            <v/>
          </cell>
          <cell r="AH2633" t="str">
            <v>/</v>
          </cell>
          <cell r="AI2633" t="str">
            <v>/</v>
          </cell>
        </row>
        <row r="2634">
          <cell r="AF2634" t="str">
            <v/>
          </cell>
          <cell r="AG2634" t="str">
            <v/>
          </cell>
          <cell r="AH2634" t="str">
            <v>/</v>
          </cell>
          <cell r="AI2634" t="str">
            <v>/</v>
          </cell>
        </row>
        <row r="2635">
          <cell r="AF2635" t="str">
            <v/>
          </cell>
          <cell r="AG2635" t="str">
            <v/>
          </cell>
          <cell r="AH2635" t="str">
            <v>/</v>
          </cell>
          <cell r="AI2635" t="str">
            <v>/</v>
          </cell>
        </row>
        <row r="2636">
          <cell r="AF2636" t="str">
            <v/>
          </cell>
          <cell r="AG2636" t="str">
            <v/>
          </cell>
          <cell r="AH2636" t="str">
            <v>/</v>
          </cell>
          <cell r="AI2636" t="str">
            <v>/</v>
          </cell>
        </row>
        <row r="2637">
          <cell r="AF2637" t="str">
            <v/>
          </cell>
          <cell r="AG2637" t="str">
            <v/>
          </cell>
          <cell r="AH2637" t="str">
            <v>/</v>
          </cell>
          <cell r="AI2637" t="str">
            <v>/</v>
          </cell>
        </row>
        <row r="2638">
          <cell r="AF2638" t="str">
            <v/>
          </cell>
          <cell r="AG2638" t="str">
            <v/>
          </cell>
          <cell r="AH2638" t="str">
            <v>/</v>
          </cell>
          <cell r="AI2638" t="str">
            <v>/</v>
          </cell>
        </row>
        <row r="2639">
          <cell r="AF2639" t="str">
            <v/>
          </cell>
          <cell r="AG2639" t="str">
            <v/>
          </cell>
          <cell r="AH2639" t="str">
            <v>/</v>
          </cell>
          <cell r="AI2639" t="str">
            <v>/</v>
          </cell>
        </row>
        <row r="2640">
          <cell r="AF2640" t="str">
            <v/>
          </cell>
          <cell r="AG2640" t="str">
            <v/>
          </cell>
          <cell r="AH2640" t="str">
            <v>/</v>
          </cell>
          <cell r="AI2640" t="str">
            <v>/</v>
          </cell>
        </row>
        <row r="2641">
          <cell r="AF2641" t="str">
            <v/>
          </cell>
          <cell r="AG2641" t="str">
            <v/>
          </cell>
          <cell r="AH2641" t="str">
            <v>/</v>
          </cell>
          <cell r="AI2641" t="str">
            <v>/</v>
          </cell>
        </row>
        <row r="2642">
          <cell r="AF2642" t="str">
            <v/>
          </cell>
          <cell r="AG2642" t="str">
            <v/>
          </cell>
          <cell r="AH2642" t="str">
            <v>/</v>
          </cell>
          <cell r="AI2642" t="str">
            <v>/</v>
          </cell>
        </row>
        <row r="2643">
          <cell r="AF2643" t="str">
            <v/>
          </cell>
          <cell r="AG2643" t="str">
            <v/>
          </cell>
          <cell r="AH2643" t="str">
            <v>/</v>
          </cell>
          <cell r="AI2643" t="str">
            <v>/</v>
          </cell>
        </row>
        <row r="2644">
          <cell r="AF2644" t="str">
            <v/>
          </cell>
          <cell r="AG2644" t="str">
            <v/>
          </cell>
          <cell r="AH2644" t="str">
            <v>/</v>
          </cell>
          <cell r="AI2644" t="str">
            <v>/</v>
          </cell>
        </row>
        <row r="2645">
          <cell r="AF2645" t="str">
            <v/>
          </cell>
          <cell r="AG2645" t="str">
            <v/>
          </cell>
          <cell r="AH2645" t="str">
            <v>/</v>
          </cell>
          <cell r="AI2645" t="str">
            <v>/</v>
          </cell>
        </row>
        <row r="2646">
          <cell r="AF2646" t="str">
            <v/>
          </cell>
          <cell r="AG2646" t="str">
            <v/>
          </cell>
          <cell r="AH2646" t="str">
            <v>/</v>
          </cell>
          <cell r="AI2646" t="str">
            <v>/</v>
          </cell>
        </row>
        <row r="2647">
          <cell r="AF2647" t="str">
            <v/>
          </cell>
          <cell r="AG2647" t="str">
            <v/>
          </cell>
          <cell r="AH2647" t="str">
            <v>/</v>
          </cell>
          <cell r="AI2647" t="str">
            <v>/</v>
          </cell>
        </row>
        <row r="2648">
          <cell r="AF2648" t="str">
            <v/>
          </cell>
          <cell r="AG2648" t="str">
            <v/>
          </cell>
          <cell r="AH2648" t="str">
            <v>/</v>
          </cell>
          <cell r="AI2648" t="str">
            <v>/</v>
          </cell>
        </row>
        <row r="2649">
          <cell r="AF2649" t="str">
            <v/>
          </cell>
          <cell r="AG2649" t="str">
            <v/>
          </cell>
          <cell r="AH2649" t="str">
            <v>/</v>
          </cell>
          <cell r="AI2649" t="str">
            <v>/</v>
          </cell>
        </row>
        <row r="2650">
          <cell r="AF2650" t="str">
            <v/>
          </cell>
          <cell r="AG2650" t="str">
            <v/>
          </cell>
          <cell r="AH2650" t="str">
            <v>/</v>
          </cell>
          <cell r="AI2650" t="str">
            <v>/</v>
          </cell>
        </row>
        <row r="2651">
          <cell r="AF2651" t="str">
            <v/>
          </cell>
          <cell r="AG2651" t="str">
            <v/>
          </cell>
          <cell r="AH2651" t="str">
            <v>/</v>
          </cell>
          <cell r="AI2651" t="str">
            <v>/</v>
          </cell>
        </row>
        <row r="2652">
          <cell r="AF2652" t="str">
            <v/>
          </cell>
          <cell r="AG2652" t="str">
            <v/>
          </cell>
          <cell r="AH2652" t="str">
            <v>/</v>
          </cell>
          <cell r="AI2652" t="str">
            <v>/</v>
          </cell>
        </row>
        <row r="2653">
          <cell r="AF2653" t="str">
            <v/>
          </cell>
          <cell r="AG2653" t="str">
            <v/>
          </cell>
          <cell r="AH2653" t="str">
            <v>/</v>
          </cell>
          <cell r="AI2653" t="str">
            <v>/</v>
          </cell>
        </row>
        <row r="2654">
          <cell r="AF2654" t="str">
            <v/>
          </cell>
          <cell r="AG2654" t="str">
            <v/>
          </cell>
          <cell r="AH2654" t="str">
            <v>/</v>
          </cell>
          <cell r="AI2654" t="str">
            <v>/</v>
          </cell>
        </row>
        <row r="2655">
          <cell r="AF2655" t="str">
            <v/>
          </cell>
          <cell r="AG2655" t="str">
            <v/>
          </cell>
          <cell r="AH2655" t="str">
            <v>/</v>
          </cell>
          <cell r="AI2655" t="str">
            <v>/</v>
          </cell>
        </row>
        <row r="2656">
          <cell r="AF2656" t="str">
            <v/>
          </cell>
          <cell r="AG2656" t="str">
            <v/>
          </cell>
          <cell r="AH2656" t="str">
            <v>/</v>
          </cell>
          <cell r="AI2656" t="str">
            <v>/</v>
          </cell>
        </row>
        <row r="2657">
          <cell r="AF2657" t="str">
            <v/>
          </cell>
          <cell r="AG2657" t="str">
            <v/>
          </cell>
          <cell r="AH2657" t="str">
            <v>/</v>
          </cell>
          <cell r="AI2657" t="str">
            <v>/</v>
          </cell>
        </row>
        <row r="2658">
          <cell r="AF2658" t="str">
            <v/>
          </cell>
          <cell r="AG2658" t="str">
            <v/>
          </cell>
          <cell r="AH2658" t="str">
            <v>/</v>
          </cell>
          <cell r="AI2658" t="str">
            <v>/</v>
          </cell>
        </row>
        <row r="2659">
          <cell r="AF2659" t="str">
            <v/>
          </cell>
          <cell r="AG2659" t="str">
            <v/>
          </cell>
          <cell r="AH2659" t="str">
            <v>/</v>
          </cell>
          <cell r="AI2659" t="str">
            <v>/</v>
          </cell>
        </row>
        <row r="2660">
          <cell r="AF2660" t="str">
            <v/>
          </cell>
          <cell r="AG2660" t="str">
            <v/>
          </cell>
          <cell r="AH2660" t="str">
            <v>/</v>
          </cell>
          <cell r="AI2660" t="str">
            <v>/</v>
          </cell>
        </row>
        <row r="2661">
          <cell r="AF2661" t="str">
            <v/>
          </cell>
          <cell r="AG2661" t="str">
            <v/>
          </cell>
          <cell r="AH2661" t="str">
            <v>/</v>
          </cell>
          <cell r="AI2661" t="str">
            <v>/</v>
          </cell>
        </row>
        <row r="2662">
          <cell r="AF2662" t="str">
            <v/>
          </cell>
          <cell r="AG2662" t="str">
            <v/>
          </cell>
          <cell r="AH2662" t="str">
            <v>/</v>
          </cell>
          <cell r="AI2662" t="str">
            <v>/</v>
          </cell>
        </row>
        <row r="2663">
          <cell r="AF2663" t="str">
            <v/>
          </cell>
          <cell r="AG2663" t="str">
            <v/>
          </cell>
          <cell r="AH2663" t="str">
            <v>/</v>
          </cell>
          <cell r="AI2663" t="str">
            <v>/</v>
          </cell>
        </row>
        <row r="2664">
          <cell r="AF2664" t="str">
            <v/>
          </cell>
          <cell r="AG2664" t="str">
            <v/>
          </cell>
          <cell r="AH2664" t="str">
            <v>/</v>
          </cell>
          <cell r="AI2664" t="str">
            <v>/</v>
          </cell>
        </row>
        <row r="2665">
          <cell r="AF2665" t="str">
            <v/>
          </cell>
          <cell r="AG2665" t="str">
            <v/>
          </cell>
          <cell r="AH2665" t="str">
            <v>/</v>
          </cell>
          <cell r="AI2665" t="str">
            <v>/</v>
          </cell>
        </row>
        <row r="2666">
          <cell r="AF2666" t="str">
            <v/>
          </cell>
          <cell r="AG2666" t="str">
            <v/>
          </cell>
          <cell r="AH2666" t="str">
            <v>/</v>
          </cell>
          <cell r="AI2666" t="str">
            <v>/</v>
          </cell>
        </row>
        <row r="2667">
          <cell r="AF2667" t="str">
            <v/>
          </cell>
          <cell r="AG2667" t="str">
            <v/>
          </cell>
          <cell r="AH2667" t="str">
            <v>/</v>
          </cell>
          <cell r="AI2667" t="str">
            <v>/</v>
          </cell>
        </row>
        <row r="2668">
          <cell r="AF2668" t="str">
            <v/>
          </cell>
          <cell r="AG2668" t="str">
            <v/>
          </cell>
          <cell r="AH2668" t="str">
            <v>/</v>
          </cell>
          <cell r="AI2668" t="str">
            <v>/</v>
          </cell>
        </row>
        <row r="2669">
          <cell r="AF2669" t="str">
            <v/>
          </cell>
          <cell r="AG2669" t="str">
            <v/>
          </cell>
          <cell r="AH2669" t="str">
            <v>/</v>
          </cell>
          <cell r="AI2669" t="str">
            <v>/</v>
          </cell>
        </row>
        <row r="2670">
          <cell r="AF2670" t="str">
            <v/>
          </cell>
          <cell r="AG2670" t="str">
            <v/>
          </cell>
          <cell r="AH2670" t="str">
            <v>/</v>
          </cell>
          <cell r="AI2670" t="str">
            <v>/</v>
          </cell>
        </row>
        <row r="2671">
          <cell r="AF2671" t="str">
            <v/>
          </cell>
          <cell r="AG2671" t="str">
            <v/>
          </cell>
          <cell r="AH2671" t="str">
            <v>/</v>
          </cell>
          <cell r="AI2671" t="str">
            <v>/</v>
          </cell>
        </row>
        <row r="2672">
          <cell r="AF2672" t="str">
            <v/>
          </cell>
          <cell r="AG2672" t="str">
            <v/>
          </cell>
          <cell r="AH2672" t="str">
            <v>/</v>
          </cell>
          <cell r="AI2672" t="str">
            <v>/</v>
          </cell>
        </row>
        <row r="2673">
          <cell r="AF2673" t="str">
            <v/>
          </cell>
          <cell r="AG2673" t="str">
            <v/>
          </cell>
          <cell r="AH2673" t="str">
            <v>/</v>
          </cell>
          <cell r="AI2673" t="str">
            <v>/</v>
          </cell>
        </row>
        <row r="2674">
          <cell r="AF2674" t="str">
            <v/>
          </cell>
          <cell r="AG2674" t="str">
            <v/>
          </cell>
          <cell r="AH2674" t="str">
            <v>/</v>
          </cell>
          <cell r="AI2674" t="str">
            <v>/</v>
          </cell>
        </row>
        <row r="2675">
          <cell r="AF2675" t="str">
            <v/>
          </cell>
          <cell r="AG2675" t="str">
            <v/>
          </cell>
          <cell r="AH2675" t="str">
            <v>/</v>
          </cell>
          <cell r="AI2675" t="str">
            <v>/</v>
          </cell>
        </row>
        <row r="2676">
          <cell r="AF2676" t="str">
            <v/>
          </cell>
          <cell r="AG2676" t="str">
            <v/>
          </cell>
          <cell r="AH2676" t="str">
            <v>/</v>
          </cell>
          <cell r="AI2676" t="str">
            <v>/</v>
          </cell>
        </row>
        <row r="2677">
          <cell r="AF2677" t="str">
            <v/>
          </cell>
          <cell r="AG2677" t="str">
            <v/>
          </cell>
          <cell r="AH2677" t="str">
            <v>/</v>
          </cell>
          <cell r="AI2677" t="str">
            <v>/</v>
          </cell>
        </row>
        <row r="2678">
          <cell r="AF2678" t="str">
            <v/>
          </cell>
          <cell r="AG2678" t="str">
            <v/>
          </cell>
          <cell r="AH2678" t="str">
            <v>/</v>
          </cell>
          <cell r="AI2678" t="str">
            <v>/</v>
          </cell>
        </row>
        <row r="2679">
          <cell r="AF2679" t="str">
            <v/>
          </cell>
          <cell r="AG2679" t="str">
            <v/>
          </cell>
          <cell r="AH2679" t="str">
            <v>/</v>
          </cell>
          <cell r="AI2679" t="str">
            <v>/</v>
          </cell>
        </row>
        <row r="2680">
          <cell r="AF2680" t="str">
            <v/>
          </cell>
          <cell r="AG2680" t="str">
            <v/>
          </cell>
          <cell r="AH2680" t="str">
            <v>/</v>
          </cell>
          <cell r="AI2680" t="str">
            <v>/</v>
          </cell>
        </row>
        <row r="2681">
          <cell r="AF2681" t="str">
            <v/>
          </cell>
          <cell r="AG2681" t="str">
            <v/>
          </cell>
          <cell r="AH2681" t="str">
            <v>/</v>
          </cell>
          <cell r="AI2681" t="str">
            <v>/</v>
          </cell>
        </row>
        <row r="2682">
          <cell r="AF2682" t="str">
            <v/>
          </cell>
          <cell r="AG2682" t="str">
            <v/>
          </cell>
          <cell r="AH2682" t="str">
            <v>/</v>
          </cell>
          <cell r="AI2682" t="str">
            <v>/</v>
          </cell>
        </row>
        <row r="2683">
          <cell r="AF2683" t="str">
            <v/>
          </cell>
          <cell r="AG2683" t="str">
            <v/>
          </cell>
          <cell r="AH2683" t="str">
            <v>/</v>
          </cell>
          <cell r="AI2683" t="str">
            <v>/</v>
          </cell>
        </row>
        <row r="2684">
          <cell r="AF2684" t="str">
            <v/>
          </cell>
          <cell r="AG2684" t="str">
            <v/>
          </cell>
          <cell r="AH2684" t="str">
            <v>/</v>
          </cell>
          <cell r="AI2684" t="str">
            <v>/</v>
          </cell>
        </row>
        <row r="2685">
          <cell r="AF2685" t="str">
            <v/>
          </cell>
          <cell r="AG2685" t="str">
            <v/>
          </cell>
          <cell r="AH2685" t="str">
            <v>/</v>
          </cell>
          <cell r="AI2685" t="str">
            <v>/</v>
          </cell>
        </row>
        <row r="2686">
          <cell r="AF2686" t="str">
            <v/>
          </cell>
          <cell r="AG2686" t="str">
            <v/>
          </cell>
          <cell r="AH2686" t="str">
            <v>/</v>
          </cell>
          <cell r="AI2686" t="str">
            <v>/</v>
          </cell>
        </row>
        <row r="2687">
          <cell r="AF2687" t="str">
            <v/>
          </cell>
          <cell r="AG2687" t="str">
            <v/>
          </cell>
          <cell r="AH2687" t="str">
            <v>/</v>
          </cell>
          <cell r="AI2687" t="str">
            <v>/</v>
          </cell>
        </row>
        <row r="2688">
          <cell r="AF2688" t="str">
            <v/>
          </cell>
          <cell r="AG2688" t="str">
            <v/>
          </cell>
          <cell r="AH2688" t="str">
            <v>/</v>
          </cell>
          <cell r="AI2688" t="str">
            <v>/</v>
          </cell>
        </row>
        <row r="2689">
          <cell r="AF2689" t="str">
            <v/>
          </cell>
          <cell r="AG2689" t="str">
            <v/>
          </cell>
          <cell r="AH2689" t="str">
            <v>/</v>
          </cell>
          <cell r="AI2689" t="str">
            <v>/</v>
          </cell>
        </row>
        <row r="2690">
          <cell r="AF2690" t="str">
            <v/>
          </cell>
          <cell r="AG2690" t="str">
            <v/>
          </cell>
          <cell r="AH2690" t="str">
            <v>/</v>
          </cell>
          <cell r="AI2690" t="str">
            <v>/</v>
          </cell>
        </row>
        <row r="2691">
          <cell r="AF2691" t="str">
            <v/>
          </cell>
          <cell r="AG2691" t="str">
            <v/>
          </cell>
          <cell r="AH2691" t="str">
            <v>/</v>
          </cell>
          <cell r="AI2691" t="str">
            <v>/</v>
          </cell>
        </row>
        <row r="2692">
          <cell r="AF2692" t="str">
            <v/>
          </cell>
          <cell r="AG2692" t="str">
            <v/>
          </cell>
          <cell r="AH2692" t="str">
            <v>/</v>
          </cell>
          <cell r="AI2692" t="str">
            <v>/</v>
          </cell>
        </row>
        <row r="2693">
          <cell r="AF2693" t="str">
            <v/>
          </cell>
          <cell r="AG2693" t="str">
            <v/>
          </cell>
          <cell r="AH2693" t="str">
            <v>/</v>
          </cell>
          <cell r="AI2693" t="str">
            <v>/</v>
          </cell>
        </row>
        <row r="2694">
          <cell r="AF2694" t="str">
            <v/>
          </cell>
          <cell r="AG2694" t="str">
            <v/>
          </cell>
          <cell r="AH2694" t="str">
            <v>/</v>
          </cell>
          <cell r="AI2694" t="str">
            <v>/</v>
          </cell>
        </row>
        <row r="2695">
          <cell r="AF2695" t="str">
            <v/>
          </cell>
          <cell r="AG2695" t="str">
            <v/>
          </cell>
          <cell r="AH2695" t="str">
            <v>/</v>
          </cell>
          <cell r="AI2695" t="str">
            <v>/</v>
          </cell>
        </row>
        <row r="2696">
          <cell r="AF2696" t="str">
            <v/>
          </cell>
          <cell r="AG2696" t="str">
            <v/>
          </cell>
          <cell r="AH2696" t="str">
            <v>/</v>
          </cell>
          <cell r="AI2696" t="str">
            <v>/</v>
          </cell>
        </row>
        <row r="2697">
          <cell r="AF2697" t="str">
            <v/>
          </cell>
          <cell r="AG2697" t="str">
            <v/>
          </cell>
          <cell r="AH2697" t="str">
            <v>/</v>
          </cell>
          <cell r="AI2697" t="str">
            <v>/</v>
          </cell>
        </row>
        <row r="2698">
          <cell r="AF2698" t="str">
            <v/>
          </cell>
          <cell r="AG2698" t="str">
            <v/>
          </cell>
          <cell r="AH2698" t="str">
            <v>/</v>
          </cell>
          <cell r="AI2698" t="str">
            <v>/</v>
          </cell>
        </row>
        <row r="2699">
          <cell r="AF2699" t="str">
            <v/>
          </cell>
          <cell r="AG2699" t="str">
            <v/>
          </cell>
          <cell r="AH2699" t="str">
            <v>/</v>
          </cell>
          <cell r="AI2699" t="str">
            <v>/</v>
          </cell>
        </row>
        <row r="2700">
          <cell r="AF2700" t="str">
            <v/>
          </cell>
          <cell r="AG2700" t="str">
            <v/>
          </cell>
          <cell r="AH2700" t="str">
            <v>/</v>
          </cell>
          <cell r="AI2700" t="str">
            <v>/</v>
          </cell>
        </row>
        <row r="2701">
          <cell r="AF2701" t="str">
            <v/>
          </cell>
          <cell r="AG2701" t="str">
            <v/>
          </cell>
          <cell r="AH2701" t="str">
            <v>/</v>
          </cell>
          <cell r="AI2701" t="str">
            <v>/</v>
          </cell>
        </row>
        <row r="2702">
          <cell r="AF2702" t="str">
            <v/>
          </cell>
          <cell r="AG2702" t="str">
            <v/>
          </cell>
          <cell r="AH2702" t="str">
            <v>/</v>
          </cell>
          <cell r="AI2702" t="str">
            <v>/</v>
          </cell>
        </row>
        <row r="2703">
          <cell r="AF2703" t="str">
            <v/>
          </cell>
          <cell r="AG2703" t="str">
            <v/>
          </cell>
          <cell r="AH2703" t="str">
            <v>/</v>
          </cell>
          <cell r="AI2703" t="str">
            <v>/</v>
          </cell>
        </row>
        <row r="2704">
          <cell r="AF2704" t="str">
            <v/>
          </cell>
          <cell r="AG2704" t="str">
            <v/>
          </cell>
          <cell r="AH2704" t="str">
            <v>/</v>
          </cell>
          <cell r="AI2704" t="str">
            <v>/</v>
          </cell>
        </row>
        <row r="2705">
          <cell r="AF2705" t="str">
            <v/>
          </cell>
          <cell r="AG2705" t="str">
            <v/>
          </cell>
          <cell r="AH2705" t="str">
            <v>/</v>
          </cell>
          <cell r="AI2705" t="str">
            <v>/</v>
          </cell>
        </row>
        <row r="2706">
          <cell r="AF2706" t="str">
            <v/>
          </cell>
          <cell r="AG2706" t="str">
            <v/>
          </cell>
          <cell r="AH2706" t="str">
            <v>/</v>
          </cell>
          <cell r="AI2706" t="str">
            <v>/</v>
          </cell>
        </row>
        <row r="2707">
          <cell r="AF2707" t="str">
            <v/>
          </cell>
          <cell r="AG2707" t="str">
            <v/>
          </cell>
          <cell r="AH2707" t="str">
            <v>/</v>
          </cell>
          <cell r="AI2707" t="str">
            <v>/</v>
          </cell>
        </row>
        <row r="2708">
          <cell r="AF2708" t="str">
            <v/>
          </cell>
          <cell r="AG2708" t="str">
            <v/>
          </cell>
          <cell r="AH2708" t="str">
            <v>/</v>
          </cell>
          <cell r="AI2708" t="str">
            <v>/</v>
          </cell>
        </row>
        <row r="2709">
          <cell r="AF2709" t="str">
            <v/>
          </cell>
          <cell r="AG2709" t="str">
            <v/>
          </cell>
          <cell r="AH2709" t="str">
            <v>/</v>
          </cell>
          <cell r="AI2709" t="str">
            <v>/</v>
          </cell>
        </row>
        <row r="2710">
          <cell r="AF2710" t="str">
            <v/>
          </cell>
          <cell r="AG2710" t="str">
            <v/>
          </cell>
          <cell r="AH2710" t="str">
            <v>/</v>
          </cell>
          <cell r="AI2710" t="str">
            <v>/</v>
          </cell>
        </row>
        <row r="2711">
          <cell r="AF2711" t="str">
            <v/>
          </cell>
          <cell r="AG2711" t="str">
            <v/>
          </cell>
          <cell r="AH2711" t="str">
            <v>/</v>
          </cell>
          <cell r="AI2711" t="str">
            <v>/</v>
          </cell>
        </row>
        <row r="2712">
          <cell r="AF2712" t="str">
            <v/>
          </cell>
          <cell r="AG2712" t="str">
            <v/>
          </cell>
          <cell r="AH2712" t="str">
            <v>/</v>
          </cell>
          <cell r="AI2712" t="str">
            <v>/</v>
          </cell>
        </row>
        <row r="2713">
          <cell r="AF2713" t="str">
            <v/>
          </cell>
          <cell r="AG2713" t="str">
            <v/>
          </cell>
          <cell r="AH2713" t="str">
            <v>/</v>
          </cell>
          <cell r="AI2713" t="str">
            <v>/</v>
          </cell>
        </row>
        <row r="2714">
          <cell r="AF2714" t="str">
            <v/>
          </cell>
          <cell r="AG2714" t="str">
            <v/>
          </cell>
          <cell r="AH2714" t="str">
            <v>/</v>
          </cell>
          <cell r="AI2714" t="str">
            <v>/</v>
          </cell>
        </row>
        <row r="2715">
          <cell r="AF2715" t="str">
            <v/>
          </cell>
          <cell r="AG2715" t="str">
            <v/>
          </cell>
          <cell r="AH2715" t="str">
            <v>/</v>
          </cell>
          <cell r="AI2715" t="str">
            <v>/</v>
          </cell>
        </row>
        <row r="2716">
          <cell r="AF2716" t="str">
            <v/>
          </cell>
          <cell r="AG2716" t="str">
            <v/>
          </cell>
          <cell r="AH2716" t="str">
            <v>/</v>
          </cell>
          <cell r="AI2716" t="str">
            <v>/</v>
          </cell>
        </row>
        <row r="2717">
          <cell r="AF2717" t="str">
            <v/>
          </cell>
          <cell r="AG2717" t="str">
            <v/>
          </cell>
          <cell r="AH2717" t="str">
            <v>/</v>
          </cell>
          <cell r="AI2717" t="str">
            <v>/</v>
          </cell>
        </row>
        <row r="2718">
          <cell r="AF2718" t="str">
            <v/>
          </cell>
          <cell r="AG2718" t="str">
            <v/>
          </cell>
          <cell r="AH2718" t="str">
            <v>/</v>
          </cell>
          <cell r="AI2718" t="str">
            <v>/</v>
          </cell>
        </row>
        <row r="2719">
          <cell r="AF2719" t="str">
            <v/>
          </cell>
          <cell r="AG2719" t="str">
            <v/>
          </cell>
          <cell r="AH2719" t="str">
            <v>/</v>
          </cell>
          <cell r="AI2719" t="str">
            <v>/</v>
          </cell>
        </row>
        <row r="2720">
          <cell r="AF2720" t="str">
            <v/>
          </cell>
          <cell r="AG2720" t="str">
            <v/>
          </cell>
          <cell r="AH2720" t="str">
            <v>/</v>
          </cell>
          <cell r="AI2720" t="str">
            <v>/</v>
          </cell>
        </row>
        <row r="2721">
          <cell r="AF2721" t="str">
            <v/>
          </cell>
          <cell r="AG2721" t="str">
            <v/>
          </cell>
          <cell r="AH2721" t="str">
            <v>/</v>
          </cell>
          <cell r="AI2721" t="str">
            <v>/</v>
          </cell>
        </row>
        <row r="2722">
          <cell r="AF2722" t="str">
            <v/>
          </cell>
          <cell r="AG2722" t="str">
            <v/>
          </cell>
          <cell r="AH2722" t="str">
            <v>/</v>
          </cell>
          <cell r="AI2722" t="str">
            <v>/</v>
          </cell>
        </row>
        <row r="2723">
          <cell r="AF2723" t="str">
            <v/>
          </cell>
          <cell r="AG2723" t="str">
            <v/>
          </cell>
          <cell r="AH2723" t="str">
            <v>/</v>
          </cell>
          <cell r="AI2723" t="str">
            <v>/</v>
          </cell>
        </row>
        <row r="2724">
          <cell r="AF2724" t="str">
            <v/>
          </cell>
          <cell r="AG2724" t="str">
            <v/>
          </cell>
          <cell r="AH2724" t="str">
            <v>/</v>
          </cell>
          <cell r="AI2724" t="str">
            <v>/</v>
          </cell>
        </row>
        <row r="2725">
          <cell r="AF2725" t="str">
            <v/>
          </cell>
          <cell r="AG2725" t="str">
            <v/>
          </cell>
          <cell r="AH2725" t="str">
            <v>/</v>
          </cell>
          <cell r="AI2725" t="str">
            <v>/</v>
          </cell>
        </row>
        <row r="2726">
          <cell r="AF2726" t="str">
            <v/>
          </cell>
          <cell r="AG2726" t="str">
            <v/>
          </cell>
          <cell r="AH2726" t="str">
            <v>/</v>
          </cell>
          <cell r="AI2726" t="str">
            <v>/</v>
          </cell>
        </row>
        <row r="2727">
          <cell r="AF2727" t="str">
            <v/>
          </cell>
          <cell r="AG2727" t="str">
            <v/>
          </cell>
          <cell r="AH2727" t="str">
            <v>/</v>
          </cell>
          <cell r="AI2727" t="str">
            <v>/</v>
          </cell>
        </row>
        <row r="2728">
          <cell r="AF2728" t="str">
            <v/>
          </cell>
          <cell r="AG2728" t="str">
            <v/>
          </cell>
          <cell r="AH2728" t="str">
            <v>/</v>
          </cell>
          <cell r="AI2728" t="str">
            <v>/</v>
          </cell>
        </row>
        <row r="2729">
          <cell r="AF2729" t="str">
            <v/>
          </cell>
          <cell r="AG2729" t="str">
            <v/>
          </cell>
          <cell r="AH2729" t="str">
            <v>/</v>
          </cell>
          <cell r="AI2729" t="str">
            <v>/</v>
          </cell>
        </row>
        <row r="2730">
          <cell r="AF2730" t="str">
            <v/>
          </cell>
          <cell r="AG2730" t="str">
            <v/>
          </cell>
          <cell r="AH2730" t="str">
            <v>/</v>
          </cell>
          <cell r="AI2730" t="str">
            <v>/</v>
          </cell>
        </row>
        <row r="2731">
          <cell r="AF2731" t="str">
            <v/>
          </cell>
          <cell r="AG2731" t="str">
            <v/>
          </cell>
          <cell r="AH2731" t="str">
            <v>/</v>
          </cell>
          <cell r="AI2731" t="str">
            <v>/</v>
          </cell>
        </row>
        <row r="2732">
          <cell r="AF2732" t="str">
            <v/>
          </cell>
          <cell r="AG2732" t="str">
            <v/>
          </cell>
          <cell r="AH2732" t="str">
            <v>/</v>
          </cell>
          <cell r="AI2732" t="str">
            <v>/</v>
          </cell>
        </row>
        <row r="2733">
          <cell r="AF2733" t="str">
            <v/>
          </cell>
          <cell r="AG2733" t="str">
            <v/>
          </cell>
          <cell r="AH2733" t="str">
            <v>/</v>
          </cell>
          <cell r="AI2733" t="str">
            <v>/</v>
          </cell>
        </row>
        <row r="2734">
          <cell r="AF2734" t="str">
            <v/>
          </cell>
          <cell r="AG2734" t="str">
            <v/>
          </cell>
          <cell r="AH2734" t="str">
            <v>/</v>
          </cell>
          <cell r="AI2734" t="str">
            <v>/</v>
          </cell>
        </row>
        <row r="2735">
          <cell r="AF2735" t="str">
            <v/>
          </cell>
          <cell r="AG2735" t="str">
            <v/>
          </cell>
          <cell r="AH2735" t="str">
            <v>/</v>
          </cell>
          <cell r="AI2735" t="str">
            <v>/</v>
          </cell>
        </row>
        <row r="2736">
          <cell r="AF2736" t="str">
            <v/>
          </cell>
          <cell r="AG2736" t="str">
            <v/>
          </cell>
          <cell r="AH2736" t="str">
            <v>/</v>
          </cell>
          <cell r="AI2736" t="str">
            <v>/</v>
          </cell>
        </row>
        <row r="2737">
          <cell r="AF2737" t="str">
            <v/>
          </cell>
          <cell r="AG2737" t="str">
            <v/>
          </cell>
          <cell r="AH2737" t="str">
            <v>/</v>
          </cell>
          <cell r="AI2737" t="str">
            <v>/</v>
          </cell>
        </row>
        <row r="2738">
          <cell r="AF2738" t="str">
            <v/>
          </cell>
          <cell r="AG2738" t="str">
            <v/>
          </cell>
          <cell r="AH2738" t="str">
            <v>/</v>
          </cell>
          <cell r="AI2738" t="str">
            <v>/</v>
          </cell>
        </row>
        <row r="2739">
          <cell r="AF2739" t="str">
            <v/>
          </cell>
          <cell r="AG2739" t="str">
            <v/>
          </cell>
          <cell r="AH2739" t="str">
            <v>/</v>
          </cell>
          <cell r="AI2739" t="str">
            <v>/</v>
          </cell>
        </row>
        <row r="2740">
          <cell r="AF2740" t="str">
            <v/>
          </cell>
          <cell r="AG2740" t="str">
            <v/>
          </cell>
          <cell r="AH2740" t="str">
            <v>/</v>
          </cell>
          <cell r="AI2740" t="str">
            <v>/</v>
          </cell>
        </row>
        <row r="2741">
          <cell r="AF2741" t="str">
            <v/>
          </cell>
          <cell r="AG2741" t="str">
            <v/>
          </cell>
          <cell r="AH2741" t="str">
            <v>/</v>
          </cell>
          <cell r="AI2741" t="str">
            <v>/</v>
          </cell>
        </row>
        <row r="2742">
          <cell r="AF2742" t="str">
            <v/>
          </cell>
          <cell r="AG2742" t="str">
            <v/>
          </cell>
          <cell r="AH2742" t="str">
            <v>/</v>
          </cell>
          <cell r="AI2742" t="str">
            <v>/</v>
          </cell>
        </row>
        <row r="2743">
          <cell r="AF2743" t="str">
            <v/>
          </cell>
          <cell r="AG2743" t="str">
            <v/>
          </cell>
          <cell r="AH2743" t="str">
            <v>/</v>
          </cell>
          <cell r="AI2743" t="str">
            <v>/</v>
          </cell>
        </row>
        <row r="2744">
          <cell r="AF2744" t="str">
            <v/>
          </cell>
          <cell r="AG2744" t="str">
            <v/>
          </cell>
          <cell r="AH2744" t="str">
            <v>/</v>
          </cell>
          <cell r="AI2744" t="str">
            <v>/</v>
          </cell>
        </row>
        <row r="2745">
          <cell r="AF2745" t="str">
            <v/>
          </cell>
          <cell r="AG2745" t="str">
            <v/>
          </cell>
          <cell r="AH2745" t="str">
            <v>/</v>
          </cell>
          <cell r="AI2745" t="str">
            <v>/</v>
          </cell>
        </row>
        <row r="2746">
          <cell r="AF2746" t="str">
            <v/>
          </cell>
          <cell r="AG2746" t="str">
            <v/>
          </cell>
          <cell r="AH2746" t="str">
            <v>/</v>
          </cell>
          <cell r="AI2746" t="str">
            <v>/</v>
          </cell>
        </row>
        <row r="2747">
          <cell r="AF2747" t="str">
            <v/>
          </cell>
          <cell r="AG2747" t="str">
            <v/>
          </cell>
          <cell r="AH2747" t="str">
            <v>/</v>
          </cell>
          <cell r="AI2747" t="str">
            <v>/</v>
          </cell>
        </row>
        <row r="2748">
          <cell r="AF2748" t="str">
            <v/>
          </cell>
          <cell r="AG2748" t="str">
            <v/>
          </cell>
          <cell r="AH2748" t="str">
            <v>/</v>
          </cell>
          <cell r="AI2748" t="str">
            <v>/</v>
          </cell>
        </row>
        <row r="2749">
          <cell r="AF2749" t="str">
            <v/>
          </cell>
          <cell r="AG2749" t="str">
            <v/>
          </cell>
          <cell r="AH2749" t="str">
            <v>/</v>
          </cell>
          <cell r="AI2749" t="str">
            <v>/</v>
          </cell>
        </row>
        <row r="2750">
          <cell r="AF2750" t="str">
            <v/>
          </cell>
          <cell r="AG2750" t="str">
            <v/>
          </cell>
          <cell r="AH2750" t="str">
            <v>/</v>
          </cell>
          <cell r="AI2750" t="str">
            <v>/</v>
          </cell>
        </row>
        <row r="2751">
          <cell r="AF2751" t="str">
            <v/>
          </cell>
          <cell r="AG2751" t="str">
            <v/>
          </cell>
          <cell r="AH2751" t="str">
            <v>/</v>
          </cell>
          <cell r="AI2751" t="str">
            <v>/</v>
          </cell>
        </row>
        <row r="2752">
          <cell r="AF2752" t="str">
            <v/>
          </cell>
          <cell r="AG2752" t="str">
            <v/>
          </cell>
          <cell r="AH2752" t="str">
            <v>/</v>
          </cell>
          <cell r="AI2752" t="str">
            <v>/</v>
          </cell>
        </row>
        <row r="2753">
          <cell r="AF2753" t="str">
            <v/>
          </cell>
          <cell r="AG2753" t="str">
            <v/>
          </cell>
          <cell r="AH2753" t="str">
            <v>/</v>
          </cell>
          <cell r="AI2753" t="str">
            <v>/</v>
          </cell>
        </row>
        <row r="2754">
          <cell r="AF2754" t="str">
            <v/>
          </cell>
          <cell r="AG2754" t="str">
            <v/>
          </cell>
          <cell r="AH2754" t="str">
            <v>/</v>
          </cell>
          <cell r="AI2754" t="str">
            <v>/</v>
          </cell>
        </row>
        <row r="2755">
          <cell r="AF2755" t="str">
            <v/>
          </cell>
          <cell r="AG2755" t="str">
            <v/>
          </cell>
          <cell r="AH2755" t="str">
            <v>/</v>
          </cell>
          <cell r="AI2755" t="str">
            <v>/</v>
          </cell>
        </row>
        <row r="2756">
          <cell r="AF2756" t="str">
            <v/>
          </cell>
          <cell r="AG2756" t="str">
            <v/>
          </cell>
          <cell r="AH2756" t="str">
            <v>/</v>
          </cell>
          <cell r="AI2756" t="str">
            <v>/</v>
          </cell>
        </row>
        <row r="2757">
          <cell r="AF2757" t="str">
            <v/>
          </cell>
          <cell r="AG2757" t="str">
            <v/>
          </cell>
          <cell r="AH2757" t="str">
            <v>/</v>
          </cell>
          <cell r="AI2757" t="str">
            <v>/</v>
          </cell>
        </row>
        <row r="2758">
          <cell r="AF2758" t="str">
            <v/>
          </cell>
          <cell r="AG2758" t="str">
            <v/>
          </cell>
          <cell r="AH2758" t="str">
            <v>/</v>
          </cell>
          <cell r="AI2758" t="str">
            <v>/</v>
          </cell>
        </row>
        <row r="2759">
          <cell r="AF2759" t="str">
            <v/>
          </cell>
          <cell r="AG2759" t="str">
            <v/>
          </cell>
          <cell r="AH2759" t="str">
            <v>/</v>
          </cell>
          <cell r="AI2759" t="str">
            <v>/</v>
          </cell>
        </row>
        <row r="2760">
          <cell r="AF2760" t="str">
            <v/>
          </cell>
          <cell r="AG2760" t="str">
            <v/>
          </cell>
          <cell r="AH2760" t="str">
            <v>/</v>
          </cell>
          <cell r="AI2760" t="str">
            <v>/</v>
          </cell>
        </row>
        <row r="2761">
          <cell r="AF2761" t="str">
            <v/>
          </cell>
          <cell r="AG2761" t="str">
            <v/>
          </cell>
          <cell r="AH2761" t="str">
            <v>/</v>
          </cell>
          <cell r="AI2761" t="str">
            <v>/</v>
          </cell>
        </row>
        <row r="2762">
          <cell r="AF2762" t="str">
            <v/>
          </cell>
          <cell r="AG2762" t="str">
            <v/>
          </cell>
          <cell r="AH2762" t="str">
            <v>/</v>
          </cell>
          <cell r="AI2762" t="str">
            <v>/</v>
          </cell>
        </row>
        <row r="2763">
          <cell r="AF2763" t="str">
            <v/>
          </cell>
          <cell r="AG2763" t="str">
            <v/>
          </cell>
          <cell r="AH2763" t="str">
            <v>/</v>
          </cell>
          <cell r="AI2763" t="str">
            <v>/</v>
          </cell>
        </row>
        <row r="2764">
          <cell r="AF2764" t="str">
            <v/>
          </cell>
          <cell r="AG2764" t="str">
            <v/>
          </cell>
          <cell r="AH2764" t="str">
            <v>/</v>
          </cell>
          <cell r="AI2764" t="str">
            <v>/</v>
          </cell>
        </row>
        <row r="2765">
          <cell r="AF2765" t="str">
            <v/>
          </cell>
          <cell r="AG2765" t="str">
            <v/>
          </cell>
          <cell r="AH2765" t="str">
            <v>/</v>
          </cell>
          <cell r="AI2765" t="str">
            <v>/</v>
          </cell>
        </row>
        <row r="2766">
          <cell r="AF2766" t="str">
            <v/>
          </cell>
          <cell r="AG2766" t="str">
            <v/>
          </cell>
          <cell r="AH2766" t="str">
            <v>/</v>
          </cell>
          <cell r="AI2766" t="str">
            <v>/</v>
          </cell>
        </row>
        <row r="2767">
          <cell r="AF2767" t="str">
            <v/>
          </cell>
          <cell r="AG2767" t="str">
            <v/>
          </cell>
          <cell r="AH2767" t="str">
            <v>/</v>
          </cell>
          <cell r="AI2767" t="str">
            <v>/</v>
          </cell>
        </row>
        <row r="2768">
          <cell r="AF2768" t="str">
            <v/>
          </cell>
          <cell r="AG2768" t="str">
            <v/>
          </cell>
          <cell r="AH2768" t="str">
            <v>/</v>
          </cell>
          <cell r="AI2768" t="str">
            <v>/</v>
          </cell>
        </row>
        <row r="2769">
          <cell r="AF2769" t="str">
            <v/>
          </cell>
          <cell r="AG2769" t="str">
            <v/>
          </cell>
          <cell r="AH2769" t="str">
            <v>/</v>
          </cell>
          <cell r="AI2769" t="str">
            <v>/</v>
          </cell>
        </row>
        <row r="2770">
          <cell r="AF2770" t="str">
            <v/>
          </cell>
          <cell r="AG2770" t="str">
            <v/>
          </cell>
          <cell r="AH2770" t="str">
            <v>/</v>
          </cell>
          <cell r="AI2770" t="str">
            <v>/</v>
          </cell>
        </row>
        <row r="2771">
          <cell r="AF2771" t="str">
            <v/>
          </cell>
          <cell r="AG2771" t="str">
            <v/>
          </cell>
          <cell r="AH2771" t="str">
            <v>/</v>
          </cell>
          <cell r="AI2771" t="str">
            <v>/</v>
          </cell>
        </row>
        <row r="2772">
          <cell r="AF2772" t="str">
            <v/>
          </cell>
          <cell r="AG2772" t="str">
            <v/>
          </cell>
          <cell r="AH2772" t="str">
            <v>/</v>
          </cell>
          <cell r="AI2772" t="str">
            <v>/</v>
          </cell>
        </row>
        <row r="2773">
          <cell r="AF2773" t="str">
            <v/>
          </cell>
          <cell r="AG2773" t="str">
            <v/>
          </cell>
          <cell r="AH2773" t="str">
            <v>/</v>
          </cell>
          <cell r="AI2773" t="str">
            <v>/</v>
          </cell>
        </row>
        <row r="2774">
          <cell r="AF2774" t="str">
            <v/>
          </cell>
          <cell r="AG2774" t="str">
            <v/>
          </cell>
          <cell r="AH2774" t="str">
            <v>/</v>
          </cell>
          <cell r="AI2774" t="str">
            <v>/</v>
          </cell>
        </row>
        <row r="2775">
          <cell r="AF2775" t="str">
            <v/>
          </cell>
          <cell r="AG2775" t="str">
            <v/>
          </cell>
          <cell r="AH2775" t="str">
            <v>/</v>
          </cell>
          <cell r="AI2775" t="str">
            <v>/</v>
          </cell>
        </row>
        <row r="2776">
          <cell r="AF2776" t="str">
            <v/>
          </cell>
          <cell r="AG2776" t="str">
            <v/>
          </cell>
          <cell r="AH2776" t="str">
            <v>/</v>
          </cell>
          <cell r="AI2776" t="str">
            <v>/</v>
          </cell>
        </row>
        <row r="2777">
          <cell r="AF2777" t="str">
            <v/>
          </cell>
          <cell r="AG2777" t="str">
            <v/>
          </cell>
          <cell r="AH2777" t="str">
            <v>/</v>
          </cell>
          <cell r="AI2777" t="str">
            <v>/</v>
          </cell>
        </row>
        <row r="2778">
          <cell r="AF2778" t="str">
            <v/>
          </cell>
          <cell r="AG2778" t="str">
            <v/>
          </cell>
          <cell r="AH2778" t="str">
            <v>/</v>
          </cell>
          <cell r="AI2778" t="str">
            <v>/</v>
          </cell>
        </row>
        <row r="2779">
          <cell r="AF2779" t="str">
            <v/>
          </cell>
          <cell r="AG2779" t="str">
            <v/>
          </cell>
          <cell r="AH2779" t="str">
            <v>/</v>
          </cell>
          <cell r="AI2779" t="str">
            <v>/</v>
          </cell>
        </row>
        <row r="2780">
          <cell r="AF2780" t="str">
            <v/>
          </cell>
          <cell r="AG2780" t="str">
            <v/>
          </cell>
          <cell r="AH2780" t="str">
            <v>/</v>
          </cell>
          <cell r="AI2780" t="str">
            <v>/</v>
          </cell>
        </row>
        <row r="2781">
          <cell r="AF2781" t="str">
            <v/>
          </cell>
          <cell r="AG2781" t="str">
            <v/>
          </cell>
          <cell r="AH2781" t="str">
            <v>/</v>
          </cell>
          <cell r="AI2781" t="str">
            <v>/</v>
          </cell>
        </row>
        <row r="2782">
          <cell r="AF2782" t="str">
            <v/>
          </cell>
          <cell r="AG2782" t="str">
            <v/>
          </cell>
          <cell r="AH2782" t="str">
            <v>/</v>
          </cell>
          <cell r="AI2782" t="str">
            <v>/</v>
          </cell>
        </row>
        <row r="2783">
          <cell r="AF2783" t="str">
            <v/>
          </cell>
          <cell r="AG2783" t="str">
            <v/>
          </cell>
          <cell r="AH2783" t="str">
            <v>/</v>
          </cell>
          <cell r="AI2783" t="str">
            <v>/</v>
          </cell>
        </row>
        <row r="2784">
          <cell r="AF2784" t="str">
            <v/>
          </cell>
          <cell r="AG2784" t="str">
            <v/>
          </cell>
          <cell r="AH2784" t="str">
            <v>/</v>
          </cell>
          <cell r="AI2784" t="str">
            <v>/</v>
          </cell>
        </row>
        <row r="2785">
          <cell r="AF2785" t="str">
            <v/>
          </cell>
          <cell r="AG2785" t="str">
            <v/>
          </cell>
          <cell r="AH2785" t="str">
            <v>/</v>
          </cell>
          <cell r="AI2785" t="str">
            <v>/</v>
          </cell>
        </row>
        <row r="2786">
          <cell r="AF2786" t="str">
            <v/>
          </cell>
          <cell r="AG2786" t="str">
            <v/>
          </cell>
          <cell r="AH2786" t="str">
            <v>/</v>
          </cell>
          <cell r="AI2786" t="str">
            <v>/</v>
          </cell>
        </row>
        <row r="2787">
          <cell r="AF2787" t="str">
            <v/>
          </cell>
          <cell r="AG2787" t="str">
            <v/>
          </cell>
          <cell r="AH2787" t="str">
            <v>/</v>
          </cell>
          <cell r="AI2787" t="str">
            <v>/</v>
          </cell>
        </row>
        <row r="2788">
          <cell r="AF2788" t="str">
            <v/>
          </cell>
          <cell r="AG2788" t="str">
            <v/>
          </cell>
          <cell r="AH2788" t="str">
            <v>/</v>
          </cell>
          <cell r="AI2788" t="str">
            <v>/</v>
          </cell>
        </row>
        <row r="2789">
          <cell r="AF2789" t="str">
            <v/>
          </cell>
          <cell r="AG2789" t="str">
            <v/>
          </cell>
          <cell r="AH2789" t="str">
            <v>/</v>
          </cell>
          <cell r="AI2789" t="str">
            <v>/</v>
          </cell>
        </row>
        <row r="2790">
          <cell r="AF2790" t="str">
            <v/>
          </cell>
          <cell r="AG2790" t="str">
            <v/>
          </cell>
          <cell r="AH2790" t="str">
            <v>/</v>
          </cell>
          <cell r="AI2790" t="str">
            <v>/</v>
          </cell>
        </row>
        <row r="2791">
          <cell r="AF2791" t="str">
            <v/>
          </cell>
          <cell r="AG2791" t="str">
            <v/>
          </cell>
          <cell r="AH2791" t="str">
            <v>/</v>
          </cell>
          <cell r="AI2791" t="str">
            <v>/</v>
          </cell>
        </row>
        <row r="2792">
          <cell r="AF2792" t="str">
            <v/>
          </cell>
          <cell r="AG2792" t="str">
            <v/>
          </cell>
          <cell r="AH2792" t="str">
            <v>/</v>
          </cell>
          <cell r="AI2792" t="str">
            <v>/</v>
          </cell>
        </row>
        <row r="2793">
          <cell r="AF2793" t="str">
            <v/>
          </cell>
          <cell r="AG2793" t="str">
            <v/>
          </cell>
          <cell r="AH2793" t="str">
            <v>/</v>
          </cell>
          <cell r="AI2793" t="str">
            <v>/</v>
          </cell>
        </row>
        <row r="2794">
          <cell r="AF2794" t="str">
            <v/>
          </cell>
          <cell r="AG2794" t="str">
            <v/>
          </cell>
          <cell r="AH2794" t="str">
            <v>/</v>
          </cell>
          <cell r="AI2794" t="str">
            <v>/</v>
          </cell>
        </row>
        <row r="2795">
          <cell r="AF2795" t="str">
            <v/>
          </cell>
          <cell r="AG2795" t="str">
            <v/>
          </cell>
          <cell r="AH2795" t="str">
            <v>/</v>
          </cell>
          <cell r="AI2795" t="str">
            <v>/</v>
          </cell>
        </row>
        <row r="2796">
          <cell r="AF2796" t="str">
            <v/>
          </cell>
          <cell r="AG2796" t="str">
            <v/>
          </cell>
          <cell r="AH2796" t="str">
            <v>/</v>
          </cell>
          <cell r="AI2796" t="str">
            <v>/</v>
          </cell>
        </row>
        <row r="2797">
          <cell r="AF2797" t="str">
            <v/>
          </cell>
          <cell r="AG2797" t="str">
            <v/>
          </cell>
          <cell r="AH2797" t="str">
            <v>/</v>
          </cell>
          <cell r="AI2797" t="str">
            <v>/</v>
          </cell>
        </row>
        <row r="2798">
          <cell r="AF2798" t="str">
            <v/>
          </cell>
          <cell r="AG2798" t="str">
            <v/>
          </cell>
          <cell r="AH2798" t="str">
            <v>/</v>
          </cell>
          <cell r="AI2798" t="str">
            <v>/</v>
          </cell>
        </row>
        <row r="2799">
          <cell r="AF2799" t="str">
            <v/>
          </cell>
          <cell r="AG2799" t="str">
            <v/>
          </cell>
          <cell r="AH2799" t="str">
            <v>/</v>
          </cell>
          <cell r="AI2799" t="str">
            <v>/</v>
          </cell>
        </row>
        <row r="2800">
          <cell r="AF2800" t="str">
            <v/>
          </cell>
          <cell r="AG2800" t="str">
            <v/>
          </cell>
          <cell r="AH2800" t="str">
            <v>/</v>
          </cell>
          <cell r="AI2800" t="str">
            <v>/</v>
          </cell>
        </row>
        <row r="2801">
          <cell r="AF2801" t="str">
            <v/>
          </cell>
          <cell r="AG2801" t="str">
            <v/>
          </cell>
          <cell r="AH2801" t="str">
            <v>/</v>
          </cell>
          <cell r="AI2801" t="str">
            <v>/</v>
          </cell>
        </row>
        <row r="2802">
          <cell r="AF2802" t="str">
            <v/>
          </cell>
          <cell r="AG2802" t="str">
            <v/>
          </cell>
          <cell r="AH2802" t="str">
            <v>/</v>
          </cell>
          <cell r="AI2802" t="str">
            <v>/</v>
          </cell>
        </row>
        <row r="2803">
          <cell r="AF2803" t="str">
            <v/>
          </cell>
          <cell r="AG2803" t="str">
            <v/>
          </cell>
          <cell r="AH2803" t="str">
            <v>/</v>
          </cell>
          <cell r="AI2803" t="str">
            <v>/</v>
          </cell>
        </row>
        <row r="2804">
          <cell r="AF2804" t="str">
            <v/>
          </cell>
          <cell r="AG2804" t="str">
            <v/>
          </cell>
          <cell r="AH2804" t="str">
            <v>/</v>
          </cell>
          <cell r="AI2804" t="str">
            <v>/</v>
          </cell>
        </row>
        <row r="2805">
          <cell r="AF2805" t="str">
            <v/>
          </cell>
          <cell r="AG2805" t="str">
            <v/>
          </cell>
          <cell r="AH2805" t="str">
            <v>/</v>
          </cell>
          <cell r="AI2805" t="str">
            <v>/</v>
          </cell>
        </row>
        <row r="2806">
          <cell r="AF2806" t="str">
            <v/>
          </cell>
          <cell r="AG2806" t="str">
            <v/>
          </cell>
          <cell r="AH2806" t="str">
            <v>/</v>
          </cell>
          <cell r="AI2806" t="str">
            <v>/</v>
          </cell>
        </row>
        <row r="2807">
          <cell r="AF2807" t="str">
            <v/>
          </cell>
          <cell r="AG2807" t="str">
            <v/>
          </cell>
          <cell r="AH2807" t="str">
            <v>/</v>
          </cell>
          <cell r="AI2807" t="str">
            <v>/</v>
          </cell>
        </row>
        <row r="2808">
          <cell r="AF2808" t="str">
            <v/>
          </cell>
          <cell r="AG2808" t="str">
            <v/>
          </cell>
          <cell r="AH2808" t="str">
            <v>/</v>
          </cell>
          <cell r="AI2808" t="str">
            <v>/</v>
          </cell>
        </row>
        <row r="2809">
          <cell r="AF2809" t="str">
            <v/>
          </cell>
          <cell r="AG2809" t="str">
            <v/>
          </cell>
          <cell r="AH2809" t="str">
            <v>/</v>
          </cell>
          <cell r="AI2809" t="str">
            <v>/</v>
          </cell>
        </row>
        <row r="2810">
          <cell r="AF2810" t="str">
            <v/>
          </cell>
          <cell r="AG2810" t="str">
            <v/>
          </cell>
          <cell r="AH2810" t="str">
            <v>/</v>
          </cell>
          <cell r="AI2810" t="str">
            <v>/</v>
          </cell>
        </row>
        <row r="2811">
          <cell r="AF2811" t="str">
            <v/>
          </cell>
          <cell r="AG2811" t="str">
            <v/>
          </cell>
          <cell r="AH2811" t="str">
            <v>/</v>
          </cell>
          <cell r="AI2811" t="str">
            <v>/</v>
          </cell>
        </row>
        <row r="2812">
          <cell r="AF2812" t="str">
            <v/>
          </cell>
          <cell r="AG2812" t="str">
            <v/>
          </cell>
          <cell r="AH2812" t="str">
            <v>/</v>
          </cell>
          <cell r="AI2812" t="str">
            <v>/</v>
          </cell>
        </row>
        <row r="2813">
          <cell r="AF2813" t="str">
            <v/>
          </cell>
          <cell r="AG2813" t="str">
            <v/>
          </cell>
          <cell r="AH2813" t="str">
            <v>/</v>
          </cell>
          <cell r="AI2813" t="str">
            <v>/</v>
          </cell>
        </row>
        <row r="2814">
          <cell r="AF2814" t="str">
            <v/>
          </cell>
          <cell r="AG2814" t="str">
            <v/>
          </cell>
          <cell r="AH2814" t="str">
            <v>/</v>
          </cell>
          <cell r="AI2814" t="str">
            <v>/</v>
          </cell>
        </row>
        <row r="2815">
          <cell r="AF2815" t="str">
            <v/>
          </cell>
          <cell r="AG2815" t="str">
            <v/>
          </cell>
          <cell r="AH2815" t="str">
            <v>/</v>
          </cell>
          <cell r="AI2815" t="str">
            <v>/</v>
          </cell>
        </row>
        <row r="2816">
          <cell r="AF2816" t="str">
            <v/>
          </cell>
          <cell r="AG2816" t="str">
            <v/>
          </cell>
          <cell r="AH2816" t="str">
            <v>/</v>
          </cell>
          <cell r="AI2816" t="str">
            <v>/</v>
          </cell>
        </row>
        <row r="2817">
          <cell r="AF2817" t="str">
            <v/>
          </cell>
          <cell r="AG2817" t="str">
            <v/>
          </cell>
          <cell r="AH2817" t="str">
            <v>/</v>
          </cell>
          <cell r="AI2817" t="str">
            <v>/</v>
          </cell>
        </row>
        <row r="2818">
          <cell r="AF2818" t="str">
            <v/>
          </cell>
          <cell r="AG2818" t="str">
            <v/>
          </cell>
          <cell r="AH2818" t="str">
            <v>/</v>
          </cell>
          <cell r="AI2818" t="str">
            <v>/</v>
          </cell>
        </row>
        <row r="2819">
          <cell r="AF2819" t="str">
            <v/>
          </cell>
          <cell r="AG2819" t="str">
            <v/>
          </cell>
          <cell r="AH2819" t="str">
            <v>/</v>
          </cell>
          <cell r="AI2819" t="str">
            <v>/</v>
          </cell>
        </row>
        <row r="2820">
          <cell r="AF2820" t="str">
            <v/>
          </cell>
          <cell r="AG2820" t="str">
            <v/>
          </cell>
          <cell r="AH2820" t="str">
            <v>/</v>
          </cell>
          <cell r="AI2820" t="str">
            <v>/</v>
          </cell>
        </row>
        <row r="2821">
          <cell r="AF2821" t="str">
            <v/>
          </cell>
          <cell r="AG2821" t="str">
            <v/>
          </cell>
          <cell r="AH2821" t="str">
            <v>/</v>
          </cell>
          <cell r="AI2821" t="str">
            <v>/</v>
          </cell>
        </row>
        <row r="2822">
          <cell r="AF2822" t="str">
            <v/>
          </cell>
          <cell r="AG2822" t="str">
            <v/>
          </cell>
          <cell r="AH2822" t="str">
            <v>/</v>
          </cell>
          <cell r="AI2822" t="str">
            <v>/</v>
          </cell>
        </row>
        <row r="2823">
          <cell r="AF2823" t="str">
            <v/>
          </cell>
          <cell r="AG2823" t="str">
            <v/>
          </cell>
          <cell r="AH2823" t="str">
            <v>/</v>
          </cell>
          <cell r="AI2823" t="str">
            <v>/</v>
          </cell>
        </row>
        <row r="2824">
          <cell r="AF2824" t="str">
            <v/>
          </cell>
          <cell r="AG2824" t="str">
            <v/>
          </cell>
          <cell r="AH2824" t="str">
            <v>/</v>
          </cell>
          <cell r="AI2824" t="str">
            <v>/</v>
          </cell>
        </row>
        <row r="2825">
          <cell r="AF2825" t="str">
            <v/>
          </cell>
          <cell r="AG2825" t="str">
            <v/>
          </cell>
          <cell r="AH2825" t="str">
            <v>/</v>
          </cell>
          <cell r="AI2825" t="str">
            <v>/</v>
          </cell>
        </row>
        <row r="2826">
          <cell r="AF2826" t="str">
            <v/>
          </cell>
          <cell r="AG2826" t="str">
            <v/>
          </cell>
          <cell r="AH2826" t="str">
            <v>/</v>
          </cell>
          <cell r="AI2826" t="str">
            <v>/</v>
          </cell>
        </row>
        <row r="2827">
          <cell r="AF2827" t="str">
            <v/>
          </cell>
          <cell r="AG2827" t="str">
            <v/>
          </cell>
          <cell r="AH2827" t="str">
            <v>/</v>
          </cell>
          <cell r="AI2827" t="str">
            <v>/</v>
          </cell>
        </row>
        <row r="2828">
          <cell r="AF2828" t="str">
            <v/>
          </cell>
          <cell r="AG2828" t="str">
            <v/>
          </cell>
          <cell r="AH2828" t="str">
            <v>/</v>
          </cell>
          <cell r="AI2828" t="str">
            <v>/</v>
          </cell>
        </row>
        <row r="2829">
          <cell r="AF2829" t="str">
            <v/>
          </cell>
          <cell r="AG2829" t="str">
            <v/>
          </cell>
          <cell r="AH2829" t="str">
            <v>/</v>
          </cell>
          <cell r="AI2829" t="str">
            <v>/</v>
          </cell>
        </row>
        <row r="2830">
          <cell r="AF2830" t="str">
            <v/>
          </cell>
          <cell r="AG2830" t="str">
            <v/>
          </cell>
          <cell r="AH2830" t="str">
            <v>/</v>
          </cell>
          <cell r="AI2830" t="str">
            <v>/</v>
          </cell>
        </row>
        <row r="2831">
          <cell r="AF2831" t="str">
            <v/>
          </cell>
          <cell r="AG2831" t="str">
            <v/>
          </cell>
          <cell r="AH2831" t="str">
            <v>/</v>
          </cell>
          <cell r="AI2831" t="str">
            <v>/</v>
          </cell>
        </row>
        <row r="2832">
          <cell r="AF2832" t="str">
            <v/>
          </cell>
          <cell r="AG2832" t="str">
            <v/>
          </cell>
          <cell r="AH2832" t="str">
            <v>/</v>
          </cell>
          <cell r="AI2832" t="str">
            <v>/</v>
          </cell>
        </row>
        <row r="2833">
          <cell r="AF2833" t="str">
            <v/>
          </cell>
          <cell r="AG2833" t="str">
            <v/>
          </cell>
          <cell r="AH2833" t="str">
            <v>/</v>
          </cell>
          <cell r="AI2833" t="str">
            <v>/</v>
          </cell>
        </row>
        <row r="2834">
          <cell r="AF2834" t="str">
            <v/>
          </cell>
          <cell r="AG2834" t="str">
            <v/>
          </cell>
          <cell r="AH2834" t="str">
            <v>/</v>
          </cell>
          <cell r="AI2834" t="str">
            <v>/</v>
          </cell>
        </row>
        <row r="2835">
          <cell r="AF2835" t="str">
            <v/>
          </cell>
          <cell r="AG2835" t="str">
            <v/>
          </cell>
          <cell r="AH2835" t="str">
            <v>/</v>
          </cell>
          <cell r="AI2835" t="str">
            <v>/</v>
          </cell>
        </row>
        <row r="2836">
          <cell r="AF2836" t="str">
            <v/>
          </cell>
          <cell r="AG2836" t="str">
            <v/>
          </cell>
          <cell r="AH2836" t="str">
            <v>/</v>
          </cell>
          <cell r="AI2836" t="str">
            <v>/</v>
          </cell>
        </row>
        <row r="2837">
          <cell r="AF2837" t="str">
            <v/>
          </cell>
          <cell r="AG2837" t="str">
            <v/>
          </cell>
          <cell r="AH2837" t="str">
            <v>/</v>
          </cell>
          <cell r="AI2837" t="str">
            <v>/</v>
          </cell>
        </row>
        <row r="2838">
          <cell r="AF2838" t="str">
            <v/>
          </cell>
          <cell r="AG2838" t="str">
            <v/>
          </cell>
          <cell r="AH2838" t="str">
            <v>/</v>
          </cell>
          <cell r="AI2838" t="str">
            <v>/</v>
          </cell>
        </row>
        <row r="2839">
          <cell r="AF2839" t="str">
            <v/>
          </cell>
          <cell r="AG2839" t="str">
            <v/>
          </cell>
          <cell r="AH2839" t="str">
            <v>/</v>
          </cell>
          <cell r="AI2839" t="str">
            <v>/</v>
          </cell>
        </row>
        <row r="2840">
          <cell r="AF2840" t="str">
            <v/>
          </cell>
          <cell r="AG2840" t="str">
            <v/>
          </cell>
          <cell r="AH2840" t="str">
            <v>/</v>
          </cell>
          <cell r="AI2840" t="str">
            <v>/</v>
          </cell>
        </row>
        <row r="2841">
          <cell r="AF2841" t="str">
            <v/>
          </cell>
          <cell r="AG2841" t="str">
            <v/>
          </cell>
          <cell r="AH2841" t="str">
            <v>/</v>
          </cell>
          <cell r="AI2841" t="str">
            <v>/</v>
          </cell>
        </row>
        <row r="2842">
          <cell r="AF2842" t="str">
            <v/>
          </cell>
          <cell r="AG2842" t="str">
            <v/>
          </cell>
          <cell r="AH2842" t="str">
            <v>/</v>
          </cell>
          <cell r="AI2842" t="str">
            <v>/</v>
          </cell>
        </row>
        <row r="2843">
          <cell r="AF2843" t="str">
            <v/>
          </cell>
          <cell r="AG2843" t="str">
            <v/>
          </cell>
          <cell r="AH2843" t="str">
            <v>/</v>
          </cell>
          <cell r="AI2843" t="str">
            <v>/</v>
          </cell>
        </row>
        <row r="2844">
          <cell r="AF2844" t="str">
            <v/>
          </cell>
          <cell r="AG2844" t="str">
            <v/>
          </cell>
          <cell r="AH2844" t="str">
            <v>/</v>
          </cell>
          <cell r="AI2844" t="str">
            <v>/</v>
          </cell>
        </row>
        <row r="2845">
          <cell r="AF2845" t="str">
            <v/>
          </cell>
          <cell r="AG2845" t="str">
            <v/>
          </cell>
          <cell r="AH2845" t="str">
            <v>/</v>
          </cell>
          <cell r="AI2845" t="str">
            <v>/</v>
          </cell>
        </row>
        <row r="2846">
          <cell r="AF2846" t="str">
            <v/>
          </cell>
          <cell r="AG2846" t="str">
            <v/>
          </cell>
          <cell r="AH2846" t="str">
            <v>/</v>
          </cell>
          <cell r="AI2846" t="str">
            <v>/</v>
          </cell>
        </row>
        <row r="2847">
          <cell r="AF2847" t="str">
            <v/>
          </cell>
          <cell r="AG2847" t="str">
            <v/>
          </cell>
          <cell r="AH2847" t="str">
            <v>/</v>
          </cell>
          <cell r="AI2847" t="str">
            <v>/</v>
          </cell>
        </row>
        <row r="2848">
          <cell r="AF2848" t="str">
            <v/>
          </cell>
          <cell r="AG2848" t="str">
            <v/>
          </cell>
          <cell r="AH2848" t="str">
            <v>/</v>
          </cell>
          <cell r="AI2848" t="str">
            <v>/</v>
          </cell>
        </row>
        <row r="2849">
          <cell r="AF2849" t="str">
            <v/>
          </cell>
          <cell r="AG2849" t="str">
            <v/>
          </cell>
          <cell r="AH2849" t="str">
            <v>/</v>
          </cell>
          <cell r="AI2849" t="str">
            <v>/</v>
          </cell>
        </row>
        <row r="2850">
          <cell r="AF2850" t="str">
            <v/>
          </cell>
          <cell r="AG2850" t="str">
            <v/>
          </cell>
          <cell r="AH2850" t="str">
            <v>/</v>
          </cell>
          <cell r="AI2850" t="str">
            <v>/</v>
          </cell>
        </row>
        <row r="2851">
          <cell r="AF2851" t="str">
            <v/>
          </cell>
          <cell r="AG2851" t="str">
            <v/>
          </cell>
          <cell r="AH2851" t="str">
            <v>/</v>
          </cell>
          <cell r="AI2851" t="str">
            <v>/</v>
          </cell>
        </row>
        <row r="2852">
          <cell r="AF2852" t="str">
            <v/>
          </cell>
          <cell r="AG2852" t="str">
            <v/>
          </cell>
          <cell r="AH2852" t="str">
            <v>/</v>
          </cell>
          <cell r="AI2852" t="str">
            <v>/</v>
          </cell>
        </row>
        <row r="2853">
          <cell r="AF2853" t="str">
            <v/>
          </cell>
          <cell r="AG2853" t="str">
            <v/>
          </cell>
          <cell r="AH2853" t="str">
            <v>/</v>
          </cell>
          <cell r="AI2853" t="str">
            <v>/</v>
          </cell>
        </row>
        <row r="2854">
          <cell r="AF2854" t="str">
            <v/>
          </cell>
          <cell r="AG2854" t="str">
            <v/>
          </cell>
          <cell r="AH2854" t="str">
            <v>/</v>
          </cell>
          <cell r="AI2854" t="str">
            <v>/</v>
          </cell>
        </row>
        <row r="2855">
          <cell r="AF2855" t="str">
            <v/>
          </cell>
          <cell r="AG2855" t="str">
            <v/>
          </cell>
          <cell r="AH2855" t="str">
            <v>/</v>
          </cell>
          <cell r="AI2855" t="str">
            <v>/</v>
          </cell>
        </row>
        <row r="2856">
          <cell r="AF2856" t="str">
            <v/>
          </cell>
          <cell r="AG2856" t="str">
            <v/>
          </cell>
          <cell r="AH2856" t="str">
            <v>/</v>
          </cell>
          <cell r="AI2856" t="str">
            <v>/</v>
          </cell>
        </row>
        <row r="2857">
          <cell r="AF2857" t="str">
            <v/>
          </cell>
          <cell r="AG2857" t="str">
            <v/>
          </cell>
          <cell r="AH2857" t="str">
            <v>/</v>
          </cell>
          <cell r="AI2857" t="str">
            <v>/</v>
          </cell>
        </row>
        <row r="2858">
          <cell r="AF2858" t="str">
            <v/>
          </cell>
          <cell r="AG2858" t="str">
            <v/>
          </cell>
          <cell r="AH2858" t="str">
            <v>/</v>
          </cell>
          <cell r="AI2858" t="str">
            <v>/</v>
          </cell>
        </row>
        <row r="2859">
          <cell r="AF2859" t="str">
            <v/>
          </cell>
          <cell r="AG2859" t="str">
            <v/>
          </cell>
          <cell r="AH2859" t="str">
            <v>/</v>
          </cell>
          <cell r="AI2859" t="str">
            <v>/</v>
          </cell>
        </row>
        <row r="2860">
          <cell r="AF2860" t="str">
            <v/>
          </cell>
          <cell r="AG2860" t="str">
            <v/>
          </cell>
          <cell r="AH2860" t="str">
            <v>/</v>
          </cell>
          <cell r="AI2860" t="str">
            <v>/</v>
          </cell>
        </row>
        <row r="2861">
          <cell r="AF2861" t="str">
            <v/>
          </cell>
          <cell r="AG2861" t="str">
            <v/>
          </cell>
          <cell r="AH2861" t="str">
            <v>/</v>
          </cell>
          <cell r="AI2861" t="str">
            <v>/</v>
          </cell>
        </row>
        <row r="2862">
          <cell r="AF2862" t="str">
            <v/>
          </cell>
          <cell r="AG2862" t="str">
            <v/>
          </cell>
          <cell r="AH2862" t="str">
            <v>/</v>
          </cell>
          <cell r="AI2862" t="str">
            <v>/</v>
          </cell>
        </row>
        <row r="2863">
          <cell r="AF2863" t="str">
            <v/>
          </cell>
          <cell r="AG2863" t="str">
            <v/>
          </cell>
          <cell r="AH2863" t="str">
            <v>/</v>
          </cell>
          <cell r="AI2863" t="str">
            <v>/</v>
          </cell>
        </row>
        <row r="2864">
          <cell r="AF2864" t="str">
            <v/>
          </cell>
          <cell r="AG2864" t="str">
            <v/>
          </cell>
          <cell r="AH2864" t="str">
            <v>/</v>
          </cell>
          <cell r="AI2864" t="str">
            <v>/</v>
          </cell>
        </row>
        <row r="2865">
          <cell r="AF2865" t="str">
            <v/>
          </cell>
          <cell r="AG2865" t="str">
            <v/>
          </cell>
          <cell r="AH2865" t="str">
            <v>/</v>
          </cell>
          <cell r="AI2865" t="str">
            <v>/</v>
          </cell>
        </row>
        <row r="2866">
          <cell r="AF2866" t="str">
            <v/>
          </cell>
          <cell r="AG2866" t="str">
            <v/>
          </cell>
          <cell r="AH2866" t="str">
            <v>/</v>
          </cell>
          <cell r="AI2866" t="str">
            <v>/</v>
          </cell>
        </row>
        <row r="2867">
          <cell r="AF2867" t="str">
            <v/>
          </cell>
          <cell r="AG2867" t="str">
            <v/>
          </cell>
          <cell r="AH2867" t="str">
            <v>/</v>
          </cell>
          <cell r="AI2867" t="str">
            <v>/</v>
          </cell>
        </row>
        <row r="2868">
          <cell r="AF2868" t="str">
            <v/>
          </cell>
          <cell r="AG2868" t="str">
            <v/>
          </cell>
          <cell r="AH2868" t="str">
            <v>/</v>
          </cell>
          <cell r="AI2868" t="str">
            <v>/</v>
          </cell>
        </row>
        <row r="2869">
          <cell r="AF2869" t="str">
            <v/>
          </cell>
          <cell r="AG2869" t="str">
            <v/>
          </cell>
          <cell r="AH2869" t="str">
            <v>/</v>
          </cell>
          <cell r="AI2869" t="str">
            <v>/</v>
          </cell>
        </row>
        <row r="2870">
          <cell r="AF2870" t="str">
            <v/>
          </cell>
          <cell r="AG2870" t="str">
            <v/>
          </cell>
          <cell r="AH2870" t="str">
            <v>/</v>
          </cell>
          <cell r="AI2870" t="str">
            <v>/</v>
          </cell>
        </row>
        <row r="2871">
          <cell r="AF2871" t="str">
            <v/>
          </cell>
          <cell r="AG2871" t="str">
            <v/>
          </cell>
          <cell r="AH2871" t="str">
            <v>/</v>
          </cell>
          <cell r="AI2871" t="str">
            <v>/</v>
          </cell>
        </row>
        <row r="2872">
          <cell r="AF2872" t="str">
            <v/>
          </cell>
          <cell r="AG2872" t="str">
            <v/>
          </cell>
          <cell r="AH2872" t="str">
            <v>/</v>
          </cell>
          <cell r="AI2872" t="str">
            <v>/</v>
          </cell>
        </row>
        <row r="2873">
          <cell r="AF2873" t="str">
            <v/>
          </cell>
          <cell r="AG2873" t="str">
            <v/>
          </cell>
          <cell r="AH2873" t="str">
            <v>/</v>
          </cell>
          <cell r="AI2873" t="str">
            <v>/</v>
          </cell>
        </row>
        <row r="2874">
          <cell r="AF2874" t="str">
            <v/>
          </cell>
          <cell r="AG2874" t="str">
            <v/>
          </cell>
          <cell r="AH2874" t="str">
            <v>/</v>
          </cell>
          <cell r="AI2874" t="str">
            <v>/</v>
          </cell>
        </row>
        <row r="2875">
          <cell r="AF2875" t="str">
            <v/>
          </cell>
          <cell r="AG2875" t="str">
            <v/>
          </cell>
          <cell r="AH2875" t="str">
            <v>/</v>
          </cell>
          <cell r="AI2875" t="str">
            <v>/</v>
          </cell>
        </row>
        <row r="2876">
          <cell r="AF2876" t="str">
            <v/>
          </cell>
          <cell r="AG2876" t="str">
            <v/>
          </cell>
          <cell r="AH2876" t="str">
            <v>/</v>
          </cell>
          <cell r="AI2876" t="str">
            <v>/</v>
          </cell>
        </row>
        <row r="2877">
          <cell r="AF2877" t="str">
            <v/>
          </cell>
          <cell r="AG2877" t="str">
            <v/>
          </cell>
          <cell r="AH2877" t="str">
            <v>/</v>
          </cell>
          <cell r="AI2877" t="str">
            <v>/</v>
          </cell>
        </row>
        <row r="2878">
          <cell r="AF2878" t="str">
            <v/>
          </cell>
          <cell r="AG2878" t="str">
            <v/>
          </cell>
          <cell r="AH2878" t="str">
            <v>/</v>
          </cell>
          <cell r="AI2878" t="str">
            <v>/</v>
          </cell>
        </row>
        <row r="2879">
          <cell r="AF2879" t="str">
            <v/>
          </cell>
          <cell r="AG2879" t="str">
            <v/>
          </cell>
          <cell r="AH2879" t="str">
            <v>/</v>
          </cell>
          <cell r="AI2879" t="str">
            <v>/</v>
          </cell>
        </row>
        <row r="2880">
          <cell r="AF2880" t="str">
            <v/>
          </cell>
          <cell r="AG2880" t="str">
            <v/>
          </cell>
          <cell r="AH2880" t="str">
            <v>/</v>
          </cell>
          <cell r="AI2880" t="str">
            <v>/</v>
          </cell>
        </row>
        <row r="2881">
          <cell r="AF2881" t="str">
            <v/>
          </cell>
          <cell r="AG2881" t="str">
            <v/>
          </cell>
          <cell r="AH2881" t="str">
            <v>/</v>
          </cell>
          <cell r="AI2881" t="str">
            <v>/</v>
          </cell>
        </row>
        <row r="2882">
          <cell r="AF2882" t="str">
            <v/>
          </cell>
          <cell r="AG2882" t="str">
            <v/>
          </cell>
          <cell r="AH2882" t="str">
            <v>/</v>
          </cell>
          <cell r="AI2882" t="str">
            <v>/</v>
          </cell>
        </row>
        <row r="2883">
          <cell r="AF2883" t="str">
            <v/>
          </cell>
          <cell r="AG2883" t="str">
            <v/>
          </cell>
          <cell r="AH2883" t="str">
            <v>/</v>
          </cell>
          <cell r="AI2883" t="str">
            <v>/</v>
          </cell>
        </row>
        <row r="2884">
          <cell r="AF2884" t="str">
            <v/>
          </cell>
          <cell r="AG2884" t="str">
            <v/>
          </cell>
          <cell r="AH2884" t="str">
            <v>/</v>
          </cell>
          <cell r="AI2884" t="str">
            <v>/</v>
          </cell>
        </row>
        <row r="2885">
          <cell r="AF2885" t="str">
            <v/>
          </cell>
          <cell r="AG2885" t="str">
            <v/>
          </cell>
          <cell r="AH2885" t="str">
            <v>/</v>
          </cell>
          <cell r="AI2885" t="str">
            <v>/</v>
          </cell>
        </row>
        <row r="2886">
          <cell r="AF2886" t="str">
            <v/>
          </cell>
          <cell r="AG2886" t="str">
            <v/>
          </cell>
          <cell r="AH2886" t="str">
            <v>/</v>
          </cell>
          <cell r="AI2886" t="str">
            <v>/</v>
          </cell>
        </row>
        <row r="2887">
          <cell r="AF2887" t="str">
            <v/>
          </cell>
          <cell r="AG2887" t="str">
            <v/>
          </cell>
          <cell r="AH2887" t="str">
            <v>/</v>
          </cell>
          <cell r="AI2887" t="str">
            <v>/</v>
          </cell>
        </row>
        <row r="2888">
          <cell r="AF2888" t="str">
            <v/>
          </cell>
          <cell r="AG2888" t="str">
            <v/>
          </cell>
          <cell r="AH2888" t="str">
            <v>/</v>
          </cell>
          <cell r="AI2888" t="str">
            <v>/</v>
          </cell>
        </row>
        <row r="2889">
          <cell r="AF2889" t="str">
            <v/>
          </cell>
          <cell r="AG2889" t="str">
            <v/>
          </cell>
          <cell r="AH2889" t="str">
            <v>/</v>
          </cell>
          <cell r="AI2889" t="str">
            <v>/</v>
          </cell>
        </row>
        <row r="2890">
          <cell r="AF2890" t="str">
            <v/>
          </cell>
          <cell r="AG2890" t="str">
            <v/>
          </cell>
          <cell r="AH2890" t="str">
            <v>/</v>
          </cell>
          <cell r="AI2890" t="str">
            <v>/</v>
          </cell>
        </row>
        <row r="2891">
          <cell r="AF2891" t="str">
            <v/>
          </cell>
          <cell r="AG2891" t="str">
            <v/>
          </cell>
          <cell r="AH2891" t="str">
            <v>/</v>
          </cell>
          <cell r="AI2891" t="str">
            <v>/</v>
          </cell>
        </row>
        <row r="2892">
          <cell r="AF2892" t="str">
            <v/>
          </cell>
          <cell r="AG2892" t="str">
            <v/>
          </cell>
          <cell r="AH2892" t="str">
            <v>/</v>
          </cell>
          <cell r="AI2892" t="str">
            <v>/</v>
          </cell>
        </row>
        <row r="2893">
          <cell r="AF2893" t="str">
            <v/>
          </cell>
          <cell r="AG2893" t="str">
            <v/>
          </cell>
          <cell r="AH2893" t="str">
            <v>/</v>
          </cell>
          <cell r="AI2893" t="str">
            <v>/</v>
          </cell>
        </row>
        <row r="2894">
          <cell r="AF2894" t="str">
            <v/>
          </cell>
          <cell r="AG2894" t="str">
            <v/>
          </cell>
          <cell r="AH2894" t="str">
            <v>/</v>
          </cell>
          <cell r="AI2894" t="str">
            <v>/</v>
          </cell>
        </row>
        <row r="2895">
          <cell r="AF2895" t="str">
            <v/>
          </cell>
          <cell r="AG2895" t="str">
            <v/>
          </cell>
          <cell r="AH2895" t="str">
            <v>/</v>
          </cell>
          <cell r="AI2895" t="str">
            <v>/</v>
          </cell>
        </row>
        <row r="2896">
          <cell r="AF2896" t="str">
            <v/>
          </cell>
          <cell r="AG2896" t="str">
            <v/>
          </cell>
          <cell r="AH2896" t="str">
            <v>/</v>
          </cell>
          <cell r="AI2896" t="str">
            <v>/</v>
          </cell>
        </row>
        <row r="2897">
          <cell r="AF2897" t="str">
            <v/>
          </cell>
          <cell r="AG2897" t="str">
            <v/>
          </cell>
          <cell r="AH2897" t="str">
            <v>/</v>
          </cell>
          <cell r="AI2897" t="str">
            <v>/</v>
          </cell>
        </row>
        <row r="2898">
          <cell r="AF2898" t="str">
            <v/>
          </cell>
          <cell r="AG2898" t="str">
            <v/>
          </cell>
          <cell r="AH2898" t="str">
            <v>/</v>
          </cell>
          <cell r="AI2898" t="str">
            <v>/</v>
          </cell>
        </row>
        <row r="2899">
          <cell r="AF2899" t="str">
            <v/>
          </cell>
          <cell r="AG2899" t="str">
            <v/>
          </cell>
          <cell r="AH2899" t="str">
            <v>/</v>
          </cell>
          <cell r="AI2899" t="str">
            <v>/</v>
          </cell>
        </row>
        <row r="2900">
          <cell r="AF2900" t="str">
            <v/>
          </cell>
          <cell r="AG2900" t="str">
            <v/>
          </cell>
          <cell r="AH2900" t="str">
            <v>/</v>
          </cell>
          <cell r="AI2900" t="str">
            <v>/</v>
          </cell>
        </row>
        <row r="2901">
          <cell r="AF2901" t="str">
            <v/>
          </cell>
          <cell r="AG2901" t="str">
            <v/>
          </cell>
          <cell r="AH2901" t="str">
            <v>/</v>
          </cell>
          <cell r="AI2901" t="str">
            <v>/</v>
          </cell>
        </row>
        <row r="2902">
          <cell r="AF2902" t="str">
            <v/>
          </cell>
          <cell r="AG2902" t="str">
            <v/>
          </cell>
          <cell r="AH2902" t="str">
            <v>/</v>
          </cell>
          <cell r="AI2902" t="str">
            <v>/</v>
          </cell>
        </row>
        <row r="2903">
          <cell r="AF2903" t="str">
            <v/>
          </cell>
          <cell r="AG2903" t="str">
            <v/>
          </cell>
          <cell r="AH2903" t="str">
            <v>/</v>
          </cell>
          <cell r="AI2903" t="str">
            <v>/</v>
          </cell>
        </row>
        <row r="2904">
          <cell r="AF2904" t="str">
            <v/>
          </cell>
          <cell r="AG2904" t="str">
            <v/>
          </cell>
          <cell r="AH2904" t="str">
            <v>/</v>
          </cell>
          <cell r="AI2904" t="str">
            <v>/</v>
          </cell>
        </row>
        <row r="2905">
          <cell r="AF2905" t="str">
            <v/>
          </cell>
          <cell r="AG2905" t="str">
            <v/>
          </cell>
          <cell r="AH2905" t="str">
            <v>/</v>
          </cell>
          <cell r="AI2905" t="str">
            <v>/</v>
          </cell>
        </row>
        <row r="2906">
          <cell r="AF2906" t="str">
            <v/>
          </cell>
          <cell r="AG2906" t="str">
            <v/>
          </cell>
          <cell r="AH2906" t="str">
            <v>/</v>
          </cell>
          <cell r="AI2906" t="str">
            <v>/</v>
          </cell>
        </row>
        <row r="2907">
          <cell r="AF2907" t="str">
            <v/>
          </cell>
          <cell r="AG2907" t="str">
            <v/>
          </cell>
          <cell r="AH2907" t="str">
            <v>/</v>
          </cell>
          <cell r="AI2907" t="str">
            <v>/</v>
          </cell>
        </row>
        <row r="2908">
          <cell r="AF2908" t="str">
            <v/>
          </cell>
          <cell r="AG2908" t="str">
            <v/>
          </cell>
          <cell r="AH2908" t="str">
            <v>/</v>
          </cell>
          <cell r="AI2908" t="str">
            <v>/</v>
          </cell>
        </row>
        <row r="2909">
          <cell r="AF2909" t="str">
            <v/>
          </cell>
          <cell r="AG2909" t="str">
            <v/>
          </cell>
          <cell r="AH2909" t="str">
            <v>/</v>
          </cell>
          <cell r="AI2909" t="str">
            <v>/</v>
          </cell>
        </row>
        <row r="2910">
          <cell r="AF2910" t="str">
            <v/>
          </cell>
          <cell r="AG2910" t="str">
            <v/>
          </cell>
          <cell r="AH2910" t="str">
            <v>/</v>
          </cell>
          <cell r="AI2910" t="str">
            <v>/</v>
          </cell>
        </row>
        <row r="2911">
          <cell r="AF2911" t="str">
            <v/>
          </cell>
          <cell r="AG2911" t="str">
            <v/>
          </cell>
          <cell r="AH2911" t="str">
            <v>/</v>
          </cell>
          <cell r="AI2911" t="str">
            <v>/</v>
          </cell>
        </row>
        <row r="2912">
          <cell r="AF2912" t="str">
            <v/>
          </cell>
          <cell r="AG2912" t="str">
            <v/>
          </cell>
          <cell r="AH2912" t="str">
            <v>/</v>
          </cell>
          <cell r="AI2912" t="str">
            <v>/</v>
          </cell>
        </row>
        <row r="2913">
          <cell r="AF2913" t="str">
            <v/>
          </cell>
          <cell r="AG2913" t="str">
            <v/>
          </cell>
          <cell r="AH2913" t="str">
            <v>/</v>
          </cell>
          <cell r="AI2913" t="str">
            <v>/</v>
          </cell>
        </row>
        <row r="2914">
          <cell r="AF2914" t="str">
            <v/>
          </cell>
          <cell r="AG2914" t="str">
            <v/>
          </cell>
          <cell r="AH2914" t="str">
            <v>/</v>
          </cell>
          <cell r="AI2914" t="str">
            <v>/</v>
          </cell>
        </row>
        <row r="2915">
          <cell r="AF2915" t="str">
            <v/>
          </cell>
          <cell r="AG2915" t="str">
            <v/>
          </cell>
          <cell r="AH2915" t="str">
            <v>/</v>
          </cell>
          <cell r="AI2915" t="str">
            <v>/</v>
          </cell>
        </row>
        <row r="2916">
          <cell r="AF2916" t="str">
            <v/>
          </cell>
          <cell r="AG2916" t="str">
            <v/>
          </cell>
          <cell r="AH2916" t="str">
            <v>/</v>
          </cell>
          <cell r="AI2916" t="str">
            <v>/</v>
          </cell>
        </row>
        <row r="2917">
          <cell r="AF2917" t="str">
            <v/>
          </cell>
          <cell r="AG2917" t="str">
            <v/>
          </cell>
          <cell r="AH2917" t="str">
            <v>/</v>
          </cell>
          <cell r="AI2917" t="str">
            <v>/</v>
          </cell>
        </row>
        <row r="2918">
          <cell r="AF2918" t="str">
            <v/>
          </cell>
          <cell r="AG2918" t="str">
            <v/>
          </cell>
          <cell r="AH2918" t="str">
            <v>/</v>
          </cell>
          <cell r="AI2918" t="str">
            <v>/</v>
          </cell>
        </row>
        <row r="2919">
          <cell r="AF2919" t="str">
            <v/>
          </cell>
          <cell r="AG2919" t="str">
            <v/>
          </cell>
          <cell r="AH2919" t="str">
            <v>/</v>
          </cell>
          <cell r="AI2919" t="str">
            <v>/</v>
          </cell>
        </row>
        <row r="2920">
          <cell r="AF2920" t="str">
            <v/>
          </cell>
          <cell r="AG2920" t="str">
            <v/>
          </cell>
          <cell r="AH2920" t="str">
            <v>/</v>
          </cell>
          <cell r="AI2920" t="str">
            <v>/</v>
          </cell>
        </row>
        <row r="2921">
          <cell r="AF2921" t="str">
            <v/>
          </cell>
          <cell r="AG2921" t="str">
            <v/>
          </cell>
          <cell r="AH2921" t="str">
            <v>/</v>
          </cell>
          <cell r="AI2921" t="str">
            <v>/</v>
          </cell>
        </row>
        <row r="2922">
          <cell r="AF2922" t="str">
            <v/>
          </cell>
          <cell r="AG2922" t="str">
            <v/>
          </cell>
          <cell r="AH2922" t="str">
            <v>/</v>
          </cell>
          <cell r="AI2922" t="str">
            <v>/</v>
          </cell>
        </row>
        <row r="2923">
          <cell r="AF2923" t="str">
            <v/>
          </cell>
          <cell r="AG2923" t="str">
            <v/>
          </cell>
          <cell r="AH2923" t="str">
            <v>/</v>
          </cell>
          <cell r="AI2923" t="str">
            <v>/</v>
          </cell>
        </row>
        <row r="2924">
          <cell r="AF2924" t="str">
            <v/>
          </cell>
          <cell r="AG2924" t="str">
            <v/>
          </cell>
          <cell r="AH2924" t="str">
            <v>/</v>
          </cell>
          <cell r="AI2924" t="str">
            <v>/</v>
          </cell>
        </row>
        <row r="2925">
          <cell r="AF2925" t="str">
            <v/>
          </cell>
          <cell r="AG2925" t="str">
            <v/>
          </cell>
          <cell r="AH2925" t="str">
            <v>/</v>
          </cell>
          <cell r="AI2925" t="str">
            <v>/</v>
          </cell>
        </row>
        <row r="2926">
          <cell r="AF2926" t="str">
            <v/>
          </cell>
          <cell r="AG2926" t="str">
            <v/>
          </cell>
          <cell r="AH2926" t="str">
            <v>/</v>
          </cell>
          <cell r="AI2926" t="str">
            <v>/</v>
          </cell>
        </row>
        <row r="2927">
          <cell r="AF2927" t="str">
            <v/>
          </cell>
          <cell r="AG2927" t="str">
            <v/>
          </cell>
          <cell r="AH2927" t="str">
            <v>/</v>
          </cell>
          <cell r="AI2927" t="str">
            <v>/</v>
          </cell>
        </row>
        <row r="2928">
          <cell r="AF2928" t="str">
            <v/>
          </cell>
          <cell r="AG2928" t="str">
            <v/>
          </cell>
          <cell r="AH2928" t="str">
            <v>/</v>
          </cell>
          <cell r="AI2928" t="str">
            <v>/</v>
          </cell>
        </row>
        <row r="2929">
          <cell r="AF2929" t="str">
            <v/>
          </cell>
          <cell r="AG2929" t="str">
            <v/>
          </cell>
          <cell r="AH2929" t="str">
            <v>/</v>
          </cell>
          <cell r="AI2929" t="str">
            <v>/</v>
          </cell>
        </row>
        <row r="2930">
          <cell r="AF2930" t="str">
            <v/>
          </cell>
          <cell r="AG2930" t="str">
            <v/>
          </cell>
          <cell r="AH2930" t="str">
            <v>/</v>
          </cell>
          <cell r="AI2930" t="str">
            <v>/</v>
          </cell>
        </row>
        <row r="2931">
          <cell r="AF2931" t="str">
            <v/>
          </cell>
          <cell r="AG2931" t="str">
            <v/>
          </cell>
          <cell r="AH2931" t="str">
            <v>/</v>
          </cell>
          <cell r="AI2931" t="str">
            <v>/</v>
          </cell>
        </row>
        <row r="2932">
          <cell r="AF2932" t="str">
            <v/>
          </cell>
          <cell r="AG2932" t="str">
            <v/>
          </cell>
          <cell r="AH2932" t="str">
            <v>/</v>
          </cell>
          <cell r="AI2932" t="str">
            <v>/</v>
          </cell>
        </row>
        <row r="2933">
          <cell r="AF2933" t="str">
            <v/>
          </cell>
          <cell r="AG2933" t="str">
            <v/>
          </cell>
          <cell r="AH2933" t="str">
            <v>/</v>
          </cell>
          <cell r="AI2933" t="str">
            <v>/</v>
          </cell>
        </row>
        <row r="2934">
          <cell r="AF2934" t="str">
            <v/>
          </cell>
          <cell r="AG2934" t="str">
            <v/>
          </cell>
          <cell r="AH2934" t="str">
            <v>/</v>
          </cell>
          <cell r="AI2934" t="str">
            <v>/</v>
          </cell>
        </row>
        <row r="2935">
          <cell r="AF2935" t="str">
            <v/>
          </cell>
          <cell r="AG2935" t="str">
            <v/>
          </cell>
          <cell r="AH2935" t="str">
            <v>/</v>
          </cell>
          <cell r="AI2935" t="str">
            <v>/</v>
          </cell>
        </row>
        <row r="2936">
          <cell r="AF2936" t="str">
            <v/>
          </cell>
          <cell r="AG2936" t="str">
            <v/>
          </cell>
          <cell r="AH2936" t="str">
            <v>/</v>
          </cell>
          <cell r="AI2936" t="str">
            <v>/</v>
          </cell>
        </row>
        <row r="2937">
          <cell r="AF2937" t="str">
            <v/>
          </cell>
          <cell r="AG2937" t="str">
            <v/>
          </cell>
          <cell r="AH2937" t="str">
            <v>/</v>
          </cell>
          <cell r="AI2937" t="str">
            <v>/</v>
          </cell>
        </row>
        <row r="2938">
          <cell r="AF2938" t="str">
            <v/>
          </cell>
          <cell r="AG2938" t="str">
            <v/>
          </cell>
          <cell r="AH2938" t="str">
            <v>/</v>
          </cell>
          <cell r="AI2938" t="str">
            <v>/</v>
          </cell>
        </row>
        <row r="2939">
          <cell r="AF2939" t="str">
            <v/>
          </cell>
          <cell r="AG2939" t="str">
            <v/>
          </cell>
          <cell r="AH2939" t="str">
            <v>/</v>
          </cell>
          <cell r="AI2939" t="str">
            <v>/</v>
          </cell>
        </row>
        <row r="2940">
          <cell r="AF2940" t="str">
            <v/>
          </cell>
          <cell r="AG2940" t="str">
            <v/>
          </cell>
          <cell r="AH2940" t="str">
            <v>/</v>
          </cell>
          <cell r="AI2940" t="str">
            <v>/</v>
          </cell>
        </row>
        <row r="2941">
          <cell r="AF2941" t="str">
            <v/>
          </cell>
          <cell r="AG2941" t="str">
            <v/>
          </cell>
          <cell r="AH2941" t="str">
            <v>/</v>
          </cell>
          <cell r="AI2941" t="str">
            <v>/</v>
          </cell>
        </row>
        <row r="2942">
          <cell r="AF2942" t="str">
            <v/>
          </cell>
          <cell r="AG2942" t="str">
            <v/>
          </cell>
          <cell r="AH2942" t="str">
            <v>/</v>
          </cell>
          <cell r="AI2942" t="str">
            <v>/</v>
          </cell>
        </row>
        <row r="2943">
          <cell r="AF2943" t="str">
            <v/>
          </cell>
          <cell r="AG2943" t="str">
            <v/>
          </cell>
          <cell r="AH2943" t="str">
            <v>/</v>
          </cell>
          <cell r="AI2943" t="str">
            <v>/</v>
          </cell>
        </row>
        <row r="2944">
          <cell r="AF2944" t="str">
            <v/>
          </cell>
          <cell r="AG2944" t="str">
            <v/>
          </cell>
          <cell r="AH2944" t="str">
            <v>/</v>
          </cell>
          <cell r="AI2944" t="str">
            <v>/</v>
          </cell>
        </row>
        <row r="2945">
          <cell r="AF2945" t="str">
            <v/>
          </cell>
          <cell r="AG2945" t="str">
            <v/>
          </cell>
          <cell r="AH2945" t="str">
            <v>/</v>
          </cell>
          <cell r="AI2945" t="str">
            <v>/</v>
          </cell>
        </row>
        <row r="2946">
          <cell r="AF2946" t="str">
            <v/>
          </cell>
          <cell r="AG2946" t="str">
            <v/>
          </cell>
          <cell r="AH2946" t="str">
            <v>/</v>
          </cell>
          <cell r="AI2946" t="str">
            <v>/</v>
          </cell>
        </row>
        <row r="2947">
          <cell r="AF2947" t="str">
            <v/>
          </cell>
          <cell r="AG2947" t="str">
            <v/>
          </cell>
          <cell r="AH2947" t="str">
            <v>/</v>
          </cell>
          <cell r="AI2947" t="str">
            <v>/</v>
          </cell>
        </row>
        <row r="2948">
          <cell r="AF2948" t="str">
            <v/>
          </cell>
          <cell r="AG2948" t="str">
            <v/>
          </cell>
          <cell r="AH2948" t="str">
            <v>/</v>
          </cell>
          <cell r="AI2948" t="str">
            <v>/</v>
          </cell>
        </row>
        <row r="2949">
          <cell r="AF2949" t="str">
            <v/>
          </cell>
          <cell r="AG2949" t="str">
            <v/>
          </cell>
          <cell r="AH2949" t="str">
            <v>/</v>
          </cell>
          <cell r="AI2949" t="str">
            <v>/</v>
          </cell>
        </row>
        <row r="2950">
          <cell r="AF2950" t="str">
            <v/>
          </cell>
          <cell r="AG2950" t="str">
            <v/>
          </cell>
          <cell r="AH2950" t="str">
            <v>/</v>
          </cell>
          <cell r="AI2950" t="str">
            <v>/</v>
          </cell>
        </row>
        <row r="2951">
          <cell r="AF2951" t="str">
            <v/>
          </cell>
          <cell r="AG2951" t="str">
            <v/>
          </cell>
          <cell r="AH2951" t="str">
            <v>/</v>
          </cell>
          <cell r="AI2951" t="str">
            <v>/</v>
          </cell>
        </row>
        <row r="2952">
          <cell r="AF2952" t="str">
            <v/>
          </cell>
          <cell r="AG2952" t="str">
            <v/>
          </cell>
          <cell r="AH2952" t="str">
            <v>/</v>
          </cell>
          <cell r="AI2952" t="str">
            <v>/</v>
          </cell>
        </row>
        <row r="2953">
          <cell r="AF2953" t="str">
            <v/>
          </cell>
          <cell r="AG2953" t="str">
            <v/>
          </cell>
          <cell r="AH2953" t="str">
            <v>/</v>
          </cell>
          <cell r="AI2953" t="str">
            <v>/</v>
          </cell>
        </row>
        <row r="2954">
          <cell r="AF2954" t="str">
            <v/>
          </cell>
          <cell r="AG2954" t="str">
            <v/>
          </cell>
          <cell r="AH2954" t="str">
            <v>/</v>
          </cell>
          <cell r="AI2954" t="str">
            <v>/</v>
          </cell>
        </row>
        <row r="2955">
          <cell r="AF2955" t="str">
            <v/>
          </cell>
          <cell r="AG2955" t="str">
            <v/>
          </cell>
          <cell r="AH2955" t="str">
            <v>/</v>
          </cell>
          <cell r="AI2955" t="str">
            <v>/</v>
          </cell>
        </row>
        <row r="2956">
          <cell r="AF2956" t="str">
            <v/>
          </cell>
          <cell r="AG2956" t="str">
            <v/>
          </cell>
          <cell r="AH2956" t="str">
            <v>/</v>
          </cell>
          <cell r="AI2956" t="str">
            <v>/</v>
          </cell>
        </row>
        <row r="2957">
          <cell r="AF2957" t="str">
            <v/>
          </cell>
          <cell r="AG2957" t="str">
            <v/>
          </cell>
          <cell r="AH2957" t="str">
            <v>/</v>
          </cell>
          <cell r="AI2957" t="str">
            <v>/</v>
          </cell>
        </row>
        <row r="2958">
          <cell r="AF2958" t="str">
            <v/>
          </cell>
          <cell r="AG2958" t="str">
            <v/>
          </cell>
          <cell r="AH2958" t="str">
            <v>/</v>
          </cell>
          <cell r="AI2958" t="str">
            <v>/</v>
          </cell>
        </row>
        <row r="2959">
          <cell r="AF2959" t="str">
            <v/>
          </cell>
          <cell r="AG2959" t="str">
            <v/>
          </cell>
          <cell r="AH2959" t="str">
            <v>/</v>
          </cell>
          <cell r="AI2959" t="str">
            <v>/</v>
          </cell>
        </row>
        <row r="2960">
          <cell r="AF2960" t="str">
            <v/>
          </cell>
          <cell r="AG2960" t="str">
            <v/>
          </cell>
          <cell r="AH2960" t="str">
            <v>/</v>
          </cell>
          <cell r="AI2960" t="str">
            <v>/</v>
          </cell>
        </row>
        <row r="2961">
          <cell r="AF2961" t="str">
            <v/>
          </cell>
          <cell r="AG2961" t="str">
            <v/>
          </cell>
          <cell r="AH2961" t="str">
            <v>/</v>
          </cell>
          <cell r="AI2961" t="str">
            <v>/</v>
          </cell>
        </row>
        <row r="2962">
          <cell r="AF2962" t="str">
            <v/>
          </cell>
          <cell r="AG2962" t="str">
            <v/>
          </cell>
          <cell r="AH2962" t="str">
            <v>/</v>
          </cell>
          <cell r="AI2962" t="str">
            <v>/</v>
          </cell>
        </row>
        <row r="2963">
          <cell r="AF2963" t="str">
            <v/>
          </cell>
          <cell r="AG2963" t="str">
            <v/>
          </cell>
          <cell r="AH2963" t="str">
            <v>/</v>
          </cell>
          <cell r="AI2963" t="str">
            <v>/</v>
          </cell>
        </row>
        <row r="2964">
          <cell r="AF2964" t="str">
            <v/>
          </cell>
          <cell r="AG2964" t="str">
            <v/>
          </cell>
          <cell r="AH2964" t="str">
            <v>/</v>
          </cell>
          <cell r="AI2964" t="str">
            <v>/</v>
          </cell>
        </row>
        <row r="2965">
          <cell r="AF2965" t="str">
            <v/>
          </cell>
          <cell r="AG2965" t="str">
            <v/>
          </cell>
          <cell r="AH2965" t="str">
            <v>/</v>
          </cell>
          <cell r="AI2965" t="str">
            <v>/</v>
          </cell>
        </row>
        <row r="2966">
          <cell r="AF2966" t="str">
            <v/>
          </cell>
          <cell r="AG2966" t="str">
            <v/>
          </cell>
          <cell r="AH2966" t="str">
            <v>/</v>
          </cell>
          <cell r="AI2966" t="str">
            <v>/</v>
          </cell>
        </row>
        <row r="2967">
          <cell r="AF2967" t="str">
            <v/>
          </cell>
          <cell r="AG2967" t="str">
            <v/>
          </cell>
          <cell r="AH2967" t="str">
            <v>/</v>
          </cell>
          <cell r="AI2967" t="str">
            <v>/</v>
          </cell>
        </row>
        <row r="2968">
          <cell r="AF2968" t="str">
            <v/>
          </cell>
          <cell r="AG2968" t="str">
            <v/>
          </cell>
          <cell r="AH2968" t="str">
            <v>/</v>
          </cell>
          <cell r="AI2968" t="str">
            <v>/</v>
          </cell>
        </row>
        <row r="2969">
          <cell r="AF2969" t="str">
            <v/>
          </cell>
          <cell r="AG2969" t="str">
            <v/>
          </cell>
          <cell r="AH2969" t="str">
            <v>/</v>
          </cell>
          <cell r="AI2969" t="str">
            <v>/</v>
          </cell>
        </row>
        <row r="2970">
          <cell r="AF2970" t="str">
            <v/>
          </cell>
          <cell r="AG2970" t="str">
            <v/>
          </cell>
          <cell r="AH2970" t="str">
            <v>/</v>
          </cell>
          <cell r="AI2970" t="str">
            <v>/</v>
          </cell>
        </row>
        <row r="2971">
          <cell r="AF2971" t="str">
            <v/>
          </cell>
          <cell r="AG2971" t="str">
            <v/>
          </cell>
          <cell r="AH2971" t="str">
            <v>/</v>
          </cell>
          <cell r="AI2971" t="str">
            <v>/</v>
          </cell>
        </row>
        <row r="2972">
          <cell r="AF2972" t="str">
            <v/>
          </cell>
          <cell r="AG2972" t="str">
            <v/>
          </cell>
          <cell r="AH2972" t="str">
            <v>/</v>
          </cell>
          <cell r="AI2972" t="str">
            <v>/</v>
          </cell>
        </row>
        <row r="2973">
          <cell r="AF2973" t="str">
            <v/>
          </cell>
          <cell r="AG2973" t="str">
            <v/>
          </cell>
          <cell r="AH2973" t="str">
            <v>/</v>
          </cell>
          <cell r="AI2973" t="str">
            <v>/</v>
          </cell>
        </row>
        <row r="2974">
          <cell r="AF2974" t="str">
            <v/>
          </cell>
          <cell r="AG2974" t="str">
            <v/>
          </cell>
          <cell r="AH2974" t="str">
            <v>/</v>
          </cell>
          <cell r="AI2974" t="str">
            <v>/</v>
          </cell>
        </row>
        <row r="2975">
          <cell r="AF2975" t="str">
            <v/>
          </cell>
          <cell r="AG2975" t="str">
            <v/>
          </cell>
          <cell r="AH2975" t="str">
            <v>/</v>
          </cell>
          <cell r="AI2975" t="str">
            <v>/</v>
          </cell>
        </row>
        <row r="2976">
          <cell r="AF2976" t="str">
            <v/>
          </cell>
          <cell r="AG2976" t="str">
            <v/>
          </cell>
          <cell r="AH2976" t="str">
            <v>/</v>
          </cell>
          <cell r="AI2976" t="str">
            <v>/</v>
          </cell>
        </row>
        <row r="2977">
          <cell r="AF2977" t="str">
            <v/>
          </cell>
          <cell r="AG2977" t="str">
            <v/>
          </cell>
          <cell r="AH2977" t="str">
            <v>/</v>
          </cell>
          <cell r="AI2977" t="str">
            <v>/</v>
          </cell>
        </row>
        <row r="2978">
          <cell r="AF2978" t="str">
            <v/>
          </cell>
          <cell r="AG2978" t="str">
            <v/>
          </cell>
          <cell r="AH2978" t="str">
            <v>/</v>
          </cell>
          <cell r="AI2978" t="str">
            <v>/</v>
          </cell>
        </row>
        <row r="2979">
          <cell r="AF2979" t="str">
            <v/>
          </cell>
          <cell r="AG2979" t="str">
            <v/>
          </cell>
          <cell r="AH2979" t="str">
            <v>/</v>
          </cell>
          <cell r="AI2979" t="str">
            <v>/</v>
          </cell>
        </row>
        <row r="2980">
          <cell r="AF2980" t="str">
            <v/>
          </cell>
          <cell r="AG2980" t="str">
            <v/>
          </cell>
          <cell r="AH2980" t="str">
            <v>/</v>
          </cell>
          <cell r="AI2980" t="str">
            <v>/</v>
          </cell>
        </row>
        <row r="2981">
          <cell r="AF2981" t="str">
            <v/>
          </cell>
          <cell r="AG2981" t="str">
            <v/>
          </cell>
          <cell r="AH2981" t="str">
            <v>/</v>
          </cell>
          <cell r="AI2981" t="str">
            <v>/</v>
          </cell>
        </row>
        <row r="2982">
          <cell r="AF2982" t="str">
            <v/>
          </cell>
          <cell r="AG2982" t="str">
            <v/>
          </cell>
          <cell r="AH2982" t="str">
            <v>/</v>
          </cell>
          <cell r="AI2982" t="str">
            <v>/</v>
          </cell>
        </row>
        <row r="2983">
          <cell r="AF2983" t="str">
            <v/>
          </cell>
          <cell r="AG2983" t="str">
            <v/>
          </cell>
          <cell r="AH2983" t="str">
            <v>/</v>
          </cell>
          <cell r="AI2983" t="str">
            <v>/</v>
          </cell>
        </row>
        <row r="2984">
          <cell r="AF2984" t="str">
            <v/>
          </cell>
          <cell r="AG2984" t="str">
            <v/>
          </cell>
          <cell r="AH2984" t="str">
            <v>/</v>
          </cell>
          <cell r="AI2984" t="str">
            <v>/</v>
          </cell>
        </row>
        <row r="2985">
          <cell r="AF2985" t="str">
            <v/>
          </cell>
          <cell r="AG2985" t="str">
            <v/>
          </cell>
          <cell r="AH2985" t="str">
            <v>/</v>
          </cell>
          <cell r="AI2985" t="str">
            <v>/</v>
          </cell>
        </row>
        <row r="2986">
          <cell r="AF2986" t="str">
            <v/>
          </cell>
          <cell r="AG2986" t="str">
            <v/>
          </cell>
          <cell r="AH2986" t="str">
            <v>/</v>
          </cell>
          <cell r="AI2986" t="str">
            <v>/</v>
          </cell>
        </row>
        <row r="2987">
          <cell r="AF2987" t="str">
            <v/>
          </cell>
          <cell r="AG2987" t="str">
            <v/>
          </cell>
          <cell r="AH2987" t="str">
            <v>/</v>
          </cell>
          <cell r="AI2987" t="str">
            <v>/</v>
          </cell>
        </row>
        <row r="2988">
          <cell r="AF2988" t="str">
            <v/>
          </cell>
          <cell r="AG2988" t="str">
            <v/>
          </cell>
          <cell r="AH2988" t="str">
            <v>/</v>
          </cell>
          <cell r="AI2988" t="str">
            <v>/</v>
          </cell>
        </row>
        <row r="2989">
          <cell r="AF2989" t="str">
            <v/>
          </cell>
          <cell r="AG2989" t="str">
            <v/>
          </cell>
          <cell r="AH2989" t="str">
            <v>/</v>
          </cell>
          <cell r="AI2989" t="str">
            <v>/</v>
          </cell>
        </row>
        <row r="2990">
          <cell r="AF2990" t="str">
            <v/>
          </cell>
          <cell r="AG2990" t="str">
            <v/>
          </cell>
          <cell r="AH2990" t="str">
            <v>/</v>
          </cell>
          <cell r="AI2990" t="str">
            <v>/</v>
          </cell>
        </row>
        <row r="2991">
          <cell r="AF2991" t="str">
            <v/>
          </cell>
          <cell r="AG2991" t="str">
            <v/>
          </cell>
          <cell r="AH2991" t="str">
            <v>/</v>
          </cell>
          <cell r="AI2991" t="str">
            <v>/</v>
          </cell>
        </row>
        <row r="2992">
          <cell r="AF2992" t="str">
            <v/>
          </cell>
          <cell r="AG2992" t="str">
            <v/>
          </cell>
          <cell r="AH2992" t="str">
            <v>/</v>
          </cell>
          <cell r="AI2992" t="str">
            <v>/</v>
          </cell>
        </row>
        <row r="2993">
          <cell r="AF2993" t="str">
            <v/>
          </cell>
          <cell r="AG2993" t="str">
            <v/>
          </cell>
          <cell r="AH2993" t="str">
            <v>/</v>
          </cell>
          <cell r="AI2993" t="str">
            <v>/</v>
          </cell>
        </row>
        <row r="2994">
          <cell r="AF2994" t="str">
            <v/>
          </cell>
          <cell r="AG2994" t="str">
            <v/>
          </cell>
          <cell r="AH2994" t="str">
            <v>/</v>
          </cell>
          <cell r="AI2994" t="str">
            <v>/</v>
          </cell>
        </row>
        <row r="2995">
          <cell r="AF2995" t="str">
            <v/>
          </cell>
          <cell r="AG2995" t="str">
            <v/>
          </cell>
          <cell r="AH2995" t="str">
            <v>/</v>
          </cell>
          <cell r="AI2995" t="str">
            <v>/</v>
          </cell>
        </row>
        <row r="2996">
          <cell r="AF2996" t="str">
            <v/>
          </cell>
          <cell r="AG2996" t="str">
            <v/>
          </cell>
          <cell r="AH2996" t="str">
            <v>/</v>
          </cell>
          <cell r="AI2996" t="str">
            <v>/</v>
          </cell>
        </row>
        <row r="2997">
          <cell r="AF2997" t="str">
            <v/>
          </cell>
          <cell r="AG2997" t="str">
            <v/>
          </cell>
          <cell r="AH2997" t="str">
            <v>/</v>
          </cell>
          <cell r="AI2997" t="str">
            <v>/</v>
          </cell>
        </row>
        <row r="2998">
          <cell r="AF2998" t="str">
            <v/>
          </cell>
          <cell r="AG2998" t="str">
            <v/>
          </cell>
          <cell r="AH2998" t="str">
            <v>/</v>
          </cell>
          <cell r="AI2998" t="str">
            <v>/</v>
          </cell>
        </row>
        <row r="2999">
          <cell r="AF2999" t="str">
            <v/>
          </cell>
          <cell r="AG2999" t="str">
            <v/>
          </cell>
          <cell r="AH2999" t="str">
            <v>/</v>
          </cell>
          <cell r="AI2999" t="str">
            <v>/</v>
          </cell>
        </row>
        <row r="3000">
          <cell r="AF3000" t="str">
            <v/>
          </cell>
          <cell r="AG3000" t="str">
            <v/>
          </cell>
          <cell r="AH3000" t="str">
            <v>/</v>
          </cell>
          <cell r="AI3000" t="str">
            <v>/</v>
          </cell>
        </row>
        <row r="3001">
          <cell r="AF3001" t="str">
            <v/>
          </cell>
          <cell r="AG3001" t="str">
            <v/>
          </cell>
          <cell r="AH3001" t="str">
            <v>/</v>
          </cell>
          <cell r="AI3001" t="str">
            <v>/</v>
          </cell>
        </row>
        <row r="3002">
          <cell r="AF3002" t="str">
            <v/>
          </cell>
          <cell r="AG3002" t="str">
            <v/>
          </cell>
          <cell r="AH3002" t="str">
            <v>/</v>
          </cell>
          <cell r="AI3002" t="str">
            <v>/</v>
          </cell>
        </row>
        <row r="3003">
          <cell r="AF3003" t="str">
            <v/>
          </cell>
          <cell r="AG3003" t="str">
            <v/>
          </cell>
          <cell r="AH3003" t="str">
            <v>/</v>
          </cell>
          <cell r="AI3003" t="str">
            <v>/</v>
          </cell>
        </row>
        <row r="3004">
          <cell r="AF3004" t="str">
            <v/>
          </cell>
          <cell r="AG3004" t="str">
            <v/>
          </cell>
          <cell r="AH3004" t="str">
            <v>/</v>
          </cell>
          <cell r="AI3004" t="str">
            <v>/</v>
          </cell>
        </row>
        <row r="3005">
          <cell r="AF3005" t="str">
            <v/>
          </cell>
          <cell r="AG3005" t="str">
            <v/>
          </cell>
          <cell r="AH3005" t="str">
            <v>/</v>
          </cell>
          <cell r="AI3005" t="str">
            <v>/</v>
          </cell>
        </row>
        <row r="3006">
          <cell r="AF3006" t="str">
            <v/>
          </cell>
          <cell r="AG3006" t="str">
            <v/>
          </cell>
          <cell r="AH3006" t="str">
            <v>/</v>
          </cell>
          <cell r="AI3006" t="str">
            <v>/</v>
          </cell>
        </row>
        <row r="3007">
          <cell r="AF3007" t="str">
            <v/>
          </cell>
          <cell r="AG3007" t="str">
            <v/>
          </cell>
          <cell r="AH3007" t="str">
            <v>/</v>
          </cell>
          <cell r="AI3007" t="str">
            <v>/</v>
          </cell>
        </row>
        <row r="3008">
          <cell r="AF3008" t="str">
            <v/>
          </cell>
          <cell r="AG3008" t="str">
            <v/>
          </cell>
          <cell r="AH3008" t="str">
            <v>/</v>
          </cell>
          <cell r="AI3008" t="str">
            <v>/</v>
          </cell>
        </row>
        <row r="3009">
          <cell r="AF3009" t="str">
            <v/>
          </cell>
          <cell r="AG3009" t="str">
            <v/>
          </cell>
          <cell r="AH3009" t="str">
            <v>/</v>
          </cell>
          <cell r="AI3009" t="str">
            <v>/</v>
          </cell>
        </row>
        <row r="3010">
          <cell r="AF3010" t="str">
            <v/>
          </cell>
          <cell r="AG3010" t="str">
            <v/>
          </cell>
          <cell r="AH3010" t="str">
            <v>/</v>
          </cell>
          <cell r="AI3010" t="str">
            <v>/</v>
          </cell>
        </row>
        <row r="3011">
          <cell r="AF3011" t="str">
            <v/>
          </cell>
          <cell r="AG3011" t="str">
            <v/>
          </cell>
          <cell r="AH3011" t="str">
            <v>/</v>
          </cell>
          <cell r="AI3011" t="str">
            <v>/</v>
          </cell>
        </row>
        <row r="3012">
          <cell r="AF3012" t="str">
            <v/>
          </cell>
          <cell r="AG3012" t="str">
            <v/>
          </cell>
          <cell r="AH3012" t="str">
            <v>/</v>
          </cell>
          <cell r="AI3012" t="str">
            <v>/</v>
          </cell>
        </row>
        <row r="3013">
          <cell r="AF3013" t="str">
            <v/>
          </cell>
          <cell r="AG3013" t="str">
            <v/>
          </cell>
          <cell r="AH3013" t="str">
            <v>/</v>
          </cell>
          <cell r="AI3013" t="str">
            <v>/</v>
          </cell>
        </row>
        <row r="3014">
          <cell r="AF3014" t="str">
            <v/>
          </cell>
          <cell r="AG3014" t="str">
            <v/>
          </cell>
          <cell r="AH3014" t="str">
            <v>/</v>
          </cell>
          <cell r="AI3014" t="str">
            <v>/</v>
          </cell>
        </row>
        <row r="3015">
          <cell r="AF3015" t="str">
            <v/>
          </cell>
          <cell r="AG3015" t="str">
            <v/>
          </cell>
          <cell r="AH3015" t="str">
            <v>/</v>
          </cell>
          <cell r="AI3015" t="str">
            <v>/</v>
          </cell>
        </row>
        <row r="3016">
          <cell r="AF3016" t="str">
            <v/>
          </cell>
          <cell r="AG3016" t="str">
            <v/>
          </cell>
          <cell r="AH3016" t="str">
            <v>/</v>
          </cell>
          <cell r="AI3016" t="str">
            <v>/</v>
          </cell>
        </row>
        <row r="3017">
          <cell r="AF3017" t="str">
            <v/>
          </cell>
          <cell r="AG3017" t="str">
            <v/>
          </cell>
          <cell r="AH3017" t="str">
            <v>/</v>
          </cell>
          <cell r="AI3017" t="str">
            <v>/</v>
          </cell>
        </row>
        <row r="3018">
          <cell r="AF3018" t="str">
            <v/>
          </cell>
          <cell r="AG3018" t="str">
            <v/>
          </cell>
          <cell r="AH3018" t="str">
            <v>/</v>
          </cell>
          <cell r="AI3018" t="str">
            <v>/</v>
          </cell>
        </row>
        <row r="3019">
          <cell r="AF3019" t="str">
            <v/>
          </cell>
          <cell r="AG3019" t="str">
            <v/>
          </cell>
          <cell r="AH3019" t="str">
            <v>/</v>
          </cell>
          <cell r="AI3019" t="str">
            <v>/</v>
          </cell>
        </row>
        <row r="3020">
          <cell r="AF3020" t="str">
            <v/>
          </cell>
          <cell r="AG3020" t="str">
            <v/>
          </cell>
          <cell r="AH3020" t="str">
            <v>/</v>
          </cell>
          <cell r="AI3020" t="str">
            <v>/</v>
          </cell>
        </row>
        <row r="3021">
          <cell r="AF3021" t="str">
            <v/>
          </cell>
          <cell r="AG3021" t="str">
            <v/>
          </cell>
          <cell r="AH3021" t="str">
            <v>/</v>
          </cell>
          <cell r="AI3021" t="str">
            <v>/</v>
          </cell>
        </row>
        <row r="3022">
          <cell r="AF3022" t="str">
            <v/>
          </cell>
          <cell r="AG3022" t="str">
            <v/>
          </cell>
          <cell r="AH3022" t="str">
            <v>/</v>
          </cell>
          <cell r="AI3022" t="str">
            <v>/</v>
          </cell>
        </row>
        <row r="3023">
          <cell r="AF3023" t="str">
            <v/>
          </cell>
          <cell r="AG3023" t="str">
            <v/>
          </cell>
          <cell r="AH3023" t="str">
            <v>/</v>
          </cell>
          <cell r="AI3023" t="str">
            <v>/</v>
          </cell>
        </row>
        <row r="3024">
          <cell r="AF3024" t="str">
            <v/>
          </cell>
          <cell r="AG3024" t="str">
            <v/>
          </cell>
          <cell r="AH3024" t="str">
            <v>/</v>
          </cell>
          <cell r="AI3024" t="str">
            <v>/</v>
          </cell>
        </row>
        <row r="3025">
          <cell r="AF3025" t="str">
            <v/>
          </cell>
          <cell r="AG3025" t="str">
            <v/>
          </cell>
          <cell r="AH3025" t="str">
            <v>/</v>
          </cell>
          <cell r="AI3025" t="str">
            <v>/</v>
          </cell>
        </row>
        <row r="3026">
          <cell r="AF3026" t="str">
            <v/>
          </cell>
          <cell r="AG3026" t="str">
            <v/>
          </cell>
          <cell r="AH3026" t="str">
            <v>/</v>
          </cell>
          <cell r="AI3026" t="str">
            <v>/</v>
          </cell>
        </row>
        <row r="3027">
          <cell r="AF3027" t="str">
            <v/>
          </cell>
          <cell r="AG3027" t="str">
            <v/>
          </cell>
          <cell r="AH3027" t="str">
            <v>/</v>
          </cell>
          <cell r="AI3027" t="str">
            <v>/</v>
          </cell>
        </row>
        <row r="3028">
          <cell r="AF3028" t="str">
            <v/>
          </cell>
          <cell r="AG3028" t="str">
            <v/>
          </cell>
          <cell r="AH3028" t="str">
            <v>/</v>
          </cell>
          <cell r="AI3028" t="str">
            <v>/</v>
          </cell>
        </row>
        <row r="3029">
          <cell r="AF3029" t="str">
            <v/>
          </cell>
          <cell r="AG3029" t="str">
            <v/>
          </cell>
          <cell r="AH3029" t="str">
            <v>/</v>
          </cell>
          <cell r="AI3029" t="str">
            <v>/</v>
          </cell>
        </row>
        <row r="3030">
          <cell r="AF3030" t="str">
            <v/>
          </cell>
          <cell r="AG3030" t="str">
            <v/>
          </cell>
          <cell r="AH3030" t="str">
            <v>/</v>
          </cell>
          <cell r="AI3030" t="str">
            <v>/</v>
          </cell>
        </row>
        <row r="3031">
          <cell r="AF3031" t="str">
            <v/>
          </cell>
          <cell r="AG3031" t="str">
            <v/>
          </cell>
          <cell r="AH3031" t="str">
            <v>/</v>
          </cell>
          <cell r="AI3031" t="str">
            <v>/</v>
          </cell>
        </row>
        <row r="3032">
          <cell r="AF3032" t="str">
            <v/>
          </cell>
          <cell r="AG3032" t="str">
            <v/>
          </cell>
          <cell r="AH3032" t="str">
            <v>/</v>
          </cell>
          <cell r="AI3032" t="str">
            <v>/</v>
          </cell>
        </row>
        <row r="3033">
          <cell r="AF3033" t="str">
            <v/>
          </cell>
          <cell r="AG3033" t="str">
            <v/>
          </cell>
          <cell r="AH3033" t="str">
            <v>/</v>
          </cell>
          <cell r="AI3033" t="str">
            <v>/</v>
          </cell>
        </row>
        <row r="3034">
          <cell r="AF3034" t="str">
            <v/>
          </cell>
          <cell r="AG3034" t="str">
            <v/>
          </cell>
          <cell r="AH3034" t="str">
            <v>/</v>
          </cell>
          <cell r="AI3034" t="str">
            <v>/</v>
          </cell>
        </row>
        <row r="3035">
          <cell r="AF3035" t="str">
            <v/>
          </cell>
          <cell r="AG3035" t="str">
            <v/>
          </cell>
          <cell r="AH3035" t="str">
            <v>/</v>
          </cell>
          <cell r="AI3035" t="str">
            <v>/</v>
          </cell>
        </row>
        <row r="3036">
          <cell r="AF3036" t="str">
            <v/>
          </cell>
          <cell r="AG3036" t="str">
            <v/>
          </cell>
          <cell r="AH3036" t="str">
            <v>/</v>
          </cell>
          <cell r="AI3036" t="str">
            <v>/</v>
          </cell>
        </row>
        <row r="3037">
          <cell r="AF3037" t="str">
            <v/>
          </cell>
          <cell r="AG3037" t="str">
            <v/>
          </cell>
          <cell r="AH3037" t="str">
            <v>/</v>
          </cell>
          <cell r="AI3037" t="str">
            <v>/</v>
          </cell>
        </row>
        <row r="3038">
          <cell r="AF3038" t="str">
            <v/>
          </cell>
          <cell r="AG3038" t="str">
            <v/>
          </cell>
          <cell r="AH3038" t="str">
            <v>/</v>
          </cell>
          <cell r="AI3038" t="str">
            <v>/</v>
          </cell>
        </row>
        <row r="3039">
          <cell r="AF3039" t="str">
            <v/>
          </cell>
          <cell r="AG3039" t="str">
            <v/>
          </cell>
          <cell r="AH3039" t="str">
            <v>/</v>
          </cell>
          <cell r="AI3039" t="str">
            <v>/</v>
          </cell>
        </row>
        <row r="3040">
          <cell r="AF3040" t="str">
            <v/>
          </cell>
          <cell r="AG3040" t="str">
            <v/>
          </cell>
          <cell r="AH3040" t="str">
            <v>/</v>
          </cell>
          <cell r="AI3040" t="str">
            <v>/</v>
          </cell>
        </row>
        <row r="3041">
          <cell r="AF3041" t="str">
            <v/>
          </cell>
          <cell r="AG3041" t="str">
            <v/>
          </cell>
          <cell r="AH3041" t="str">
            <v>/</v>
          </cell>
          <cell r="AI3041" t="str">
            <v>/</v>
          </cell>
        </row>
        <row r="3042">
          <cell r="AF3042" t="str">
            <v/>
          </cell>
          <cell r="AG3042" t="str">
            <v/>
          </cell>
          <cell r="AH3042" t="str">
            <v>/</v>
          </cell>
          <cell r="AI3042" t="str">
            <v>/</v>
          </cell>
        </row>
        <row r="3043">
          <cell r="AF3043" t="str">
            <v/>
          </cell>
          <cell r="AG3043" t="str">
            <v/>
          </cell>
          <cell r="AH3043" t="str">
            <v>/</v>
          </cell>
          <cell r="AI3043" t="str">
            <v>/</v>
          </cell>
        </row>
        <row r="3044">
          <cell r="AF3044" t="str">
            <v/>
          </cell>
          <cell r="AG3044" t="str">
            <v/>
          </cell>
          <cell r="AH3044" t="str">
            <v>/</v>
          </cell>
          <cell r="AI3044" t="str">
            <v>/</v>
          </cell>
        </row>
        <row r="3045">
          <cell r="AF3045" t="str">
            <v/>
          </cell>
          <cell r="AG3045" t="str">
            <v/>
          </cell>
          <cell r="AH3045" t="str">
            <v>/</v>
          </cell>
          <cell r="AI3045" t="str">
            <v>/</v>
          </cell>
        </row>
        <row r="3046">
          <cell r="AF3046" t="str">
            <v/>
          </cell>
          <cell r="AG3046" t="str">
            <v/>
          </cell>
          <cell r="AH3046" t="str">
            <v>/</v>
          </cell>
          <cell r="AI3046" t="str">
            <v>/</v>
          </cell>
        </row>
        <row r="3047">
          <cell r="AF3047" t="str">
            <v/>
          </cell>
          <cell r="AG3047" t="str">
            <v/>
          </cell>
          <cell r="AH3047" t="str">
            <v>/</v>
          </cell>
          <cell r="AI3047" t="str">
            <v>/</v>
          </cell>
        </row>
        <row r="3048">
          <cell r="AF3048" t="str">
            <v/>
          </cell>
          <cell r="AG3048" t="str">
            <v/>
          </cell>
          <cell r="AH3048" t="str">
            <v>/</v>
          </cell>
          <cell r="AI3048" t="str">
            <v>/</v>
          </cell>
        </row>
        <row r="3049">
          <cell r="AF3049" t="str">
            <v/>
          </cell>
          <cell r="AG3049" t="str">
            <v/>
          </cell>
          <cell r="AH3049" t="str">
            <v>/</v>
          </cell>
          <cell r="AI3049" t="str">
            <v>/</v>
          </cell>
        </row>
        <row r="3050">
          <cell r="AF3050" t="str">
            <v/>
          </cell>
          <cell r="AG3050" t="str">
            <v/>
          </cell>
          <cell r="AH3050" t="str">
            <v>/</v>
          </cell>
          <cell r="AI3050" t="str">
            <v>/</v>
          </cell>
        </row>
        <row r="3051">
          <cell r="AF3051" t="str">
            <v/>
          </cell>
          <cell r="AG3051" t="str">
            <v/>
          </cell>
          <cell r="AH3051" t="str">
            <v>/</v>
          </cell>
          <cell r="AI3051" t="str">
            <v>/</v>
          </cell>
        </row>
        <row r="3052">
          <cell r="AF3052" t="str">
            <v/>
          </cell>
          <cell r="AG3052" t="str">
            <v/>
          </cell>
          <cell r="AH3052" t="str">
            <v>/</v>
          </cell>
          <cell r="AI3052" t="str">
            <v>/</v>
          </cell>
        </row>
        <row r="3053">
          <cell r="AF3053" t="str">
            <v/>
          </cell>
          <cell r="AG3053" t="str">
            <v/>
          </cell>
          <cell r="AH3053" t="str">
            <v>/</v>
          </cell>
          <cell r="AI3053" t="str">
            <v>/</v>
          </cell>
        </row>
        <row r="3054">
          <cell r="AF3054" t="str">
            <v/>
          </cell>
          <cell r="AG3054" t="str">
            <v/>
          </cell>
          <cell r="AH3054" t="str">
            <v>/</v>
          </cell>
          <cell r="AI3054" t="str">
            <v>/</v>
          </cell>
        </row>
        <row r="3055">
          <cell r="AF3055" t="str">
            <v/>
          </cell>
          <cell r="AG3055" t="str">
            <v/>
          </cell>
          <cell r="AH3055" t="str">
            <v>/</v>
          </cell>
          <cell r="AI3055" t="str">
            <v>/</v>
          </cell>
        </row>
        <row r="3056">
          <cell r="AF3056" t="str">
            <v/>
          </cell>
          <cell r="AG3056" t="str">
            <v/>
          </cell>
          <cell r="AH3056" t="str">
            <v>/</v>
          </cell>
          <cell r="AI3056" t="str">
            <v>/</v>
          </cell>
        </row>
        <row r="3057">
          <cell r="AF3057" t="str">
            <v/>
          </cell>
          <cell r="AG3057" t="str">
            <v/>
          </cell>
          <cell r="AH3057" t="str">
            <v>/</v>
          </cell>
          <cell r="AI3057" t="str">
            <v>/</v>
          </cell>
        </row>
        <row r="3058">
          <cell r="AF3058" t="str">
            <v/>
          </cell>
          <cell r="AG3058" t="str">
            <v/>
          </cell>
          <cell r="AH3058" t="str">
            <v>/</v>
          </cell>
          <cell r="AI3058" t="str">
            <v>/</v>
          </cell>
        </row>
        <row r="3059">
          <cell r="AF3059" t="str">
            <v/>
          </cell>
          <cell r="AG3059" t="str">
            <v/>
          </cell>
          <cell r="AH3059" t="str">
            <v>/</v>
          </cell>
          <cell r="AI3059" t="str">
            <v>/</v>
          </cell>
        </row>
        <row r="3060">
          <cell r="AF3060" t="str">
            <v/>
          </cell>
          <cell r="AG3060" t="str">
            <v/>
          </cell>
          <cell r="AH3060" t="str">
            <v>/</v>
          </cell>
          <cell r="AI3060" t="str">
            <v>/</v>
          </cell>
        </row>
        <row r="3061">
          <cell r="AF3061" t="str">
            <v/>
          </cell>
          <cell r="AG3061" t="str">
            <v/>
          </cell>
          <cell r="AH3061" t="str">
            <v>/</v>
          </cell>
          <cell r="AI3061" t="str">
            <v>/</v>
          </cell>
        </row>
        <row r="3062">
          <cell r="AF3062" t="str">
            <v/>
          </cell>
          <cell r="AG3062" t="str">
            <v/>
          </cell>
          <cell r="AH3062" t="str">
            <v>/</v>
          </cell>
          <cell r="AI3062" t="str">
            <v>/</v>
          </cell>
        </row>
        <row r="3063">
          <cell r="AF3063" t="str">
            <v/>
          </cell>
          <cell r="AG3063" t="str">
            <v/>
          </cell>
          <cell r="AH3063" t="str">
            <v>/</v>
          </cell>
          <cell r="AI3063" t="str">
            <v>/</v>
          </cell>
        </row>
        <row r="3064">
          <cell r="AF3064" t="str">
            <v/>
          </cell>
          <cell r="AG3064" t="str">
            <v/>
          </cell>
          <cell r="AH3064" t="str">
            <v>/</v>
          </cell>
          <cell r="AI3064" t="str">
            <v>/</v>
          </cell>
        </row>
        <row r="3065">
          <cell r="AF3065" t="str">
            <v/>
          </cell>
          <cell r="AG3065" t="str">
            <v/>
          </cell>
          <cell r="AH3065" t="str">
            <v>/</v>
          </cell>
          <cell r="AI3065" t="str">
            <v>/</v>
          </cell>
        </row>
        <row r="3066">
          <cell r="AF3066" t="str">
            <v/>
          </cell>
          <cell r="AG3066" t="str">
            <v/>
          </cell>
          <cell r="AH3066" t="str">
            <v>/</v>
          </cell>
          <cell r="AI3066" t="str">
            <v>/</v>
          </cell>
        </row>
        <row r="3067">
          <cell r="AF3067" t="str">
            <v/>
          </cell>
          <cell r="AG3067" t="str">
            <v/>
          </cell>
          <cell r="AH3067" t="str">
            <v>/</v>
          </cell>
          <cell r="AI3067" t="str">
            <v>/</v>
          </cell>
        </row>
        <row r="3068">
          <cell r="AF3068" t="str">
            <v/>
          </cell>
          <cell r="AG3068" t="str">
            <v/>
          </cell>
          <cell r="AH3068" t="str">
            <v>/</v>
          </cell>
          <cell r="AI3068" t="str">
            <v>/</v>
          </cell>
        </row>
        <row r="3069">
          <cell r="AF3069" t="str">
            <v/>
          </cell>
          <cell r="AG3069" t="str">
            <v/>
          </cell>
          <cell r="AH3069" t="str">
            <v>/</v>
          </cell>
          <cell r="AI3069" t="str">
            <v>/</v>
          </cell>
        </row>
        <row r="3070">
          <cell r="AF3070" t="str">
            <v/>
          </cell>
          <cell r="AG3070" t="str">
            <v/>
          </cell>
          <cell r="AH3070" t="str">
            <v>/</v>
          </cell>
          <cell r="AI3070" t="str">
            <v>/</v>
          </cell>
        </row>
        <row r="3071">
          <cell r="AF3071" t="str">
            <v/>
          </cell>
          <cell r="AG3071" t="str">
            <v/>
          </cell>
          <cell r="AH3071" t="str">
            <v>/</v>
          </cell>
          <cell r="AI3071" t="str">
            <v>/</v>
          </cell>
        </row>
        <row r="3072">
          <cell r="AF3072" t="str">
            <v/>
          </cell>
          <cell r="AG3072" t="str">
            <v/>
          </cell>
          <cell r="AH3072" t="str">
            <v>/</v>
          </cell>
          <cell r="AI3072" t="str">
            <v>/</v>
          </cell>
        </row>
        <row r="3073">
          <cell r="AF3073" t="str">
            <v/>
          </cell>
          <cell r="AG3073" t="str">
            <v/>
          </cell>
          <cell r="AH3073" t="str">
            <v>/</v>
          </cell>
          <cell r="AI3073" t="str">
            <v>/</v>
          </cell>
        </row>
        <row r="3074">
          <cell r="AF3074" t="str">
            <v/>
          </cell>
          <cell r="AG3074" t="str">
            <v/>
          </cell>
          <cell r="AH3074" t="str">
            <v>/</v>
          </cell>
          <cell r="AI3074" t="str">
            <v>/</v>
          </cell>
        </row>
        <row r="3075">
          <cell r="AF3075" t="str">
            <v/>
          </cell>
          <cell r="AG3075" t="str">
            <v/>
          </cell>
          <cell r="AH3075" t="str">
            <v>/</v>
          </cell>
          <cell r="AI3075" t="str">
            <v>/</v>
          </cell>
        </row>
        <row r="3076">
          <cell r="AF3076" t="str">
            <v/>
          </cell>
          <cell r="AG3076" t="str">
            <v/>
          </cell>
          <cell r="AH3076" t="str">
            <v>/</v>
          </cell>
          <cell r="AI3076" t="str">
            <v>/</v>
          </cell>
        </row>
        <row r="3077">
          <cell r="AF3077" t="str">
            <v/>
          </cell>
          <cell r="AG3077" t="str">
            <v/>
          </cell>
          <cell r="AH3077" t="str">
            <v>/</v>
          </cell>
          <cell r="AI3077" t="str">
            <v>/</v>
          </cell>
        </row>
        <row r="3078">
          <cell r="AF3078" t="str">
            <v/>
          </cell>
          <cell r="AG3078" t="str">
            <v/>
          </cell>
          <cell r="AH3078" t="str">
            <v>/</v>
          </cell>
          <cell r="AI3078" t="str">
            <v>/</v>
          </cell>
        </row>
        <row r="3079">
          <cell r="AF3079" t="str">
            <v/>
          </cell>
          <cell r="AG3079" t="str">
            <v/>
          </cell>
          <cell r="AH3079" t="str">
            <v>/</v>
          </cell>
          <cell r="AI3079" t="str">
            <v>/</v>
          </cell>
        </row>
        <row r="3080">
          <cell r="AF3080" t="str">
            <v/>
          </cell>
          <cell r="AG3080" t="str">
            <v/>
          </cell>
          <cell r="AH3080" t="str">
            <v>/</v>
          </cell>
          <cell r="AI3080" t="str">
            <v>/</v>
          </cell>
        </row>
        <row r="3081">
          <cell r="AF3081" t="str">
            <v/>
          </cell>
          <cell r="AG3081" t="str">
            <v/>
          </cell>
          <cell r="AH3081" t="str">
            <v>/</v>
          </cell>
          <cell r="AI3081" t="str">
            <v>/</v>
          </cell>
        </row>
        <row r="3082">
          <cell r="AF3082" t="str">
            <v/>
          </cell>
          <cell r="AG3082" t="str">
            <v/>
          </cell>
          <cell r="AH3082" t="str">
            <v>/</v>
          </cell>
          <cell r="AI3082" t="str">
            <v>/</v>
          </cell>
        </row>
        <row r="3083">
          <cell r="AF3083" t="str">
            <v/>
          </cell>
          <cell r="AG3083" t="str">
            <v/>
          </cell>
          <cell r="AH3083" t="str">
            <v>/</v>
          </cell>
          <cell r="AI3083" t="str">
            <v>/</v>
          </cell>
        </row>
        <row r="3084">
          <cell r="AF3084" t="str">
            <v/>
          </cell>
          <cell r="AG3084" t="str">
            <v/>
          </cell>
          <cell r="AH3084" t="str">
            <v>/</v>
          </cell>
          <cell r="AI3084" t="str">
            <v>/</v>
          </cell>
        </row>
        <row r="3085">
          <cell r="AF3085" t="str">
            <v/>
          </cell>
          <cell r="AG3085" t="str">
            <v/>
          </cell>
          <cell r="AH3085" t="str">
            <v>/</v>
          </cell>
          <cell r="AI3085" t="str">
            <v>/</v>
          </cell>
        </row>
        <row r="3086">
          <cell r="AF3086" t="str">
            <v/>
          </cell>
          <cell r="AG3086" t="str">
            <v/>
          </cell>
          <cell r="AH3086" t="str">
            <v>/</v>
          </cell>
          <cell r="AI3086" t="str">
            <v>/</v>
          </cell>
        </row>
        <row r="3087">
          <cell r="AF3087" t="str">
            <v/>
          </cell>
          <cell r="AG3087" t="str">
            <v/>
          </cell>
          <cell r="AH3087" t="str">
            <v>/</v>
          </cell>
          <cell r="AI3087" t="str">
            <v>/</v>
          </cell>
        </row>
        <row r="3088">
          <cell r="AF3088" t="str">
            <v/>
          </cell>
          <cell r="AG3088" t="str">
            <v/>
          </cell>
          <cell r="AH3088" t="str">
            <v>/</v>
          </cell>
          <cell r="AI3088" t="str">
            <v>/</v>
          </cell>
        </row>
        <row r="3089">
          <cell r="AF3089" t="str">
            <v/>
          </cell>
          <cell r="AG3089" t="str">
            <v/>
          </cell>
          <cell r="AH3089" t="str">
            <v>/</v>
          </cell>
          <cell r="AI3089" t="str">
            <v>/</v>
          </cell>
        </row>
        <row r="3090">
          <cell r="AF3090" t="str">
            <v/>
          </cell>
          <cell r="AG3090" t="str">
            <v/>
          </cell>
          <cell r="AH3090" t="str">
            <v>/</v>
          </cell>
          <cell r="AI3090" t="str">
            <v>/</v>
          </cell>
        </row>
        <row r="3091">
          <cell r="AF3091" t="str">
            <v/>
          </cell>
          <cell r="AG3091" t="str">
            <v/>
          </cell>
          <cell r="AH3091" t="str">
            <v>/</v>
          </cell>
          <cell r="AI3091" t="str">
            <v>/</v>
          </cell>
        </row>
        <row r="3092">
          <cell r="AF3092" t="str">
            <v/>
          </cell>
          <cell r="AG3092" t="str">
            <v/>
          </cell>
          <cell r="AH3092" t="str">
            <v>/</v>
          </cell>
          <cell r="AI3092" t="str">
            <v>/</v>
          </cell>
        </row>
        <row r="3093">
          <cell r="AF3093" t="str">
            <v/>
          </cell>
          <cell r="AG3093" t="str">
            <v/>
          </cell>
          <cell r="AH3093" t="str">
            <v>/</v>
          </cell>
          <cell r="AI3093" t="str">
            <v>/</v>
          </cell>
        </row>
        <row r="3094">
          <cell r="AF3094" t="str">
            <v/>
          </cell>
          <cell r="AG3094" t="str">
            <v/>
          </cell>
          <cell r="AH3094" t="str">
            <v>/</v>
          </cell>
          <cell r="AI3094" t="str">
            <v>/</v>
          </cell>
        </row>
        <row r="3095">
          <cell r="AF3095" t="str">
            <v/>
          </cell>
          <cell r="AG3095" t="str">
            <v/>
          </cell>
          <cell r="AH3095" t="str">
            <v>/</v>
          </cell>
          <cell r="AI3095" t="str">
            <v>/</v>
          </cell>
        </row>
        <row r="3096">
          <cell r="AF3096" t="str">
            <v/>
          </cell>
          <cell r="AG3096" t="str">
            <v/>
          </cell>
          <cell r="AH3096" t="str">
            <v>/</v>
          </cell>
          <cell r="AI3096" t="str">
            <v>/</v>
          </cell>
        </row>
        <row r="3097">
          <cell r="AF3097" t="str">
            <v/>
          </cell>
          <cell r="AG3097" t="str">
            <v/>
          </cell>
          <cell r="AH3097" t="str">
            <v>/</v>
          </cell>
          <cell r="AI3097" t="str">
            <v>/</v>
          </cell>
        </row>
        <row r="3098">
          <cell r="AF3098" t="str">
            <v/>
          </cell>
          <cell r="AG3098" t="str">
            <v/>
          </cell>
          <cell r="AH3098" t="str">
            <v>/</v>
          </cell>
          <cell r="AI3098" t="str">
            <v>/</v>
          </cell>
        </row>
        <row r="3099">
          <cell r="AF3099" t="str">
            <v/>
          </cell>
          <cell r="AG3099" t="str">
            <v/>
          </cell>
          <cell r="AH3099" t="str">
            <v>/</v>
          </cell>
          <cell r="AI3099" t="str">
            <v>/</v>
          </cell>
        </row>
        <row r="3100">
          <cell r="AF3100" t="str">
            <v/>
          </cell>
          <cell r="AG3100" t="str">
            <v/>
          </cell>
          <cell r="AH3100" t="str">
            <v>/</v>
          </cell>
          <cell r="AI3100" t="str">
            <v>/</v>
          </cell>
        </row>
        <row r="3101">
          <cell r="AF3101" t="str">
            <v/>
          </cell>
          <cell r="AG3101" t="str">
            <v/>
          </cell>
          <cell r="AH3101" t="str">
            <v>/</v>
          </cell>
          <cell r="AI3101" t="str">
            <v>/</v>
          </cell>
        </row>
        <row r="3102">
          <cell r="AF3102" t="str">
            <v/>
          </cell>
          <cell r="AG3102" t="str">
            <v/>
          </cell>
          <cell r="AH3102" t="str">
            <v>/</v>
          </cell>
          <cell r="AI3102" t="str">
            <v>/</v>
          </cell>
        </row>
        <row r="3103">
          <cell r="AF3103" t="str">
            <v/>
          </cell>
          <cell r="AG3103" t="str">
            <v/>
          </cell>
          <cell r="AH3103" t="str">
            <v>/</v>
          </cell>
          <cell r="AI3103" t="str">
            <v>/</v>
          </cell>
        </row>
        <row r="3104">
          <cell r="AF3104" t="str">
            <v/>
          </cell>
          <cell r="AG3104" t="str">
            <v/>
          </cell>
          <cell r="AH3104" t="str">
            <v>/</v>
          </cell>
          <cell r="AI3104" t="str">
            <v>/</v>
          </cell>
        </row>
        <row r="3105">
          <cell r="AF3105" t="str">
            <v/>
          </cell>
          <cell r="AG3105" t="str">
            <v/>
          </cell>
          <cell r="AH3105" t="str">
            <v>/</v>
          </cell>
          <cell r="AI3105" t="str">
            <v>/</v>
          </cell>
        </row>
        <row r="3106">
          <cell r="AF3106" t="str">
            <v/>
          </cell>
          <cell r="AG3106" t="str">
            <v/>
          </cell>
          <cell r="AH3106" t="str">
            <v>/</v>
          </cell>
          <cell r="AI3106" t="str">
            <v>/</v>
          </cell>
        </row>
        <row r="3107">
          <cell r="AF3107" t="str">
            <v/>
          </cell>
          <cell r="AG3107" t="str">
            <v/>
          </cell>
          <cell r="AH3107" t="str">
            <v>/</v>
          </cell>
          <cell r="AI3107" t="str">
            <v>/</v>
          </cell>
        </row>
        <row r="3108">
          <cell r="AF3108" t="str">
            <v/>
          </cell>
          <cell r="AG3108" t="str">
            <v/>
          </cell>
          <cell r="AH3108" t="str">
            <v>/</v>
          </cell>
          <cell r="AI3108" t="str">
            <v>/</v>
          </cell>
        </row>
        <row r="3109">
          <cell r="AF3109" t="str">
            <v/>
          </cell>
          <cell r="AG3109" t="str">
            <v/>
          </cell>
          <cell r="AH3109" t="str">
            <v>/</v>
          </cell>
          <cell r="AI3109" t="str">
            <v>/</v>
          </cell>
        </row>
        <row r="3110">
          <cell r="AF3110" t="str">
            <v/>
          </cell>
          <cell r="AG3110" t="str">
            <v/>
          </cell>
          <cell r="AH3110" t="str">
            <v>/</v>
          </cell>
          <cell r="AI3110" t="str">
            <v>/</v>
          </cell>
        </row>
        <row r="3111">
          <cell r="AF3111" t="str">
            <v/>
          </cell>
          <cell r="AG3111" t="str">
            <v/>
          </cell>
          <cell r="AH3111" t="str">
            <v>/</v>
          </cell>
          <cell r="AI3111" t="str">
            <v>/</v>
          </cell>
        </row>
        <row r="3112">
          <cell r="AF3112" t="str">
            <v/>
          </cell>
          <cell r="AG3112" t="str">
            <v/>
          </cell>
          <cell r="AH3112" t="str">
            <v>/</v>
          </cell>
          <cell r="AI3112" t="str">
            <v>/</v>
          </cell>
        </row>
        <row r="3113">
          <cell r="AF3113" t="str">
            <v/>
          </cell>
          <cell r="AG3113" t="str">
            <v/>
          </cell>
          <cell r="AH3113" t="str">
            <v>/</v>
          </cell>
          <cell r="AI3113" t="str">
            <v>/</v>
          </cell>
        </row>
        <row r="3114">
          <cell r="AF3114" t="str">
            <v/>
          </cell>
          <cell r="AG3114" t="str">
            <v/>
          </cell>
          <cell r="AH3114" t="str">
            <v>/</v>
          </cell>
          <cell r="AI3114" t="str">
            <v>/</v>
          </cell>
        </row>
        <row r="3115">
          <cell r="AF3115" t="str">
            <v/>
          </cell>
          <cell r="AG3115" t="str">
            <v/>
          </cell>
          <cell r="AH3115" t="str">
            <v>/</v>
          </cell>
          <cell r="AI3115" t="str">
            <v>/</v>
          </cell>
        </row>
        <row r="3116">
          <cell r="AF3116" t="str">
            <v/>
          </cell>
          <cell r="AG3116" t="str">
            <v/>
          </cell>
          <cell r="AH3116" t="str">
            <v>/</v>
          </cell>
          <cell r="AI3116" t="str">
            <v>/</v>
          </cell>
        </row>
        <row r="3117">
          <cell r="AF3117" t="str">
            <v/>
          </cell>
          <cell r="AG3117" t="str">
            <v/>
          </cell>
          <cell r="AH3117" t="str">
            <v>/</v>
          </cell>
          <cell r="AI3117" t="str">
            <v>/</v>
          </cell>
        </row>
        <row r="3118">
          <cell r="AF3118" t="str">
            <v/>
          </cell>
          <cell r="AG3118" t="str">
            <v/>
          </cell>
          <cell r="AH3118" t="str">
            <v>/</v>
          </cell>
          <cell r="AI3118" t="str">
            <v>/</v>
          </cell>
        </row>
        <row r="3119">
          <cell r="AF3119" t="str">
            <v/>
          </cell>
          <cell r="AG3119" t="str">
            <v/>
          </cell>
          <cell r="AH3119" t="str">
            <v>/</v>
          </cell>
          <cell r="AI3119" t="str">
            <v>/</v>
          </cell>
        </row>
        <row r="3120">
          <cell r="AF3120" t="str">
            <v/>
          </cell>
          <cell r="AG3120" t="str">
            <v/>
          </cell>
          <cell r="AH3120" t="str">
            <v>/</v>
          </cell>
          <cell r="AI3120" t="str">
            <v>/</v>
          </cell>
        </row>
        <row r="3121">
          <cell r="AF3121" t="str">
            <v/>
          </cell>
          <cell r="AG3121" t="str">
            <v/>
          </cell>
          <cell r="AH3121" t="str">
            <v>/</v>
          </cell>
          <cell r="AI3121" t="str">
            <v>/</v>
          </cell>
        </row>
        <row r="3122">
          <cell r="AF3122" t="str">
            <v/>
          </cell>
          <cell r="AG3122" t="str">
            <v/>
          </cell>
          <cell r="AH3122" t="str">
            <v>/</v>
          </cell>
          <cell r="AI3122" t="str">
            <v>/</v>
          </cell>
        </row>
        <row r="3123">
          <cell r="AF3123" t="str">
            <v/>
          </cell>
          <cell r="AG3123" t="str">
            <v/>
          </cell>
          <cell r="AH3123" t="str">
            <v>/</v>
          </cell>
          <cell r="AI3123" t="str">
            <v>/</v>
          </cell>
        </row>
        <row r="3124">
          <cell r="AF3124" t="str">
            <v/>
          </cell>
          <cell r="AG3124" t="str">
            <v/>
          </cell>
          <cell r="AH3124" t="str">
            <v>/</v>
          </cell>
          <cell r="AI3124" t="str">
            <v>/</v>
          </cell>
        </row>
        <row r="3125">
          <cell r="AF3125" t="str">
            <v/>
          </cell>
          <cell r="AG3125" t="str">
            <v/>
          </cell>
          <cell r="AH3125" t="str">
            <v>/</v>
          </cell>
          <cell r="AI3125" t="str">
            <v>/</v>
          </cell>
        </row>
        <row r="3126">
          <cell r="AF3126" t="str">
            <v/>
          </cell>
          <cell r="AG3126" t="str">
            <v/>
          </cell>
          <cell r="AH3126" t="str">
            <v>/</v>
          </cell>
          <cell r="AI3126" t="str">
            <v>/</v>
          </cell>
        </row>
        <row r="3127">
          <cell r="AF3127" t="str">
            <v/>
          </cell>
          <cell r="AG3127" t="str">
            <v/>
          </cell>
          <cell r="AH3127" t="str">
            <v>/</v>
          </cell>
          <cell r="AI3127" t="str">
            <v>/</v>
          </cell>
        </row>
        <row r="3128">
          <cell r="AF3128" t="str">
            <v/>
          </cell>
          <cell r="AG3128" t="str">
            <v/>
          </cell>
          <cell r="AH3128" t="str">
            <v>/</v>
          </cell>
          <cell r="AI3128" t="str">
            <v>/</v>
          </cell>
        </row>
        <row r="3129">
          <cell r="AF3129" t="str">
            <v/>
          </cell>
          <cell r="AG3129" t="str">
            <v/>
          </cell>
          <cell r="AH3129" t="str">
            <v>/</v>
          </cell>
          <cell r="AI3129" t="str">
            <v>/</v>
          </cell>
        </row>
        <row r="3130">
          <cell r="AF3130" t="str">
            <v/>
          </cell>
          <cell r="AG3130" t="str">
            <v/>
          </cell>
          <cell r="AH3130" t="str">
            <v>/</v>
          </cell>
          <cell r="AI3130" t="str">
            <v>/</v>
          </cell>
        </row>
        <row r="3131">
          <cell r="AF3131" t="str">
            <v/>
          </cell>
          <cell r="AG3131" t="str">
            <v/>
          </cell>
          <cell r="AH3131" t="str">
            <v>/</v>
          </cell>
          <cell r="AI3131" t="str">
            <v>/</v>
          </cell>
        </row>
        <row r="3132">
          <cell r="AF3132" t="str">
            <v/>
          </cell>
          <cell r="AG3132" t="str">
            <v/>
          </cell>
          <cell r="AH3132" t="str">
            <v>/</v>
          </cell>
          <cell r="AI3132" t="str">
            <v>/</v>
          </cell>
        </row>
        <row r="3133">
          <cell r="AF3133" t="str">
            <v/>
          </cell>
          <cell r="AG3133" t="str">
            <v/>
          </cell>
          <cell r="AH3133" t="str">
            <v>/</v>
          </cell>
          <cell r="AI3133" t="str">
            <v>/</v>
          </cell>
        </row>
        <row r="3134">
          <cell r="AF3134" t="str">
            <v/>
          </cell>
          <cell r="AG3134" t="str">
            <v/>
          </cell>
          <cell r="AH3134" t="str">
            <v>/</v>
          </cell>
          <cell r="AI3134" t="str">
            <v>/</v>
          </cell>
        </row>
        <row r="3135">
          <cell r="AF3135" t="str">
            <v/>
          </cell>
          <cell r="AG3135" t="str">
            <v/>
          </cell>
          <cell r="AH3135" t="str">
            <v>/</v>
          </cell>
          <cell r="AI3135" t="str">
            <v>/</v>
          </cell>
        </row>
        <row r="3136">
          <cell r="AF3136" t="str">
            <v/>
          </cell>
          <cell r="AG3136" t="str">
            <v/>
          </cell>
          <cell r="AH3136" t="str">
            <v>/</v>
          </cell>
          <cell r="AI3136" t="str">
            <v>/</v>
          </cell>
        </row>
        <row r="3137">
          <cell r="AF3137" t="str">
            <v/>
          </cell>
          <cell r="AG3137" t="str">
            <v/>
          </cell>
          <cell r="AH3137" t="str">
            <v>/</v>
          </cell>
          <cell r="AI3137" t="str">
            <v>/</v>
          </cell>
        </row>
        <row r="3138">
          <cell r="AF3138" t="str">
            <v/>
          </cell>
          <cell r="AG3138" t="str">
            <v/>
          </cell>
          <cell r="AH3138" t="str">
            <v>/</v>
          </cell>
          <cell r="AI3138" t="str">
            <v>/</v>
          </cell>
        </row>
        <row r="3139">
          <cell r="AF3139" t="str">
            <v/>
          </cell>
          <cell r="AG3139" t="str">
            <v/>
          </cell>
          <cell r="AH3139" t="str">
            <v>/</v>
          </cell>
          <cell r="AI3139" t="str">
            <v>/</v>
          </cell>
        </row>
        <row r="3140">
          <cell r="AF3140" t="str">
            <v/>
          </cell>
          <cell r="AG3140" t="str">
            <v/>
          </cell>
          <cell r="AH3140" t="str">
            <v>/</v>
          </cell>
          <cell r="AI3140" t="str">
            <v>/</v>
          </cell>
        </row>
        <row r="3141">
          <cell r="AF3141" t="str">
            <v/>
          </cell>
          <cell r="AG3141" t="str">
            <v/>
          </cell>
          <cell r="AH3141" t="str">
            <v>/</v>
          </cell>
          <cell r="AI3141" t="str">
            <v>/</v>
          </cell>
        </row>
        <row r="3142">
          <cell r="AF3142" t="str">
            <v/>
          </cell>
          <cell r="AG3142" t="str">
            <v/>
          </cell>
          <cell r="AH3142" t="str">
            <v>/</v>
          </cell>
          <cell r="AI3142" t="str">
            <v>/</v>
          </cell>
        </row>
        <row r="3143">
          <cell r="AF3143" t="str">
            <v/>
          </cell>
          <cell r="AG3143" t="str">
            <v/>
          </cell>
          <cell r="AH3143" t="str">
            <v>/</v>
          </cell>
          <cell r="AI3143" t="str">
            <v>/</v>
          </cell>
        </row>
        <row r="3144">
          <cell r="AF3144" t="str">
            <v/>
          </cell>
          <cell r="AG3144" t="str">
            <v/>
          </cell>
          <cell r="AH3144" t="str">
            <v>/</v>
          </cell>
          <cell r="AI3144" t="str">
            <v>/</v>
          </cell>
        </row>
        <row r="3145">
          <cell r="AF3145" t="str">
            <v/>
          </cell>
          <cell r="AG3145" t="str">
            <v/>
          </cell>
          <cell r="AH3145" t="str">
            <v>/</v>
          </cell>
          <cell r="AI3145" t="str">
            <v>/</v>
          </cell>
        </row>
        <row r="3146">
          <cell r="AF3146" t="str">
            <v/>
          </cell>
          <cell r="AG3146" t="str">
            <v/>
          </cell>
          <cell r="AH3146" t="str">
            <v>/</v>
          </cell>
          <cell r="AI3146" t="str">
            <v>/</v>
          </cell>
        </row>
        <row r="3147">
          <cell r="AF3147" t="str">
            <v/>
          </cell>
          <cell r="AG3147" t="str">
            <v/>
          </cell>
          <cell r="AH3147" t="str">
            <v>/</v>
          </cell>
          <cell r="AI3147" t="str">
            <v>/</v>
          </cell>
        </row>
        <row r="3148">
          <cell r="AF3148" t="str">
            <v/>
          </cell>
          <cell r="AG3148" t="str">
            <v/>
          </cell>
          <cell r="AH3148" t="str">
            <v>/</v>
          </cell>
          <cell r="AI3148" t="str">
            <v>/</v>
          </cell>
        </row>
        <row r="3149">
          <cell r="AF3149" t="str">
            <v/>
          </cell>
          <cell r="AG3149" t="str">
            <v/>
          </cell>
          <cell r="AH3149" t="str">
            <v>/</v>
          </cell>
          <cell r="AI3149" t="str">
            <v>/</v>
          </cell>
        </row>
        <row r="3150">
          <cell r="AF3150" t="str">
            <v/>
          </cell>
          <cell r="AG3150" t="str">
            <v/>
          </cell>
          <cell r="AH3150" t="str">
            <v>/</v>
          </cell>
          <cell r="AI3150" t="str">
            <v>/</v>
          </cell>
        </row>
        <row r="3151">
          <cell r="AF3151" t="str">
            <v/>
          </cell>
          <cell r="AG3151" t="str">
            <v/>
          </cell>
          <cell r="AH3151" t="str">
            <v>/</v>
          </cell>
          <cell r="AI3151" t="str">
            <v>/</v>
          </cell>
        </row>
        <row r="3152">
          <cell r="AF3152" t="str">
            <v/>
          </cell>
          <cell r="AG3152" t="str">
            <v/>
          </cell>
          <cell r="AH3152" t="str">
            <v>/</v>
          </cell>
          <cell r="AI3152" t="str">
            <v>/</v>
          </cell>
        </row>
        <row r="3153">
          <cell r="AF3153" t="str">
            <v/>
          </cell>
          <cell r="AG3153" t="str">
            <v/>
          </cell>
          <cell r="AH3153" t="str">
            <v>/</v>
          </cell>
          <cell r="AI3153" t="str">
            <v>/</v>
          </cell>
        </row>
        <row r="3154">
          <cell r="AF3154" t="str">
            <v/>
          </cell>
          <cell r="AG3154" t="str">
            <v/>
          </cell>
          <cell r="AH3154" t="str">
            <v>/</v>
          </cell>
          <cell r="AI3154" t="str">
            <v>/</v>
          </cell>
        </row>
        <row r="3155">
          <cell r="AF3155" t="str">
            <v/>
          </cell>
          <cell r="AG3155" t="str">
            <v/>
          </cell>
          <cell r="AH3155" t="str">
            <v>/</v>
          </cell>
          <cell r="AI3155" t="str">
            <v>/</v>
          </cell>
        </row>
        <row r="3156">
          <cell r="AF3156" t="str">
            <v/>
          </cell>
          <cell r="AG3156" t="str">
            <v/>
          </cell>
          <cell r="AH3156" t="str">
            <v>/</v>
          </cell>
          <cell r="AI3156" t="str">
            <v>/</v>
          </cell>
        </row>
        <row r="3157">
          <cell r="AF3157" t="str">
            <v/>
          </cell>
          <cell r="AG3157" t="str">
            <v/>
          </cell>
          <cell r="AH3157" t="str">
            <v>/</v>
          </cell>
          <cell r="AI3157" t="str">
            <v>/</v>
          </cell>
        </row>
        <row r="3158">
          <cell r="AF3158" t="str">
            <v/>
          </cell>
          <cell r="AG3158" t="str">
            <v/>
          </cell>
          <cell r="AH3158" t="str">
            <v>/</v>
          </cell>
          <cell r="AI3158" t="str">
            <v>/</v>
          </cell>
        </row>
        <row r="3159">
          <cell r="AF3159" t="str">
            <v/>
          </cell>
          <cell r="AG3159" t="str">
            <v/>
          </cell>
          <cell r="AH3159" t="str">
            <v>/</v>
          </cell>
          <cell r="AI3159" t="str">
            <v>/</v>
          </cell>
        </row>
        <row r="3160">
          <cell r="AF3160" t="str">
            <v/>
          </cell>
          <cell r="AG3160" t="str">
            <v/>
          </cell>
          <cell r="AH3160" t="str">
            <v>/</v>
          </cell>
          <cell r="AI3160" t="str">
            <v>/</v>
          </cell>
        </row>
        <row r="3161">
          <cell r="AF3161" t="str">
            <v/>
          </cell>
          <cell r="AG3161" t="str">
            <v/>
          </cell>
          <cell r="AH3161" t="str">
            <v>/</v>
          </cell>
          <cell r="AI3161" t="str">
            <v>/</v>
          </cell>
        </row>
        <row r="3162">
          <cell r="AF3162" t="str">
            <v/>
          </cell>
          <cell r="AG3162" t="str">
            <v/>
          </cell>
          <cell r="AH3162" t="str">
            <v>/</v>
          </cell>
          <cell r="AI3162" t="str">
            <v>/</v>
          </cell>
        </row>
        <row r="3163">
          <cell r="AF3163" t="str">
            <v/>
          </cell>
          <cell r="AG3163" t="str">
            <v/>
          </cell>
          <cell r="AH3163" t="str">
            <v>/</v>
          </cell>
          <cell r="AI3163" t="str">
            <v>/</v>
          </cell>
        </row>
        <row r="3164">
          <cell r="AF3164" t="str">
            <v/>
          </cell>
          <cell r="AG3164" t="str">
            <v/>
          </cell>
          <cell r="AH3164" t="str">
            <v>/</v>
          </cell>
          <cell r="AI3164" t="str">
            <v>/</v>
          </cell>
        </row>
        <row r="3165">
          <cell r="AF3165" t="str">
            <v/>
          </cell>
          <cell r="AG3165" t="str">
            <v/>
          </cell>
          <cell r="AH3165" t="str">
            <v>/</v>
          </cell>
          <cell r="AI3165" t="str">
            <v>/</v>
          </cell>
        </row>
        <row r="3166">
          <cell r="AF3166" t="str">
            <v/>
          </cell>
          <cell r="AG3166" t="str">
            <v/>
          </cell>
          <cell r="AH3166" t="str">
            <v>/</v>
          </cell>
          <cell r="AI3166" t="str">
            <v>/</v>
          </cell>
        </row>
        <row r="3167">
          <cell r="AF3167" t="str">
            <v/>
          </cell>
          <cell r="AG3167" t="str">
            <v/>
          </cell>
          <cell r="AH3167" t="str">
            <v>/</v>
          </cell>
          <cell r="AI3167" t="str">
            <v>/</v>
          </cell>
        </row>
        <row r="3168">
          <cell r="AF3168" t="str">
            <v/>
          </cell>
          <cell r="AG3168" t="str">
            <v/>
          </cell>
          <cell r="AH3168" t="str">
            <v>/</v>
          </cell>
          <cell r="AI3168" t="str">
            <v>/</v>
          </cell>
        </row>
        <row r="3169">
          <cell r="AF3169" t="str">
            <v/>
          </cell>
          <cell r="AG3169" t="str">
            <v/>
          </cell>
          <cell r="AH3169" t="str">
            <v>/</v>
          </cell>
          <cell r="AI3169" t="str">
            <v>/</v>
          </cell>
        </row>
        <row r="3170">
          <cell r="AF3170" t="str">
            <v/>
          </cell>
          <cell r="AG3170" t="str">
            <v/>
          </cell>
          <cell r="AH3170" t="str">
            <v>/</v>
          </cell>
          <cell r="AI3170" t="str">
            <v>/</v>
          </cell>
        </row>
        <row r="3171">
          <cell r="AF3171" t="str">
            <v/>
          </cell>
          <cell r="AG3171" t="str">
            <v/>
          </cell>
          <cell r="AH3171" t="str">
            <v>/</v>
          </cell>
          <cell r="AI3171" t="str">
            <v>/</v>
          </cell>
        </row>
        <row r="3172">
          <cell r="AF3172" t="str">
            <v/>
          </cell>
          <cell r="AG3172" t="str">
            <v/>
          </cell>
          <cell r="AH3172" t="str">
            <v>/</v>
          </cell>
          <cell r="AI3172" t="str">
            <v>/</v>
          </cell>
        </row>
        <row r="3173">
          <cell r="AF3173" t="str">
            <v/>
          </cell>
          <cell r="AG3173" t="str">
            <v/>
          </cell>
          <cell r="AH3173" t="str">
            <v>/</v>
          </cell>
          <cell r="AI3173" t="str">
            <v>/</v>
          </cell>
        </row>
        <row r="3174">
          <cell r="AF3174" t="str">
            <v/>
          </cell>
          <cell r="AG3174" t="str">
            <v/>
          </cell>
          <cell r="AH3174" t="str">
            <v>/</v>
          </cell>
          <cell r="AI3174" t="str">
            <v>/</v>
          </cell>
        </row>
        <row r="3175">
          <cell r="AF3175" t="str">
            <v/>
          </cell>
          <cell r="AG3175" t="str">
            <v/>
          </cell>
          <cell r="AH3175" t="str">
            <v>/</v>
          </cell>
          <cell r="AI3175" t="str">
            <v>/</v>
          </cell>
        </row>
        <row r="3176">
          <cell r="AF3176" t="str">
            <v/>
          </cell>
          <cell r="AG3176" t="str">
            <v/>
          </cell>
          <cell r="AH3176" t="str">
            <v>/</v>
          </cell>
          <cell r="AI3176" t="str">
            <v>/</v>
          </cell>
        </row>
        <row r="3177">
          <cell r="AF3177" t="str">
            <v/>
          </cell>
          <cell r="AG3177" t="str">
            <v/>
          </cell>
          <cell r="AH3177" t="str">
            <v>/</v>
          </cell>
          <cell r="AI3177" t="str">
            <v>/</v>
          </cell>
        </row>
        <row r="3178">
          <cell r="AF3178" t="str">
            <v/>
          </cell>
          <cell r="AG3178" t="str">
            <v/>
          </cell>
          <cell r="AH3178" t="str">
            <v>/</v>
          </cell>
          <cell r="AI3178" t="str">
            <v>/</v>
          </cell>
        </row>
        <row r="3179">
          <cell r="AF3179" t="str">
            <v/>
          </cell>
          <cell r="AG3179" t="str">
            <v/>
          </cell>
          <cell r="AH3179" t="str">
            <v>/</v>
          </cell>
          <cell r="AI3179" t="str">
            <v>/</v>
          </cell>
        </row>
        <row r="3180">
          <cell r="AF3180" t="str">
            <v/>
          </cell>
          <cell r="AG3180" t="str">
            <v/>
          </cell>
          <cell r="AH3180" t="str">
            <v>/</v>
          </cell>
          <cell r="AI3180" t="str">
            <v>/</v>
          </cell>
        </row>
        <row r="3181">
          <cell r="AF3181" t="str">
            <v/>
          </cell>
          <cell r="AG3181" t="str">
            <v/>
          </cell>
          <cell r="AH3181" t="str">
            <v>/</v>
          </cell>
          <cell r="AI3181" t="str">
            <v>/</v>
          </cell>
        </row>
        <row r="3182">
          <cell r="AF3182" t="str">
            <v/>
          </cell>
          <cell r="AG3182" t="str">
            <v/>
          </cell>
          <cell r="AH3182" t="str">
            <v>/</v>
          </cell>
          <cell r="AI3182" t="str">
            <v>/</v>
          </cell>
        </row>
        <row r="3183">
          <cell r="AF3183" t="str">
            <v/>
          </cell>
          <cell r="AG3183" t="str">
            <v/>
          </cell>
          <cell r="AH3183" t="str">
            <v>/</v>
          </cell>
          <cell r="AI3183" t="str">
            <v>/</v>
          </cell>
        </row>
        <row r="3184">
          <cell r="AF3184" t="str">
            <v/>
          </cell>
          <cell r="AG3184" t="str">
            <v/>
          </cell>
          <cell r="AH3184" t="str">
            <v>/</v>
          </cell>
          <cell r="AI3184" t="str">
            <v>/</v>
          </cell>
        </row>
        <row r="3185">
          <cell r="AF3185" t="str">
            <v/>
          </cell>
          <cell r="AG3185" t="str">
            <v/>
          </cell>
          <cell r="AH3185" t="str">
            <v>/</v>
          </cell>
          <cell r="AI3185" t="str">
            <v>/</v>
          </cell>
        </row>
        <row r="3186">
          <cell r="AF3186" t="str">
            <v/>
          </cell>
          <cell r="AG3186" t="str">
            <v/>
          </cell>
          <cell r="AH3186" t="str">
            <v>/</v>
          </cell>
          <cell r="AI3186" t="str">
            <v>/</v>
          </cell>
        </row>
        <row r="3187">
          <cell r="AF3187" t="str">
            <v/>
          </cell>
          <cell r="AG3187" t="str">
            <v/>
          </cell>
          <cell r="AH3187" t="str">
            <v>/</v>
          </cell>
          <cell r="AI3187" t="str">
            <v>/</v>
          </cell>
        </row>
        <row r="3188">
          <cell r="AF3188" t="str">
            <v/>
          </cell>
          <cell r="AG3188" t="str">
            <v/>
          </cell>
          <cell r="AH3188" t="str">
            <v>/</v>
          </cell>
          <cell r="AI3188" t="str">
            <v>/</v>
          </cell>
        </row>
        <row r="3189">
          <cell r="AF3189" t="str">
            <v/>
          </cell>
          <cell r="AG3189" t="str">
            <v/>
          </cell>
          <cell r="AH3189" t="str">
            <v>/</v>
          </cell>
          <cell r="AI3189" t="str">
            <v>/</v>
          </cell>
        </row>
        <row r="3190">
          <cell r="AF3190" t="str">
            <v/>
          </cell>
          <cell r="AG3190" t="str">
            <v/>
          </cell>
          <cell r="AH3190" t="str">
            <v>/</v>
          </cell>
          <cell r="AI3190" t="str">
            <v>/</v>
          </cell>
        </row>
        <row r="3191">
          <cell r="AF3191" t="str">
            <v/>
          </cell>
          <cell r="AG3191" t="str">
            <v/>
          </cell>
          <cell r="AH3191" t="str">
            <v>/</v>
          </cell>
          <cell r="AI3191" t="str">
            <v>/</v>
          </cell>
        </row>
        <row r="3192">
          <cell r="AF3192" t="str">
            <v/>
          </cell>
          <cell r="AG3192" t="str">
            <v/>
          </cell>
          <cell r="AH3192" t="str">
            <v>/</v>
          </cell>
          <cell r="AI3192" t="str">
            <v>/</v>
          </cell>
        </row>
        <row r="3193">
          <cell r="AF3193" t="str">
            <v/>
          </cell>
          <cell r="AG3193" t="str">
            <v/>
          </cell>
          <cell r="AH3193" t="str">
            <v>/</v>
          </cell>
          <cell r="AI3193" t="str">
            <v>/</v>
          </cell>
        </row>
        <row r="3194">
          <cell r="AF3194" t="str">
            <v/>
          </cell>
          <cell r="AG3194" t="str">
            <v/>
          </cell>
          <cell r="AH3194" t="str">
            <v>/</v>
          </cell>
          <cell r="AI3194" t="str">
            <v>/</v>
          </cell>
        </row>
        <row r="3195">
          <cell r="AF3195" t="str">
            <v/>
          </cell>
          <cell r="AG3195" t="str">
            <v/>
          </cell>
          <cell r="AH3195" t="str">
            <v>/</v>
          </cell>
          <cell r="AI3195" t="str">
            <v>/</v>
          </cell>
        </row>
        <row r="3196">
          <cell r="AF3196" t="str">
            <v/>
          </cell>
          <cell r="AG3196" t="str">
            <v/>
          </cell>
          <cell r="AH3196" t="str">
            <v>/</v>
          </cell>
          <cell r="AI3196" t="str">
            <v>/</v>
          </cell>
        </row>
        <row r="3197">
          <cell r="AF3197" t="str">
            <v/>
          </cell>
          <cell r="AG3197" t="str">
            <v/>
          </cell>
          <cell r="AH3197" t="str">
            <v>/</v>
          </cell>
          <cell r="AI3197" t="str">
            <v>/</v>
          </cell>
        </row>
        <row r="3198">
          <cell r="AF3198" t="str">
            <v/>
          </cell>
          <cell r="AG3198" t="str">
            <v/>
          </cell>
          <cell r="AH3198" t="str">
            <v>/</v>
          </cell>
          <cell r="AI3198" t="str">
            <v>/</v>
          </cell>
        </row>
        <row r="3199">
          <cell r="AF3199" t="str">
            <v/>
          </cell>
          <cell r="AG3199" t="str">
            <v/>
          </cell>
          <cell r="AH3199" t="str">
            <v>/</v>
          </cell>
          <cell r="AI3199" t="str">
            <v>/</v>
          </cell>
        </row>
        <row r="3200">
          <cell r="AF3200" t="str">
            <v/>
          </cell>
          <cell r="AG3200" t="str">
            <v/>
          </cell>
          <cell r="AH3200" t="str">
            <v>/</v>
          </cell>
          <cell r="AI3200" t="str">
            <v>/</v>
          </cell>
        </row>
        <row r="3201">
          <cell r="AF3201" t="str">
            <v/>
          </cell>
          <cell r="AG3201" t="str">
            <v/>
          </cell>
          <cell r="AH3201" t="str">
            <v>/</v>
          </cell>
          <cell r="AI3201" t="str">
            <v>/</v>
          </cell>
        </row>
        <row r="3202">
          <cell r="AF3202" t="str">
            <v/>
          </cell>
          <cell r="AG3202" t="str">
            <v/>
          </cell>
          <cell r="AH3202" t="str">
            <v>/</v>
          </cell>
          <cell r="AI3202" t="str">
            <v>/</v>
          </cell>
        </row>
        <row r="3203">
          <cell r="AF3203" t="str">
            <v/>
          </cell>
          <cell r="AG3203" t="str">
            <v/>
          </cell>
          <cell r="AH3203" t="str">
            <v>/</v>
          </cell>
          <cell r="AI3203" t="str">
            <v>/</v>
          </cell>
        </row>
        <row r="3204">
          <cell r="AF3204" t="str">
            <v/>
          </cell>
          <cell r="AG3204" t="str">
            <v/>
          </cell>
          <cell r="AH3204" t="str">
            <v>/</v>
          </cell>
          <cell r="AI3204" t="str">
            <v>/</v>
          </cell>
        </row>
        <row r="3205">
          <cell r="AF3205" t="str">
            <v/>
          </cell>
          <cell r="AG3205" t="str">
            <v/>
          </cell>
          <cell r="AH3205" t="str">
            <v>/</v>
          </cell>
          <cell r="AI3205" t="str">
            <v>/</v>
          </cell>
        </row>
        <row r="3206">
          <cell r="AF3206" t="str">
            <v/>
          </cell>
          <cell r="AG3206" t="str">
            <v/>
          </cell>
          <cell r="AH3206" t="str">
            <v>/</v>
          </cell>
          <cell r="AI3206" t="str">
            <v>/</v>
          </cell>
        </row>
        <row r="3207">
          <cell r="AF3207" t="str">
            <v/>
          </cell>
          <cell r="AG3207" t="str">
            <v/>
          </cell>
          <cell r="AH3207" t="str">
            <v>/</v>
          </cell>
          <cell r="AI3207" t="str">
            <v>/</v>
          </cell>
        </row>
        <row r="3208">
          <cell r="AF3208" t="str">
            <v/>
          </cell>
          <cell r="AG3208" t="str">
            <v/>
          </cell>
          <cell r="AH3208" t="str">
            <v>/</v>
          </cell>
          <cell r="AI3208" t="str">
            <v>/</v>
          </cell>
        </row>
        <row r="3209">
          <cell r="AF3209" t="str">
            <v/>
          </cell>
          <cell r="AG3209" t="str">
            <v/>
          </cell>
          <cell r="AH3209" t="str">
            <v>/</v>
          </cell>
          <cell r="AI3209" t="str">
            <v>/</v>
          </cell>
        </row>
        <row r="3210">
          <cell r="AF3210" t="str">
            <v/>
          </cell>
          <cell r="AG3210" t="str">
            <v/>
          </cell>
          <cell r="AH3210" t="str">
            <v>/</v>
          </cell>
          <cell r="AI3210" t="str">
            <v>/</v>
          </cell>
        </row>
        <row r="3211">
          <cell r="AF3211" t="str">
            <v/>
          </cell>
          <cell r="AG3211" t="str">
            <v/>
          </cell>
          <cell r="AH3211" t="str">
            <v>/</v>
          </cell>
          <cell r="AI3211" t="str">
            <v>/</v>
          </cell>
        </row>
        <row r="3212">
          <cell r="AF3212" t="str">
            <v/>
          </cell>
          <cell r="AG3212" t="str">
            <v/>
          </cell>
          <cell r="AH3212" t="str">
            <v>/</v>
          </cell>
          <cell r="AI3212" t="str">
            <v>/</v>
          </cell>
        </row>
        <row r="3213">
          <cell r="AF3213" t="str">
            <v/>
          </cell>
          <cell r="AG3213" t="str">
            <v/>
          </cell>
          <cell r="AH3213" t="str">
            <v>/</v>
          </cell>
          <cell r="AI3213" t="str">
            <v>/</v>
          </cell>
        </row>
        <row r="3214">
          <cell r="AF3214" t="str">
            <v/>
          </cell>
          <cell r="AG3214" t="str">
            <v/>
          </cell>
          <cell r="AH3214" t="str">
            <v>/</v>
          </cell>
          <cell r="AI3214" t="str">
            <v>/</v>
          </cell>
        </row>
        <row r="3215">
          <cell r="AF3215" t="str">
            <v/>
          </cell>
          <cell r="AG3215" t="str">
            <v/>
          </cell>
          <cell r="AH3215" t="str">
            <v>/</v>
          </cell>
          <cell r="AI3215" t="str">
            <v>/</v>
          </cell>
        </row>
        <row r="3216">
          <cell r="AF3216" t="str">
            <v/>
          </cell>
          <cell r="AG3216" t="str">
            <v/>
          </cell>
          <cell r="AH3216" t="str">
            <v>/</v>
          </cell>
          <cell r="AI3216" t="str">
            <v>/</v>
          </cell>
        </row>
        <row r="3217">
          <cell r="AF3217" t="str">
            <v/>
          </cell>
          <cell r="AG3217" t="str">
            <v/>
          </cell>
          <cell r="AH3217" t="str">
            <v>/</v>
          </cell>
          <cell r="AI3217" t="str">
            <v>/</v>
          </cell>
        </row>
        <row r="3218">
          <cell r="AF3218" t="str">
            <v/>
          </cell>
          <cell r="AG3218" t="str">
            <v/>
          </cell>
          <cell r="AH3218" t="str">
            <v>/</v>
          </cell>
          <cell r="AI3218" t="str">
            <v>/</v>
          </cell>
        </row>
        <row r="3219">
          <cell r="AF3219" t="str">
            <v/>
          </cell>
          <cell r="AG3219" t="str">
            <v/>
          </cell>
          <cell r="AH3219" t="str">
            <v>/</v>
          </cell>
          <cell r="AI3219" t="str">
            <v>/</v>
          </cell>
        </row>
        <row r="3220">
          <cell r="AF3220" t="str">
            <v/>
          </cell>
          <cell r="AG3220" t="str">
            <v/>
          </cell>
          <cell r="AH3220" t="str">
            <v>/</v>
          </cell>
          <cell r="AI3220" t="str">
            <v>/</v>
          </cell>
        </row>
        <row r="3221">
          <cell r="AF3221" t="str">
            <v/>
          </cell>
          <cell r="AG3221" t="str">
            <v/>
          </cell>
          <cell r="AH3221" t="str">
            <v>/</v>
          </cell>
          <cell r="AI3221" t="str">
            <v>/</v>
          </cell>
        </row>
        <row r="3222">
          <cell r="AF3222" t="str">
            <v/>
          </cell>
          <cell r="AG3222" t="str">
            <v/>
          </cell>
          <cell r="AH3222" t="str">
            <v>/</v>
          </cell>
          <cell r="AI3222" t="str">
            <v>/</v>
          </cell>
        </row>
        <row r="3223">
          <cell r="AF3223" t="str">
            <v/>
          </cell>
          <cell r="AG3223" t="str">
            <v/>
          </cell>
          <cell r="AH3223" t="str">
            <v>/</v>
          </cell>
          <cell r="AI3223" t="str">
            <v>/</v>
          </cell>
        </row>
        <row r="3224">
          <cell r="AF3224" t="str">
            <v/>
          </cell>
          <cell r="AG3224" t="str">
            <v/>
          </cell>
          <cell r="AH3224" t="str">
            <v>/</v>
          </cell>
          <cell r="AI3224" t="str">
            <v>/</v>
          </cell>
        </row>
        <row r="3225">
          <cell r="AF3225" t="str">
            <v/>
          </cell>
          <cell r="AG3225" t="str">
            <v/>
          </cell>
          <cell r="AH3225" t="str">
            <v>/</v>
          </cell>
          <cell r="AI3225" t="str">
            <v>/</v>
          </cell>
        </row>
        <row r="3226">
          <cell r="AF3226" t="str">
            <v/>
          </cell>
          <cell r="AG3226" t="str">
            <v/>
          </cell>
          <cell r="AH3226" t="str">
            <v>/</v>
          </cell>
          <cell r="AI3226" t="str">
            <v>/</v>
          </cell>
        </row>
        <row r="3227">
          <cell r="AF3227" t="str">
            <v/>
          </cell>
          <cell r="AG3227" t="str">
            <v/>
          </cell>
          <cell r="AH3227" t="str">
            <v>/</v>
          </cell>
          <cell r="AI3227" t="str">
            <v>/</v>
          </cell>
        </row>
        <row r="3228">
          <cell r="AF3228" t="str">
            <v/>
          </cell>
          <cell r="AG3228" t="str">
            <v/>
          </cell>
          <cell r="AH3228" t="str">
            <v>/</v>
          </cell>
          <cell r="AI3228" t="str">
            <v>/</v>
          </cell>
        </row>
        <row r="3229">
          <cell r="AF3229" t="str">
            <v/>
          </cell>
          <cell r="AG3229" t="str">
            <v/>
          </cell>
          <cell r="AH3229" t="str">
            <v>/</v>
          </cell>
          <cell r="AI3229" t="str">
            <v>/</v>
          </cell>
        </row>
        <row r="3230">
          <cell r="AF3230" t="str">
            <v/>
          </cell>
          <cell r="AG3230" t="str">
            <v/>
          </cell>
          <cell r="AH3230" t="str">
            <v>/</v>
          </cell>
          <cell r="AI3230" t="str">
            <v>/</v>
          </cell>
        </row>
        <row r="3231">
          <cell r="AF3231" t="str">
            <v/>
          </cell>
          <cell r="AG3231" t="str">
            <v/>
          </cell>
          <cell r="AH3231" t="str">
            <v>/</v>
          </cell>
          <cell r="AI3231" t="str">
            <v>/</v>
          </cell>
        </row>
        <row r="3232">
          <cell r="AF3232" t="str">
            <v/>
          </cell>
          <cell r="AG3232" t="str">
            <v/>
          </cell>
          <cell r="AH3232" t="str">
            <v>/</v>
          </cell>
          <cell r="AI3232" t="str">
            <v>/</v>
          </cell>
        </row>
        <row r="3233">
          <cell r="AF3233" t="str">
            <v/>
          </cell>
          <cell r="AG3233" t="str">
            <v/>
          </cell>
          <cell r="AH3233" t="str">
            <v>/</v>
          </cell>
          <cell r="AI3233" t="str">
            <v>/</v>
          </cell>
        </row>
        <row r="3234">
          <cell r="AF3234" t="str">
            <v/>
          </cell>
          <cell r="AG3234" t="str">
            <v/>
          </cell>
          <cell r="AH3234" t="str">
            <v>/</v>
          </cell>
          <cell r="AI3234" t="str">
            <v>/</v>
          </cell>
        </row>
        <row r="3235">
          <cell r="AF3235" t="str">
            <v/>
          </cell>
          <cell r="AG3235" t="str">
            <v/>
          </cell>
          <cell r="AH3235" t="str">
            <v>/</v>
          </cell>
          <cell r="AI3235" t="str">
            <v>/</v>
          </cell>
        </row>
        <row r="3236">
          <cell r="AF3236" t="str">
            <v/>
          </cell>
          <cell r="AG3236" t="str">
            <v/>
          </cell>
          <cell r="AH3236" t="str">
            <v>/</v>
          </cell>
          <cell r="AI3236" t="str">
            <v>/</v>
          </cell>
        </row>
        <row r="3237">
          <cell r="AF3237" t="str">
            <v/>
          </cell>
          <cell r="AG3237" t="str">
            <v/>
          </cell>
          <cell r="AH3237" t="str">
            <v>/</v>
          </cell>
          <cell r="AI3237" t="str">
            <v>/</v>
          </cell>
        </row>
        <row r="3238">
          <cell r="AF3238" t="str">
            <v/>
          </cell>
          <cell r="AG3238" t="str">
            <v/>
          </cell>
          <cell r="AH3238" t="str">
            <v>/</v>
          </cell>
          <cell r="AI3238" t="str">
            <v>/</v>
          </cell>
        </row>
        <row r="3239">
          <cell r="AF3239" t="str">
            <v/>
          </cell>
          <cell r="AG3239" t="str">
            <v/>
          </cell>
          <cell r="AH3239" t="str">
            <v>/</v>
          </cell>
          <cell r="AI3239" t="str">
            <v>/</v>
          </cell>
        </row>
        <row r="3240">
          <cell r="AF3240" t="str">
            <v/>
          </cell>
          <cell r="AG3240" t="str">
            <v/>
          </cell>
          <cell r="AH3240" t="str">
            <v>/</v>
          </cell>
          <cell r="AI3240" t="str">
            <v>/</v>
          </cell>
        </row>
        <row r="3241">
          <cell r="AF3241" t="str">
            <v/>
          </cell>
          <cell r="AG3241" t="str">
            <v/>
          </cell>
          <cell r="AH3241" t="str">
            <v>/</v>
          </cell>
          <cell r="AI3241" t="str">
            <v>/</v>
          </cell>
        </row>
        <row r="3242">
          <cell r="AF3242" t="str">
            <v/>
          </cell>
          <cell r="AG3242" t="str">
            <v/>
          </cell>
          <cell r="AH3242" t="str">
            <v>/</v>
          </cell>
          <cell r="AI3242" t="str">
            <v>/</v>
          </cell>
        </row>
        <row r="3243">
          <cell r="AF3243" t="str">
            <v/>
          </cell>
          <cell r="AG3243" t="str">
            <v/>
          </cell>
          <cell r="AH3243" t="str">
            <v>/</v>
          </cell>
          <cell r="AI3243" t="str">
            <v>/</v>
          </cell>
        </row>
        <row r="3244">
          <cell r="AF3244" t="str">
            <v/>
          </cell>
          <cell r="AG3244" t="str">
            <v/>
          </cell>
          <cell r="AH3244" t="str">
            <v>/</v>
          </cell>
          <cell r="AI3244" t="str">
            <v>/</v>
          </cell>
        </row>
        <row r="3245">
          <cell r="AF3245" t="str">
            <v/>
          </cell>
          <cell r="AG3245" t="str">
            <v/>
          </cell>
          <cell r="AH3245" t="str">
            <v>/</v>
          </cell>
          <cell r="AI3245" t="str">
            <v>/</v>
          </cell>
        </row>
        <row r="3246">
          <cell r="AF3246" t="str">
            <v/>
          </cell>
          <cell r="AG3246" t="str">
            <v/>
          </cell>
          <cell r="AH3246" t="str">
            <v>/</v>
          </cell>
          <cell r="AI3246" t="str">
            <v>/</v>
          </cell>
        </row>
        <row r="3247">
          <cell r="AF3247" t="str">
            <v/>
          </cell>
          <cell r="AG3247" t="str">
            <v/>
          </cell>
          <cell r="AH3247" t="str">
            <v>/</v>
          </cell>
          <cell r="AI3247" t="str">
            <v>/</v>
          </cell>
        </row>
        <row r="3248">
          <cell r="AF3248" t="str">
            <v/>
          </cell>
          <cell r="AG3248" t="str">
            <v/>
          </cell>
          <cell r="AH3248" t="str">
            <v>/</v>
          </cell>
          <cell r="AI3248" t="str">
            <v>/</v>
          </cell>
        </row>
        <row r="3249">
          <cell r="AF3249" t="str">
            <v/>
          </cell>
          <cell r="AG3249" t="str">
            <v/>
          </cell>
          <cell r="AH3249" t="str">
            <v>/</v>
          </cell>
          <cell r="AI3249" t="str">
            <v>/</v>
          </cell>
        </row>
        <row r="3250">
          <cell r="AF3250" t="str">
            <v/>
          </cell>
          <cell r="AG3250" t="str">
            <v/>
          </cell>
          <cell r="AH3250" t="str">
            <v>/</v>
          </cell>
          <cell r="AI3250" t="str">
            <v>/</v>
          </cell>
        </row>
        <row r="3251">
          <cell r="AF3251" t="str">
            <v/>
          </cell>
          <cell r="AG3251" t="str">
            <v/>
          </cell>
          <cell r="AH3251" t="str">
            <v>/</v>
          </cell>
          <cell r="AI3251" t="str">
            <v>/</v>
          </cell>
        </row>
        <row r="3252">
          <cell r="AF3252" t="str">
            <v/>
          </cell>
          <cell r="AG3252" t="str">
            <v/>
          </cell>
          <cell r="AH3252" t="str">
            <v>/</v>
          </cell>
          <cell r="AI3252" t="str">
            <v>/</v>
          </cell>
        </row>
        <row r="3253">
          <cell r="AF3253" t="str">
            <v/>
          </cell>
          <cell r="AG3253" t="str">
            <v/>
          </cell>
          <cell r="AH3253" t="str">
            <v>/</v>
          </cell>
          <cell r="AI3253" t="str">
            <v>/</v>
          </cell>
        </row>
        <row r="3254">
          <cell r="AF3254" t="str">
            <v/>
          </cell>
          <cell r="AG3254" t="str">
            <v/>
          </cell>
          <cell r="AH3254" t="str">
            <v>/</v>
          </cell>
          <cell r="AI3254" t="str">
            <v>/</v>
          </cell>
        </row>
        <row r="3255">
          <cell r="AF3255" t="str">
            <v/>
          </cell>
          <cell r="AG3255" t="str">
            <v/>
          </cell>
          <cell r="AH3255" t="str">
            <v>/</v>
          </cell>
          <cell r="AI3255" t="str">
            <v>/</v>
          </cell>
        </row>
        <row r="3256">
          <cell r="AF3256" t="str">
            <v/>
          </cell>
          <cell r="AG3256" t="str">
            <v/>
          </cell>
          <cell r="AH3256" t="str">
            <v>/</v>
          </cell>
          <cell r="AI3256" t="str">
            <v>/</v>
          </cell>
        </row>
        <row r="3257">
          <cell r="AF3257" t="str">
            <v/>
          </cell>
          <cell r="AG3257" t="str">
            <v/>
          </cell>
          <cell r="AH3257" t="str">
            <v>/</v>
          </cell>
          <cell r="AI3257" t="str">
            <v>/</v>
          </cell>
        </row>
        <row r="3258">
          <cell r="AF3258" t="str">
            <v/>
          </cell>
          <cell r="AG3258" t="str">
            <v/>
          </cell>
          <cell r="AH3258" t="str">
            <v>/</v>
          </cell>
          <cell r="AI3258" t="str">
            <v>/</v>
          </cell>
        </row>
        <row r="3259">
          <cell r="AF3259" t="str">
            <v/>
          </cell>
          <cell r="AG3259" t="str">
            <v/>
          </cell>
          <cell r="AH3259" t="str">
            <v>/</v>
          </cell>
          <cell r="AI3259" t="str">
            <v>/</v>
          </cell>
        </row>
        <row r="3260">
          <cell r="AF3260" t="str">
            <v/>
          </cell>
          <cell r="AG3260" t="str">
            <v/>
          </cell>
          <cell r="AH3260" t="str">
            <v>/</v>
          </cell>
          <cell r="AI3260" t="str">
            <v>/</v>
          </cell>
        </row>
        <row r="3261">
          <cell r="AF3261" t="str">
            <v/>
          </cell>
          <cell r="AG3261" t="str">
            <v/>
          </cell>
          <cell r="AH3261" t="str">
            <v>/</v>
          </cell>
          <cell r="AI3261" t="str">
            <v>/</v>
          </cell>
        </row>
        <row r="3262">
          <cell r="AF3262" t="str">
            <v/>
          </cell>
          <cell r="AG3262" t="str">
            <v/>
          </cell>
          <cell r="AH3262" t="str">
            <v>/</v>
          </cell>
          <cell r="AI3262" t="str">
            <v>/</v>
          </cell>
        </row>
        <row r="3263">
          <cell r="AF3263" t="str">
            <v/>
          </cell>
          <cell r="AG3263" t="str">
            <v/>
          </cell>
          <cell r="AH3263" t="str">
            <v>/</v>
          </cell>
          <cell r="AI3263" t="str">
            <v>/</v>
          </cell>
        </row>
        <row r="3264">
          <cell r="AF3264" t="str">
            <v/>
          </cell>
          <cell r="AG3264" t="str">
            <v/>
          </cell>
          <cell r="AH3264" t="str">
            <v>/</v>
          </cell>
          <cell r="AI3264" t="str">
            <v>/</v>
          </cell>
        </row>
        <row r="3265">
          <cell r="AF3265" t="str">
            <v/>
          </cell>
          <cell r="AG3265" t="str">
            <v/>
          </cell>
          <cell r="AH3265" t="str">
            <v>/</v>
          </cell>
          <cell r="AI3265" t="str">
            <v>/</v>
          </cell>
        </row>
        <row r="3266">
          <cell r="AF3266" t="str">
            <v/>
          </cell>
          <cell r="AG3266" t="str">
            <v/>
          </cell>
          <cell r="AH3266" t="str">
            <v>/</v>
          </cell>
          <cell r="AI3266" t="str">
            <v>/</v>
          </cell>
        </row>
        <row r="3267">
          <cell r="AF3267" t="str">
            <v/>
          </cell>
          <cell r="AG3267" t="str">
            <v/>
          </cell>
          <cell r="AH3267" t="str">
            <v>/</v>
          </cell>
          <cell r="AI3267" t="str">
            <v>/</v>
          </cell>
        </row>
        <row r="3268">
          <cell r="AF3268" t="str">
            <v/>
          </cell>
          <cell r="AG3268" t="str">
            <v/>
          </cell>
          <cell r="AH3268" t="str">
            <v>/</v>
          </cell>
          <cell r="AI3268" t="str">
            <v>/</v>
          </cell>
        </row>
        <row r="3269">
          <cell r="AF3269" t="str">
            <v/>
          </cell>
          <cell r="AG3269" t="str">
            <v/>
          </cell>
          <cell r="AH3269" t="str">
            <v>/</v>
          </cell>
          <cell r="AI3269" t="str">
            <v>/</v>
          </cell>
        </row>
        <row r="3270">
          <cell r="AF3270" t="str">
            <v/>
          </cell>
          <cell r="AG3270" t="str">
            <v/>
          </cell>
          <cell r="AH3270" t="str">
            <v>/</v>
          </cell>
          <cell r="AI3270" t="str">
            <v>/</v>
          </cell>
        </row>
        <row r="3271">
          <cell r="AF3271" t="str">
            <v/>
          </cell>
          <cell r="AG3271" t="str">
            <v/>
          </cell>
          <cell r="AH3271" t="str">
            <v>/</v>
          </cell>
          <cell r="AI3271" t="str">
            <v>/</v>
          </cell>
        </row>
        <row r="3272">
          <cell r="AF3272" t="str">
            <v/>
          </cell>
          <cell r="AG3272" t="str">
            <v/>
          </cell>
          <cell r="AH3272" t="str">
            <v>/</v>
          </cell>
          <cell r="AI3272" t="str">
            <v>/</v>
          </cell>
        </row>
        <row r="3273">
          <cell r="AF3273" t="str">
            <v/>
          </cell>
          <cell r="AG3273" t="str">
            <v/>
          </cell>
          <cell r="AH3273" t="str">
            <v>/</v>
          </cell>
          <cell r="AI3273" t="str">
            <v>/</v>
          </cell>
        </row>
        <row r="3274">
          <cell r="AF3274" t="str">
            <v/>
          </cell>
          <cell r="AG3274" t="str">
            <v/>
          </cell>
          <cell r="AH3274" t="str">
            <v>/</v>
          </cell>
          <cell r="AI3274" t="str">
            <v>/</v>
          </cell>
        </row>
        <row r="3275">
          <cell r="AF3275" t="str">
            <v/>
          </cell>
          <cell r="AG3275" t="str">
            <v/>
          </cell>
          <cell r="AH3275" t="str">
            <v>/</v>
          </cell>
          <cell r="AI3275" t="str">
            <v>/</v>
          </cell>
        </row>
        <row r="3276">
          <cell r="AF3276" t="str">
            <v/>
          </cell>
          <cell r="AG3276" t="str">
            <v/>
          </cell>
          <cell r="AH3276" t="str">
            <v>/</v>
          </cell>
          <cell r="AI3276" t="str">
            <v>/</v>
          </cell>
        </row>
        <row r="3277">
          <cell r="AF3277" t="str">
            <v/>
          </cell>
          <cell r="AG3277" t="str">
            <v/>
          </cell>
          <cell r="AH3277" t="str">
            <v>/</v>
          </cell>
          <cell r="AI3277" t="str">
            <v>/</v>
          </cell>
        </row>
        <row r="3278">
          <cell r="AF3278" t="str">
            <v/>
          </cell>
          <cell r="AG3278" t="str">
            <v/>
          </cell>
          <cell r="AH3278" t="str">
            <v>/</v>
          </cell>
          <cell r="AI3278" t="str">
            <v>/</v>
          </cell>
        </row>
        <row r="3279">
          <cell r="AF3279" t="str">
            <v/>
          </cell>
          <cell r="AG3279" t="str">
            <v/>
          </cell>
          <cell r="AH3279" t="str">
            <v>/</v>
          </cell>
          <cell r="AI3279" t="str">
            <v>/</v>
          </cell>
        </row>
        <row r="3280">
          <cell r="AF3280" t="str">
            <v/>
          </cell>
          <cell r="AG3280" t="str">
            <v/>
          </cell>
          <cell r="AH3280" t="str">
            <v>/</v>
          </cell>
          <cell r="AI3280" t="str">
            <v>/</v>
          </cell>
        </row>
        <row r="3281">
          <cell r="AF3281" t="str">
            <v/>
          </cell>
          <cell r="AG3281" t="str">
            <v/>
          </cell>
          <cell r="AH3281" t="str">
            <v>/</v>
          </cell>
          <cell r="AI3281" t="str">
            <v>/</v>
          </cell>
        </row>
        <row r="3282">
          <cell r="AF3282" t="str">
            <v/>
          </cell>
          <cell r="AG3282" t="str">
            <v/>
          </cell>
          <cell r="AH3282" t="str">
            <v>/</v>
          </cell>
          <cell r="AI3282" t="str">
            <v>/</v>
          </cell>
        </row>
        <row r="3283">
          <cell r="AF3283" t="str">
            <v/>
          </cell>
          <cell r="AG3283" t="str">
            <v/>
          </cell>
          <cell r="AH3283" t="str">
            <v>/</v>
          </cell>
          <cell r="AI3283" t="str">
            <v>/</v>
          </cell>
        </row>
        <row r="3284">
          <cell r="AF3284" t="str">
            <v/>
          </cell>
          <cell r="AG3284" t="str">
            <v/>
          </cell>
          <cell r="AH3284" t="str">
            <v>/</v>
          </cell>
          <cell r="AI3284" t="str">
            <v>/</v>
          </cell>
        </row>
        <row r="3285">
          <cell r="AF3285" t="str">
            <v/>
          </cell>
          <cell r="AG3285" t="str">
            <v/>
          </cell>
          <cell r="AH3285" t="str">
            <v>/</v>
          </cell>
          <cell r="AI3285" t="str">
            <v>/</v>
          </cell>
        </row>
        <row r="3286">
          <cell r="AF3286" t="str">
            <v/>
          </cell>
          <cell r="AG3286" t="str">
            <v/>
          </cell>
          <cell r="AH3286" t="str">
            <v>/</v>
          </cell>
          <cell r="AI3286" t="str">
            <v>/</v>
          </cell>
        </row>
        <row r="3287">
          <cell r="AF3287" t="str">
            <v/>
          </cell>
          <cell r="AG3287" t="str">
            <v/>
          </cell>
          <cell r="AH3287" t="str">
            <v>/</v>
          </cell>
          <cell r="AI3287" t="str">
            <v>/</v>
          </cell>
        </row>
        <row r="3288">
          <cell r="AF3288" t="str">
            <v/>
          </cell>
          <cell r="AG3288" t="str">
            <v/>
          </cell>
          <cell r="AH3288" t="str">
            <v>/</v>
          </cell>
          <cell r="AI3288" t="str">
            <v>/</v>
          </cell>
        </row>
        <row r="3289">
          <cell r="AF3289" t="str">
            <v/>
          </cell>
          <cell r="AG3289" t="str">
            <v/>
          </cell>
          <cell r="AH3289" t="str">
            <v>/</v>
          </cell>
          <cell r="AI3289" t="str">
            <v>/</v>
          </cell>
        </row>
        <row r="3290">
          <cell r="AF3290" t="str">
            <v/>
          </cell>
          <cell r="AG3290" t="str">
            <v/>
          </cell>
          <cell r="AH3290" t="str">
            <v>/</v>
          </cell>
          <cell r="AI3290" t="str">
            <v>/</v>
          </cell>
        </row>
        <row r="3291">
          <cell r="AF3291" t="str">
            <v/>
          </cell>
          <cell r="AG3291" t="str">
            <v/>
          </cell>
          <cell r="AH3291" t="str">
            <v>/</v>
          </cell>
          <cell r="AI3291" t="str">
            <v>/</v>
          </cell>
        </row>
        <row r="3292">
          <cell r="AF3292" t="str">
            <v/>
          </cell>
          <cell r="AG3292" t="str">
            <v/>
          </cell>
          <cell r="AH3292" t="str">
            <v>/</v>
          </cell>
          <cell r="AI3292" t="str">
            <v>/</v>
          </cell>
        </row>
        <row r="3293">
          <cell r="AF3293" t="str">
            <v/>
          </cell>
          <cell r="AG3293" t="str">
            <v/>
          </cell>
          <cell r="AH3293" t="str">
            <v>/</v>
          </cell>
          <cell r="AI3293" t="str">
            <v>/</v>
          </cell>
        </row>
        <row r="3294">
          <cell r="AF3294" t="str">
            <v/>
          </cell>
          <cell r="AG3294" t="str">
            <v/>
          </cell>
          <cell r="AH3294" t="str">
            <v>/</v>
          </cell>
          <cell r="AI3294" t="str">
            <v>/</v>
          </cell>
        </row>
        <row r="3295">
          <cell r="AF3295" t="str">
            <v/>
          </cell>
          <cell r="AG3295" t="str">
            <v/>
          </cell>
          <cell r="AH3295" t="str">
            <v>/</v>
          </cell>
          <cell r="AI3295" t="str">
            <v>/</v>
          </cell>
        </row>
        <row r="3296">
          <cell r="AF3296" t="str">
            <v/>
          </cell>
          <cell r="AG3296" t="str">
            <v/>
          </cell>
          <cell r="AH3296" t="str">
            <v>/</v>
          </cell>
          <cell r="AI3296" t="str">
            <v>/</v>
          </cell>
        </row>
        <row r="3297">
          <cell r="AF3297" t="str">
            <v/>
          </cell>
          <cell r="AG3297" t="str">
            <v/>
          </cell>
          <cell r="AH3297" t="str">
            <v>/</v>
          </cell>
          <cell r="AI3297" t="str">
            <v>/</v>
          </cell>
        </row>
        <row r="3298">
          <cell r="AF3298" t="str">
            <v/>
          </cell>
          <cell r="AG3298" t="str">
            <v/>
          </cell>
          <cell r="AH3298" t="str">
            <v>/</v>
          </cell>
          <cell r="AI3298" t="str">
            <v>/</v>
          </cell>
        </row>
        <row r="3299">
          <cell r="AF3299" t="str">
            <v/>
          </cell>
          <cell r="AG3299" t="str">
            <v/>
          </cell>
          <cell r="AH3299" t="str">
            <v>/</v>
          </cell>
          <cell r="AI3299" t="str">
            <v>/</v>
          </cell>
        </row>
        <row r="3300">
          <cell r="AF3300" t="str">
            <v/>
          </cell>
          <cell r="AG3300" t="str">
            <v/>
          </cell>
          <cell r="AH3300" t="str">
            <v>/</v>
          </cell>
          <cell r="AI3300" t="str">
            <v>/</v>
          </cell>
        </row>
        <row r="3301">
          <cell r="AF3301" t="str">
            <v/>
          </cell>
          <cell r="AG3301" t="str">
            <v/>
          </cell>
          <cell r="AH3301" t="str">
            <v>/</v>
          </cell>
          <cell r="AI3301" t="str">
            <v>/</v>
          </cell>
        </row>
        <row r="3302">
          <cell r="AF3302" t="str">
            <v/>
          </cell>
          <cell r="AG3302" t="str">
            <v/>
          </cell>
          <cell r="AH3302" t="str">
            <v>/</v>
          </cell>
          <cell r="AI3302" t="str">
            <v>/</v>
          </cell>
        </row>
        <row r="3303">
          <cell r="AF3303" t="str">
            <v/>
          </cell>
          <cell r="AG3303" t="str">
            <v/>
          </cell>
          <cell r="AH3303" t="str">
            <v>/</v>
          </cell>
          <cell r="AI3303" t="str">
            <v>/</v>
          </cell>
        </row>
        <row r="3304">
          <cell r="AF3304" t="str">
            <v/>
          </cell>
          <cell r="AG3304" t="str">
            <v/>
          </cell>
          <cell r="AH3304" t="str">
            <v>/</v>
          </cell>
          <cell r="AI3304" t="str">
            <v>/</v>
          </cell>
        </row>
        <row r="3305">
          <cell r="AF3305" t="str">
            <v/>
          </cell>
          <cell r="AG3305" t="str">
            <v/>
          </cell>
          <cell r="AH3305" t="str">
            <v>/</v>
          </cell>
          <cell r="AI3305" t="str">
            <v>/</v>
          </cell>
        </row>
        <row r="3306">
          <cell r="AF3306" t="str">
            <v/>
          </cell>
          <cell r="AG3306" t="str">
            <v/>
          </cell>
          <cell r="AH3306" t="str">
            <v>/</v>
          </cell>
          <cell r="AI3306" t="str">
            <v>/</v>
          </cell>
        </row>
        <row r="3307">
          <cell r="AF3307" t="str">
            <v/>
          </cell>
          <cell r="AG3307" t="str">
            <v/>
          </cell>
          <cell r="AH3307" t="str">
            <v>/</v>
          </cell>
          <cell r="AI3307" t="str">
            <v>/</v>
          </cell>
        </row>
        <row r="3308">
          <cell r="AF3308" t="str">
            <v/>
          </cell>
          <cell r="AG3308" t="str">
            <v/>
          </cell>
          <cell r="AH3308" t="str">
            <v>/</v>
          </cell>
          <cell r="AI3308" t="str">
            <v>/</v>
          </cell>
        </row>
        <row r="3309">
          <cell r="AF3309" t="str">
            <v/>
          </cell>
          <cell r="AG3309" t="str">
            <v/>
          </cell>
          <cell r="AH3309" t="str">
            <v>/</v>
          </cell>
          <cell r="AI3309" t="str">
            <v>/</v>
          </cell>
        </row>
        <row r="3310">
          <cell r="AF3310" t="str">
            <v/>
          </cell>
          <cell r="AG3310" t="str">
            <v/>
          </cell>
          <cell r="AH3310" t="str">
            <v>/</v>
          </cell>
          <cell r="AI3310" t="str">
            <v>/</v>
          </cell>
        </row>
        <row r="3311">
          <cell r="AF3311" t="str">
            <v/>
          </cell>
          <cell r="AG3311" t="str">
            <v/>
          </cell>
          <cell r="AH3311" t="str">
            <v>/</v>
          </cell>
          <cell r="AI3311" t="str">
            <v>/</v>
          </cell>
        </row>
        <row r="3312">
          <cell r="AF3312" t="str">
            <v/>
          </cell>
          <cell r="AG3312" t="str">
            <v/>
          </cell>
          <cell r="AH3312" t="str">
            <v>/</v>
          </cell>
          <cell r="AI3312" t="str">
            <v>/</v>
          </cell>
        </row>
        <row r="3313">
          <cell r="AF3313" t="str">
            <v/>
          </cell>
          <cell r="AG3313" t="str">
            <v/>
          </cell>
          <cell r="AH3313" t="str">
            <v>/</v>
          </cell>
          <cell r="AI3313" t="str">
            <v>/</v>
          </cell>
        </row>
        <row r="3314">
          <cell r="AF3314" t="str">
            <v/>
          </cell>
          <cell r="AG3314" t="str">
            <v/>
          </cell>
          <cell r="AH3314" t="str">
            <v>/</v>
          </cell>
          <cell r="AI3314" t="str">
            <v>/</v>
          </cell>
        </row>
        <row r="3315">
          <cell r="AF3315" t="str">
            <v/>
          </cell>
          <cell r="AG3315" t="str">
            <v/>
          </cell>
          <cell r="AH3315" t="str">
            <v>/</v>
          </cell>
          <cell r="AI3315" t="str">
            <v>/</v>
          </cell>
        </row>
        <row r="3316">
          <cell r="AF3316" t="str">
            <v/>
          </cell>
          <cell r="AG3316" t="str">
            <v/>
          </cell>
          <cell r="AH3316" t="str">
            <v>/</v>
          </cell>
          <cell r="AI3316" t="str">
            <v>/</v>
          </cell>
        </row>
        <row r="3317">
          <cell r="AF3317" t="str">
            <v/>
          </cell>
          <cell r="AG3317" t="str">
            <v/>
          </cell>
          <cell r="AH3317" t="str">
            <v>/</v>
          </cell>
          <cell r="AI3317" t="str">
            <v>/</v>
          </cell>
        </row>
        <row r="3318">
          <cell r="AF3318" t="str">
            <v/>
          </cell>
          <cell r="AG3318" t="str">
            <v/>
          </cell>
          <cell r="AH3318" t="str">
            <v>/</v>
          </cell>
          <cell r="AI3318" t="str">
            <v>/</v>
          </cell>
        </row>
        <row r="3319">
          <cell r="AF3319" t="str">
            <v/>
          </cell>
          <cell r="AG3319" t="str">
            <v/>
          </cell>
          <cell r="AH3319" t="str">
            <v>/</v>
          </cell>
          <cell r="AI3319" t="str">
            <v>/</v>
          </cell>
        </row>
        <row r="3320">
          <cell r="AF3320" t="str">
            <v/>
          </cell>
          <cell r="AG3320" t="str">
            <v/>
          </cell>
          <cell r="AH3320" t="str">
            <v>/</v>
          </cell>
          <cell r="AI3320" t="str">
            <v>/</v>
          </cell>
        </row>
        <row r="3321">
          <cell r="AF3321" t="str">
            <v/>
          </cell>
          <cell r="AG3321" t="str">
            <v/>
          </cell>
          <cell r="AH3321" t="str">
            <v>/</v>
          </cell>
          <cell r="AI3321" t="str">
            <v>/</v>
          </cell>
        </row>
        <row r="3322">
          <cell r="AF3322" t="str">
            <v/>
          </cell>
          <cell r="AG3322" t="str">
            <v/>
          </cell>
          <cell r="AH3322" t="str">
            <v>/</v>
          </cell>
          <cell r="AI3322" t="str">
            <v>/</v>
          </cell>
        </row>
        <row r="3323">
          <cell r="AF3323" t="str">
            <v/>
          </cell>
          <cell r="AG3323" t="str">
            <v/>
          </cell>
          <cell r="AH3323" t="str">
            <v>/</v>
          </cell>
          <cell r="AI3323" t="str">
            <v>/</v>
          </cell>
        </row>
        <row r="3324">
          <cell r="AF3324" t="str">
            <v/>
          </cell>
          <cell r="AG3324" t="str">
            <v/>
          </cell>
          <cell r="AH3324" t="str">
            <v>/</v>
          </cell>
          <cell r="AI3324" t="str">
            <v>/</v>
          </cell>
        </row>
        <row r="3325">
          <cell r="AF3325" t="str">
            <v/>
          </cell>
          <cell r="AG3325" t="str">
            <v/>
          </cell>
          <cell r="AH3325" t="str">
            <v>/</v>
          </cell>
          <cell r="AI3325" t="str">
            <v>/</v>
          </cell>
        </row>
        <row r="3326">
          <cell r="AF3326" t="str">
            <v/>
          </cell>
          <cell r="AG3326" t="str">
            <v/>
          </cell>
          <cell r="AH3326" t="str">
            <v>/</v>
          </cell>
          <cell r="AI3326" t="str">
            <v>/</v>
          </cell>
        </row>
        <row r="3327">
          <cell r="AF3327" t="str">
            <v/>
          </cell>
          <cell r="AG3327" t="str">
            <v/>
          </cell>
          <cell r="AH3327" t="str">
            <v>/</v>
          </cell>
          <cell r="AI3327" t="str">
            <v>/</v>
          </cell>
        </row>
        <row r="3328">
          <cell r="AF3328" t="str">
            <v/>
          </cell>
          <cell r="AG3328" t="str">
            <v/>
          </cell>
          <cell r="AH3328" t="str">
            <v>/</v>
          </cell>
          <cell r="AI3328" t="str">
            <v>/</v>
          </cell>
        </row>
        <row r="3329">
          <cell r="AF3329" t="str">
            <v/>
          </cell>
          <cell r="AG3329" t="str">
            <v/>
          </cell>
          <cell r="AH3329" t="str">
            <v>/</v>
          </cell>
          <cell r="AI3329" t="str">
            <v>/</v>
          </cell>
        </row>
        <row r="3330">
          <cell r="AF3330" t="str">
            <v/>
          </cell>
          <cell r="AG3330" t="str">
            <v/>
          </cell>
          <cell r="AH3330" t="str">
            <v>/</v>
          </cell>
          <cell r="AI3330" t="str">
            <v>/</v>
          </cell>
        </row>
        <row r="3331">
          <cell r="AF3331" t="str">
            <v/>
          </cell>
          <cell r="AG3331" t="str">
            <v/>
          </cell>
          <cell r="AH3331" t="str">
            <v>/</v>
          </cell>
          <cell r="AI3331" t="str">
            <v>/</v>
          </cell>
        </row>
        <row r="3332">
          <cell r="AF3332" t="str">
            <v/>
          </cell>
          <cell r="AG3332" t="str">
            <v/>
          </cell>
          <cell r="AH3332" t="str">
            <v>/</v>
          </cell>
          <cell r="AI3332" t="str">
            <v>/</v>
          </cell>
        </row>
        <row r="3333">
          <cell r="AF3333" t="str">
            <v/>
          </cell>
          <cell r="AG3333" t="str">
            <v/>
          </cell>
          <cell r="AH3333" t="str">
            <v>/</v>
          </cell>
          <cell r="AI3333" t="str">
            <v>/</v>
          </cell>
        </row>
        <row r="3334">
          <cell r="AF3334" t="str">
            <v/>
          </cell>
          <cell r="AG3334" t="str">
            <v/>
          </cell>
          <cell r="AH3334" t="str">
            <v>/</v>
          </cell>
          <cell r="AI3334" t="str">
            <v>/</v>
          </cell>
        </row>
        <row r="3335">
          <cell r="AF3335" t="str">
            <v/>
          </cell>
          <cell r="AG3335" t="str">
            <v/>
          </cell>
          <cell r="AH3335" t="str">
            <v>/</v>
          </cell>
          <cell r="AI3335" t="str">
            <v>/</v>
          </cell>
        </row>
        <row r="3336">
          <cell r="AF3336" t="str">
            <v/>
          </cell>
          <cell r="AG3336" t="str">
            <v/>
          </cell>
          <cell r="AH3336" t="str">
            <v>/</v>
          </cell>
          <cell r="AI3336" t="str">
            <v>/</v>
          </cell>
        </row>
        <row r="3337">
          <cell r="AF3337" t="str">
            <v/>
          </cell>
          <cell r="AG3337" t="str">
            <v/>
          </cell>
          <cell r="AH3337" t="str">
            <v>/</v>
          </cell>
          <cell r="AI3337" t="str">
            <v>/</v>
          </cell>
        </row>
        <row r="3338">
          <cell r="AF3338" t="str">
            <v/>
          </cell>
          <cell r="AG3338" t="str">
            <v/>
          </cell>
          <cell r="AH3338" t="str">
            <v>/</v>
          </cell>
          <cell r="AI3338" t="str">
            <v>/</v>
          </cell>
        </row>
        <row r="3339">
          <cell r="AF3339" t="str">
            <v/>
          </cell>
          <cell r="AG3339" t="str">
            <v/>
          </cell>
          <cell r="AH3339" t="str">
            <v>/</v>
          </cell>
          <cell r="AI3339" t="str">
            <v>/</v>
          </cell>
        </row>
        <row r="3340">
          <cell r="AF3340" t="str">
            <v/>
          </cell>
          <cell r="AG3340" t="str">
            <v/>
          </cell>
          <cell r="AH3340" t="str">
            <v>/</v>
          </cell>
          <cell r="AI3340" t="str">
            <v>/</v>
          </cell>
        </row>
        <row r="3341">
          <cell r="AF3341" t="str">
            <v/>
          </cell>
          <cell r="AG3341" t="str">
            <v/>
          </cell>
          <cell r="AH3341" t="str">
            <v>/</v>
          </cell>
          <cell r="AI3341" t="str">
            <v>/</v>
          </cell>
        </row>
        <row r="3342">
          <cell r="AF3342" t="str">
            <v/>
          </cell>
          <cell r="AG3342" t="str">
            <v/>
          </cell>
          <cell r="AH3342" t="str">
            <v>/</v>
          </cell>
          <cell r="AI3342" t="str">
            <v>/</v>
          </cell>
        </row>
        <row r="3343">
          <cell r="AF3343" t="str">
            <v/>
          </cell>
          <cell r="AG3343" t="str">
            <v/>
          </cell>
          <cell r="AH3343" t="str">
            <v>/</v>
          </cell>
          <cell r="AI3343" t="str">
            <v>/</v>
          </cell>
        </row>
        <row r="3344">
          <cell r="AF3344" t="str">
            <v/>
          </cell>
          <cell r="AG3344" t="str">
            <v/>
          </cell>
          <cell r="AH3344" t="str">
            <v>/</v>
          </cell>
          <cell r="AI3344" t="str">
            <v>/</v>
          </cell>
        </row>
        <row r="3345">
          <cell r="AF3345" t="str">
            <v/>
          </cell>
          <cell r="AG3345" t="str">
            <v/>
          </cell>
          <cell r="AH3345" t="str">
            <v>/</v>
          </cell>
          <cell r="AI3345" t="str">
            <v>/</v>
          </cell>
        </row>
        <row r="3346">
          <cell r="AF3346" t="str">
            <v/>
          </cell>
          <cell r="AG3346" t="str">
            <v/>
          </cell>
          <cell r="AH3346" t="str">
            <v>/</v>
          </cell>
          <cell r="AI3346" t="str">
            <v>/</v>
          </cell>
        </row>
        <row r="3347">
          <cell r="AF3347" t="str">
            <v/>
          </cell>
          <cell r="AG3347" t="str">
            <v/>
          </cell>
          <cell r="AH3347" t="str">
            <v>/</v>
          </cell>
          <cell r="AI3347" t="str">
            <v>/</v>
          </cell>
        </row>
        <row r="3348">
          <cell r="AF3348" t="str">
            <v/>
          </cell>
          <cell r="AG3348" t="str">
            <v/>
          </cell>
          <cell r="AH3348" t="str">
            <v>/</v>
          </cell>
          <cell r="AI3348" t="str">
            <v>/</v>
          </cell>
        </row>
        <row r="3349">
          <cell r="AF3349" t="str">
            <v/>
          </cell>
          <cell r="AG3349" t="str">
            <v/>
          </cell>
          <cell r="AH3349" t="str">
            <v>/</v>
          </cell>
          <cell r="AI3349" t="str">
            <v>/</v>
          </cell>
        </row>
        <row r="3350">
          <cell r="AF3350" t="str">
            <v/>
          </cell>
          <cell r="AG3350" t="str">
            <v/>
          </cell>
          <cell r="AH3350" t="str">
            <v>/</v>
          </cell>
          <cell r="AI3350" t="str">
            <v>/</v>
          </cell>
        </row>
        <row r="3351">
          <cell r="AF3351" t="str">
            <v/>
          </cell>
          <cell r="AG3351" t="str">
            <v/>
          </cell>
          <cell r="AH3351" t="str">
            <v>/</v>
          </cell>
          <cell r="AI3351" t="str">
            <v>/</v>
          </cell>
        </row>
        <row r="3352">
          <cell r="AF3352" t="str">
            <v/>
          </cell>
          <cell r="AG3352" t="str">
            <v/>
          </cell>
          <cell r="AH3352" t="str">
            <v>/</v>
          </cell>
          <cell r="AI3352" t="str">
            <v>/</v>
          </cell>
        </row>
        <row r="3353">
          <cell r="AF3353" t="str">
            <v/>
          </cell>
          <cell r="AG3353" t="str">
            <v/>
          </cell>
          <cell r="AH3353" t="str">
            <v>/</v>
          </cell>
          <cell r="AI3353" t="str">
            <v>/</v>
          </cell>
        </row>
        <row r="3354">
          <cell r="AF3354" t="str">
            <v/>
          </cell>
          <cell r="AG3354" t="str">
            <v/>
          </cell>
          <cell r="AH3354" t="str">
            <v>/</v>
          </cell>
          <cell r="AI3354" t="str">
            <v>/</v>
          </cell>
        </row>
        <row r="3355">
          <cell r="AF3355" t="str">
            <v/>
          </cell>
          <cell r="AG3355" t="str">
            <v/>
          </cell>
          <cell r="AH3355" t="str">
            <v>/</v>
          </cell>
          <cell r="AI3355" t="str">
            <v>/</v>
          </cell>
        </row>
        <row r="3356">
          <cell r="AF3356" t="str">
            <v/>
          </cell>
          <cell r="AG3356" t="str">
            <v/>
          </cell>
          <cell r="AH3356" t="str">
            <v>/</v>
          </cell>
          <cell r="AI3356" t="str">
            <v>/</v>
          </cell>
        </row>
        <row r="3357">
          <cell r="AF3357" t="str">
            <v/>
          </cell>
          <cell r="AG3357" t="str">
            <v/>
          </cell>
          <cell r="AH3357" t="str">
            <v>/</v>
          </cell>
          <cell r="AI3357" t="str">
            <v>/</v>
          </cell>
        </row>
        <row r="3358">
          <cell r="AF3358" t="str">
            <v/>
          </cell>
          <cell r="AG3358" t="str">
            <v/>
          </cell>
          <cell r="AH3358" t="str">
            <v>/</v>
          </cell>
          <cell r="AI3358" t="str">
            <v>/</v>
          </cell>
        </row>
        <row r="3359">
          <cell r="AF3359" t="str">
            <v/>
          </cell>
          <cell r="AG3359" t="str">
            <v/>
          </cell>
          <cell r="AH3359" t="str">
            <v>/</v>
          </cell>
          <cell r="AI3359" t="str">
            <v>/</v>
          </cell>
        </row>
        <row r="3360">
          <cell r="AF3360" t="str">
            <v/>
          </cell>
          <cell r="AG3360" t="str">
            <v/>
          </cell>
          <cell r="AH3360" t="str">
            <v>/</v>
          </cell>
          <cell r="AI3360" t="str">
            <v>/</v>
          </cell>
        </row>
        <row r="3361">
          <cell r="AF3361" t="str">
            <v/>
          </cell>
          <cell r="AG3361" t="str">
            <v/>
          </cell>
          <cell r="AH3361" t="str">
            <v>/</v>
          </cell>
          <cell r="AI3361" t="str">
            <v>/</v>
          </cell>
        </row>
        <row r="3362">
          <cell r="AF3362" t="str">
            <v/>
          </cell>
          <cell r="AG3362" t="str">
            <v/>
          </cell>
          <cell r="AH3362" t="str">
            <v>/</v>
          </cell>
          <cell r="AI3362" t="str">
            <v>/</v>
          </cell>
        </row>
        <row r="3363">
          <cell r="AF3363" t="str">
            <v/>
          </cell>
          <cell r="AG3363" t="str">
            <v/>
          </cell>
          <cell r="AH3363" t="str">
            <v>/</v>
          </cell>
          <cell r="AI3363" t="str">
            <v>/</v>
          </cell>
        </row>
        <row r="3364">
          <cell r="AF3364" t="str">
            <v/>
          </cell>
          <cell r="AG3364" t="str">
            <v/>
          </cell>
          <cell r="AH3364" t="str">
            <v>/</v>
          </cell>
          <cell r="AI3364" t="str">
            <v>/</v>
          </cell>
        </row>
        <row r="3365">
          <cell r="AF3365" t="str">
            <v/>
          </cell>
          <cell r="AG3365" t="str">
            <v/>
          </cell>
          <cell r="AH3365" t="str">
            <v>/</v>
          </cell>
          <cell r="AI3365" t="str">
            <v>/</v>
          </cell>
        </row>
        <row r="3366">
          <cell r="AF3366" t="str">
            <v/>
          </cell>
          <cell r="AG3366" t="str">
            <v/>
          </cell>
          <cell r="AH3366" t="str">
            <v>/</v>
          </cell>
          <cell r="AI3366" t="str">
            <v>/</v>
          </cell>
        </row>
        <row r="3367">
          <cell r="AF3367" t="str">
            <v/>
          </cell>
          <cell r="AG3367" t="str">
            <v/>
          </cell>
          <cell r="AH3367" t="str">
            <v>/</v>
          </cell>
          <cell r="AI3367" t="str">
            <v>/</v>
          </cell>
        </row>
        <row r="3368">
          <cell r="AF3368" t="str">
            <v/>
          </cell>
          <cell r="AG3368" t="str">
            <v/>
          </cell>
          <cell r="AH3368" t="str">
            <v>/</v>
          </cell>
          <cell r="AI3368" t="str">
            <v>/</v>
          </cell>
        </row>
        <row r="3369">
          <cell r="AF3369" t="str">
            <v/>
          </cell>
          <cell r="AG3369" t="str">
            <v/>
          </cell>
          <cell r="AH3369" t="str">
            <v>/</v>
          </cell>
          <cell r="AI3369" t="str">
            <v>/</v>
          </cell>
        </row>
        <row r="3370">
          <cell r="AF3370" t="str">
            <v/>
          </cell>
          <cell r="AG3370" t="str">
            <v/>
          </cell>
          <cell r="AH3370" t="str">
            <v>/</v>
          </cell>
          <cell r="AI3370" t="str">
            <v>/</v>
          </cell>
        </row>
        <row r="3371">
          <cell r="AF3371" t="str">
            <v/>
          </cell>
          <cell r="AG3371" t="str">
            <v/>
          </cell>
          <cell r="AH3371" t="str">
            <v>/</v>
          </cell>
          <cell r="AI3371" t="str">
            <v>/</v>
          </cell>
        </row>
        <row r="3372">
          <cell r="AF3372" t="str">
            <v/>
          </cell>
          <cell r="AG3372" t="str">
            <v/>
          </cell>
          <cell r="AH3372" t="str">
            <v>/</v>
          </cell>
          <cell r="AI3372" t="str">
            <v>/</v>
          </cell>
        </row>
        <row r="3373">
          <cell r="AF3373" t="str">
            <v/>
          </cell>
          <cell r="AG3373" t="str">
            <v/>
          </cell>
          <cell r="AH3373" t="str">
            <v>/</v>
          </cell>
          <cell r="AI3373" t="str">
            <v>/</v>
          </cell>
        </row>
        <row r="3374">
          <cell r="AF3374" t="str">
            <v/>
          </cell>
          <cell r="AG3374" t="str">
            <v/>
          </cell>
          <cell r="AH3374" t="str">
            <v>/</v>
          </cell>
          <cell r="AI3374" t="str">
            <v>/</v>
          </cell>
        </row>
        <row r="3375">
          <cell r="AF3375" t="str">
            <v/>
          </cell>
          <cell r="AG3375" t="str">
            <v/>
          </cell>
          <cell r="AH3375" t="str">
            <v>/</v>
          </cell>
          <cell r="AI3375" t="str">
            <v>/</v>
          </cell>
        </row>
        <row r="3376">
          <cell r="AF3376" t="str">
            <v/>
          </cell>
          <cell r="AG3376" t="str">
            <v/>
          </cell>
          <cell r="AH3376" t="str">
            <v>/</v>
          </cell>
          <cell r="AI3376" t="str">
            <v>/</v>
          </cell>
        </row>
        <row r="3377">
          <cell r="AF3377" t="str">
            <v/>
          </cell>
          <cell r="AG3377" t="str">
            <v/>
          </cell>
          <cell r="AH3377" t="str">
            <v>/</v>
          </cell>
          <cell r="AI3377" t="str">
            <v>/</v>
          </cell>
        </row>
        <row r="3378">
          <cell r="AF3378" t="str">
            <v/>
          </cell>
          <cell r="AG3378" t="str">
            <v/>
          </cell>
          <cell r="AH3378" t="str">
            <v>/</v>
          </cell>
          <cell r="AI3378" t="str">
            <v>/</v>
          </cell>
        </row>
        <row r="3379">
          <cell r="AF3379" t="str">
            <v/>
          </cell>
          <cell r="AG3379" t="str">
            <v/>
          </cell>
          <cell r="AH3379" t="str">
            <v>/</v>
          </cell>
          <cell r="AI3379" t="str">
            <v>/</v>
          </cell>
        </row>
        <row r="3380">
          <cell r="AF3380" t="str">
            <v/>
          </cell>
          <cell r="AG3380" t="str">
            <v/>
          </cell>
          <cell r="AH3380" t="str">
            <v>/</v>
          </cell>
          <cell r="AI3380" t="str">
            <v>/</v>
          </cell>
        </row>
        <row r="3381">
          <cell r="AF3381" t="str">
            <v/>
          </cell>
          <cell r="AG3381" t="str">
            <v/>
          </cell>
          <cell r="AH3381" t="str">
            <v>/</v>
          </cell>
          <cell r="AI3381" t="str">
            <v>/</v>
          </cell>
        </row>
        <row r="3382">
          <cell r="AF3382" t="str">
            <v/>
          </cell>
          <cell r="AG3382" t="str">
            <v/>
          </cell>
          <cell r="AH3382" t="str">
            <v>/</v>
          </cell>
          <cell r="AI3382" t="str">
            <v>/</v>
          </cell>
        </row>
        <row r="3383">
          <cell r="AF3383" t="str">
            <v/>
          </cell>
          <cell r="AG3383" t="str">
            <v/>
          </cell>
          <cell r="AH3383" t="str">
            <v>/</v>
          </cell>
          <cell r="AI3383" t="str">
            <v>/</v>
          </cell>
        </row>
        <row r="3384">
          <cell r="AF3384" t="str">
            <v/>
          </cell>
          <cell r="AG3384" t="str">
            <v/>
          </cell>
          <cell r="AH3384" t="str">
            <v>/</v>
          </cell>
          <cell r="AI3384" t="str">
            <v>/</v>
          </cell>
        </row>
        <row r="3385">
          <cell r="AF3385" t="str">
            <v/>
          </cell>
          <cell r="AG3385" t="str">
            <v/>
          </cell>
          <cell r="AH3385" t="str">
            <v>/</v>
          </cell>
          <cell r="AI3385" t="str">
            <v>/</v>
          </cell>
        </row>
        <row r="3386">
          <cell r="AF3386" t="str">
            <v/>
          </cell>
          <cell r="AG3386" t="str">
            <v/>
          </cell>
          <cell r="AH3386" t="str">
            <v>/</v>
          </cell>
          <cell r="AI3386" t="str">
            <v>/</v>
          </cell>
        </row>
        <row r="3387">
          <cell r="AF3387" t="str">
            <v/>
          </cell>
          <cell r="AG3387" t="str">
            <v/>
          </cell>
          <cell r="AH3387" t="str">
            <v>/</v>
          </cell>
          <cell r="AI3387" t="str">
            <v>/</v>
          </cell>
        </row>
        <row r="3388">
          <cell r="AF3388" t="str">
            <v/>
          </cell>
          <cell r="AG3388" t="str">
            <v/>
          </cell>
          <cell r="AH3388" t="str">
            <v>/</v>
          </cell>
          <cell r="AI3388" t="str">
            <v>/</v>
          </cell>
        </row>
        <row r="3389">
          <cell r="AF3389" t="str">
            <v/>
          </cell>
          <cell r="AG3389" t="str">
            <v/>
          </cell>
          <cell r="AH3389" t="str">
            <v>/</v>
          </cell>
          <cell r="AI3389" t="str">
            <v>/</v>
          </cell>
        </row>
        <row r="3390">
          <cell r="AF3390" t="str">
            <v/>
          </cell>
          <cell r="AG3390" t="str">
            <v/>
          </cell>
          <cell r="AH3390" t="str">
            <v>/</v>
          </cell>
          <cell r="AI3390" t="str">
            <v>/</v>
          </cell>
        </row>
        <row r="3391">
          <cell r="AF3391" t="str">
            <v/>
          </cell>
          <cell r="AG3391" t="str">
            <v/>
          </cell>
          <cell r="AH3391" t="str">
            <v>/</v>
          </cell>
          <cell r="AI3391" t="str">
            <v>/</v>
          </cell>
        </row>
        <row r="3392">
          <cell r="AF3392" t="str">
            <v/>
          </cell>
          <cell r="AG3392" t="str">
            <v/>
          </cell>
          <cell r="AH3392" t="str">
            <v>/</v>
          </cell>
          <cell r="AI3392" t="str">
            <v>/</v>
          </cell>
        </row>
        <row r="3393">
          <cell r="AF3393" t="str">
            <v/>
          </cell>
          <cell r="AG3393" t="str">
            <v/>
          </cell>
          <cell r="AH3393" t="str">
            <v>/</v>
          </cell>
          <cell r="AI3393" t="str">
            <v>/</v>
          </cell>
        </row>
        <row r="3394">
          <cell r="AF3394" t="str">
            <v/>
          </cell>
          <cell r="AG3394" t="str">
            <v/>
          </cell>
          <cell r="AH3394" t="str">
            <v>/</v>
          </cell>
          <cell r="AI3394" t="str">
            <v>/</v>
          </cell>
        </row>
        <row r="3395">
          <cell r="AF3395" t="str">
            <v/>
          </cell>
          <cell r="AG3395" t="str">
            <v/>
          </cell>
          <cell r="AH3395" t="str">
            <v>/</v>
          </cell>
          <cell r="AI3395" t="str">
            <v>/</v>
          </cell>
        </row>
        <row r="3396">
          <cell r="AF3396" t="str">
            <v/>
          </cell>
          <cell r="AG3396" t="str">
            <v/>
          </cell>
          <cell r="AH3396" t="str">
            <v>/</v>
          </cell>
          <cell r="AI3396" t="str">
            <v>/</v>
          </cell>
        </row>
        <row r="3397">
          <cell r="AF3397" t="str">
            <v/>
          </cell>
          <cell r="AG3397" t="str">
            <v/>
          </cell>
          <cell r="AH3397" t="str">
            <v>/</v>
          </cell>
          <cell r="AI3397" t="str">
            <v>/</v>
          </cell>
        </row>
        <row r="3398">
          <cell r="AF3398" t="str">
            <v/>
          </cell>
          <cell r="AG3398" t="str">
            <v/>
          </cell>
          <cell r="AH3398" t="str">
            <v>/</v>
          </cell>
          <cell r="AI3398" t="str">
            <v>/</v>
          </cell>
        </row>
        <row r="3399">
          <cell r="AF3399" t="str">
            <v/>
          </cell>
          <cell r="AG3399" t="str">
            <v/>
          </cell>
          <cell r="AH3399" t="str">
            <v>/</v>
          </cell>
          <cell r="AI3399" t="str">
            <v>/</v>
          </cell>
        </row>
        <row r="3400">
          <cell r="AF3400" t="str">
            <v/>
          </cell>
          <cell r="AG3400" t="str">
            <v/>
          </cell>
          <cell r="AH3400" t="str">
            <v>/</v>
          </cell>
          <cell r="AI3400" t="str">
            <v>/</v>
          </cell>
        </row>
        <row r="3401">
          <cell r="AF3401" t="str">
            <v/>
          </cell>
          <cell r="AG3401" t="str">
            <v/>
          </cell>
          <cell r="AH3401" t="str">
            <v>/</v>
          </cell>
          <cell r="AI3401" t="str">
            <v>/</v>
          </cell>
        </row>
        <row r="3402">
          <cell r="AF3402" t="str">
            <v/>
          </cell>
          <cell r="AG3402" t="str">
            <v/>
          </cell>
          <cell r="AH3402" t="str">
            <v>/</v>
          </cell>
          <cell r="AI3402" t="str">
            <v>/</v>
          </cell>
        </row>
        <row r="3403">
          <cell r="AF3403" t="str">
            <v/>
          </cell>
          <cell r="AG3403" t="str">
            <v/>
          </cell>
          <cell r="AH3403" t="str">
            <v>/</v>
          </cell>
          <cell r="AI3403" t="str">
            <v>/</v>
          </cell>
        </row>
        <row r="3404">
          <cell r="AF3404" t="str">
            <v/>
          </cell>
          <cell r="AG3404" t="str">
            <v/>
          </cell>
          <cell r="AH3404" t="str">
            <v>/</v>
          </cell>
          <cell r="AI3404" t="str">
            <v>/</v>
          </cell>
        </row>
        <row r="3405">
          <cell r="AF3405" t="str">
            <v/>
          </cell>
          <cell r="AG3405" t="str">
            <v/>
          </cell>
          <cell r="AH3405" t="str">
            <v>/</v>
          </cell>
          <cell r="AI3405" t="str">
            <v>/</v>
          </cell>
        </row>
        <row r="3406">
          <cell r="AF3406" t="str">
            <v/>
          </cell>
          <cell r="AG3406" t="str">
            <v/>
          </cell>
          <cell r="AH3406" t="str">
            <v>/</v>
          </cell>
          <cell r="AI3406" t="str">
            <v>/</v>
          </cell>
        </row>
        <row r="3407">
          <cell r="AF3407" t="str">
            <v/>
          </cell>
          <cell r="AG3407" t="str">
            <v/>
          </cell>
          <cell r="AH3407" t="str">
            <v>/</v>
          </cell>
          <cell r="AI3407" t="str">
            <v>/</v>
          </cell>
        </row>
        <row r="3408">
          <cell r="AF3408" t="str">
            <v/>
          </cell>
          <cell r="AG3408" t="str">
            <v/>
          </cell>
          <cell r="AH3408" t="str">
            <v>/</v>
          </cell>
          <cell r="AI3408" t="str">
            <v>/</v>
          </cell>
        </row>
        <row r="3409">
          <cell r="AF3409" t="str">
            <v/>
          </cell>
          <cell r="AG3409" t="str">
            <v/>
          </cell>
          <cell r="AH3409" t="str">
            <v>/</v>
          </cell>
          <cell r="AI3409" t="str">
            <v>/</v>
          </cell>
        </row>
        <row r="3410">
          <cell r="AF3410" t="str">
            <v/>
          </cell>
          <cell r="AG3410" t="str">
            <v/>
          </cell>
          <cell r="AH3410" t="str">
            <v>/</v>
          </cell>
          <cell r="AI3410" t="str">
            <v>/</v>
          </cell>
        </row>
        <row r="3411">
          <cell r="AF3411" t="str">
            <v/>
          </cell>
          <cell r="AG3411" t="str">
            <v/>
          </cell>
          <cell r="AH3411" t="str">
            <v>/</v>
          </cell>
          <cell r="AI3411" t="str">
            <v>/</v>
          </cell>
        </row>
        <row r="3412">
          <cell r="AF3412" t="str">
            <v/>
          </cell>
          <cell r="AG3412" t="str">
            <v/>
          </cell>
          <cell r="AH3412" t="str">
            <v>/</v>
          </cell>
          <cell r="AI3412" t="str">
            <v>/</v>
          </cell>
        </row>
        <row r="3413">
          <cell r="AF3413" t="str">
            <v/>
          </cell>
          <cell r="AG3413" t="str">
            <v/>
          </cell>
          <cell r="AH3413" t="str">
            <v>/</v>
          </cell>
          <cell r="AI3413" t="str">
            <v>/</v>
          </cell>
        </row>
        <row r="3414">
          <cell r="AF3414" t="str">
            <v/>
          </cell>
          <cell r="AG3414" t="str">
            <v/>
          </cell>
          <cell r="AH3414" t="str">
            <v>/</v>
          </cell>
          <cell r="AI3414" t="str">
            <v>/</v>
          </cell>
        </row>
        <row r="3415">
          <cell r="AF3415" t="str">
            <v/>
          </cell>
          <cell r="AG3415" t="str">
            <v/>
          </cell>
          <cell r="AH3415" t="str">
            <v>/</v>
          </cell>
          <cell r="AI3415" t="str">
            <v>/</v>
          </cell>
        </row>
        <row r="3416">
          <cell r="AF3416" t="str">
            <v/>
          </cell>
          <cell r="AG3416" t="str">
            <v/>
          </cell>
          <cell r="AH3416" t="str">
            <v>/</v>
          </cell>
          <cell r="AI3416" t="str">
            <v>/</v>
          </cell>
        </row>
        <row r="3417">
          <cell r="AF3417" t="str">
            <v/>
          </cell>
          <cell r="AG3417" t="str">
            <v/>
          </cell>
          <cell r="AH3417" t="str">
            <v>/</v>
          </cell>
          <cell r="AI3417" t="str">
            <v>/</v>
          </cell>
        </row>
        <row r="3418">
          <cell r="AF3418" t="str">
            <v/>
          </cell>
          <cell r="AG3418" t="str">
            <v/>
          </cell>
          <cell r="AH3418" t="str">
            <v>/</v>
          </cell>
          <cell r="AI3418" t="str">
            <v>/</v>
          </cell>
        </row>
        <row r="3419">
          <cell r="AF3419" t="str">
            <v/>
          </cell>
          <cell r="AG3419" t="str">
            <v/>
          </cell>
          <cell r="AH3419" t="str">
            <v>/</v>
          </cell>
          <cell r="AI3419" t="str">
            <v>/</v>
          </cell>
        </row>
        <row r="3420">
          <cell r="AF3420" t="str">
            <v/>
          </cell>
          <cell r="AG3420" t="str">
            <v/>
          </cell>
          <cell r="AH3420" t="str">
            <v>/</v>
          </cell>
          <cell r="AI3420" t="str">
            <v>/</v>
          </cell>
        </row>
        <row r="3421">
          <cell r="AF3421" t="str">
            <v/>
          </cell>
          <cell r="AG3421" t="str">
            <v/>
          </cell>
          <cell r="AH3421" t="str">
            <v>/</v>
          </cell>
          <cell r="AI3421" t="str">
            <v>/</v>
          </cell>
        </row>
        <row r="3422">
          <cell r="AF3422" t="str">
            <v/>
          </cell>
          <cell r="AG3422" t="str">
            <v/>
          </cell>
          <cell r="AH3422" t="str">
            <v>/</v>
          </cell>
          <cell r="AI3422" t="str">
            <v>/</v>
          </cell>
        </row>
        <row r="3423">
          <cell r="AF3423" t="str">
            <v/>
          </cell>
          <cell r="AG3423" t="str">
            <v/>
          </cell>
          <cell r="AH3423" t="str">
            <v>/</v>
          </cell>
          <cell r="AI3423" t="str">
            <v>/</v>
          </cell>
        </row>
        <row r="3424">
          <cell r="AF3424" t="str">
            <v/>
          </cell>
          <cell r="AG3424" t="str">
            <v/>
          </cell>
          <cell r="AH3424" t="str">
            <v>/</v>
          </cell>
          <cell r="AI3424" t="str">
            <v>/</v>
          </cell>
        </row>
        <row r="3425">
          <cell r="AF3425" t="str">
            <v/>
          </cell>
          <cell r="AG3425" t="str">
            <v/>
          </cell>
          <cell r="AH3425" t="str">
            <v>/</v>
          </cell>
          <cell r="AI3425" t="str">
            <v>/</v>
          </cell>
        </row>
        <row r="3426">
          <cell r="AF3426" t="str">
            <v/>
          </cell>
          <cell r="AG3426" t="str">
            <v/>
          </cell>
          <cell r="AH3426" t="str">
            <v>/</v>
          </cell>
          <cell r="AI3426" t="str">
            <v>/</v>
          </cell>
        </row>
        <row r="3427">
          <cell r="AF3427" t="str">
            <v/>
          </cell>
          <cell r="AG3427" t="str">
            <v/>
          </cell>
          <cell r="AH3427" t="str">
            <v>/</v>
          </cell>
          <cell r="AI3427" t="str">
            <v>/</v>
          </cell>
        </row>
        <row r="3428">
          <cell r="AF3428" t="str">
            <v/>
          </cell>
          <cell r="AG3428" t="str">
            <v/>
          </cell>
          <cell r="AH3428" t="str">
            <v>/</v>
          </cell>
          <cell r="AI3428" t="str">
            <v>/</v>
          </cell>
        </row>
        <row r="3429">
          <cell r="AF3429" t="str">
            <v/>
          </cell>
          <cell r="AG3429" t="str">
            <v/>
          </cell>
          <cell r="AH3429" t="str">
            <v>/</v>
          </cell>
          <cell r="AI3429" t="str">
            <v>/</v>
          </cell>
        </row>
        <row r="3430">
          <cell r="AF3430" t="str">
            <v/>
          </cell>
          <cell r="AG3430" t="str">
            <v/>
          </cell>
          <cell r="AH3430" t="str">
            <v>/</v>
          </cell>
          <cell r="AI3430" t="str">
            <v>/</v>
          </cell>
        </row>
        <row r="3431">
          <cell r="AF3431" t="str">
            <v/>
          </cell>
          <cell r="AG3431" t="str">
            <v/>
          </cell>
          <cell r="AH3431" t="str">
            <v>/</v>
          </cell>
          <cell r="AI3431" t="str">
            <v>/</v>
          </cell>
        </row>
        <row r="3432">
          <cell r="AF3432" t="str">
            <v/>
          </cell>
          <cell r="AG3432" t="str">
            <v/>
          </cell>
          <cell r="AH3432" t="str">
            <v>/</v>
          </cell>
          <cell r="AI3432" t="str">
            <v>/</v>
          </cell>
        </row>
        <row r="3433">
          <cell r="AF3433" t="str">
            <v/>
          </cell>
          <cell r="AG3433" t="str">
            <v/>
          </cell>
          <cell r="AH3433" t="str">
            <v>/</v>
          </cell>
          <cell r="AI3433" t="str">
            <v>/</v>
          </cell>
        </row>
        <row r="3434">
          <cell r="AF3434" t="str">
            <v/>
          </cell>
          <cell r="AG3434" t="str">
            <v/>
          </cell>
          <cell r="AH3434" t="str">
            <v>/</v>
          </cell>
          <cell r="AI3434" t="str">
            <v>/</v>
          </cell>
        </row>
        <row r="3435">
          <cell r="AF3435" t="str">
            <v/>
          </cell>
          <cell r="AG3435" t="str">
            <v/>
          </cell>
          <cell r="AH3435" t="str">
            <v>/</v>
          </cell>
          <cell r="AI3435" t="str">
            <v>/</v>
          </cell>
        </row>
        <row r="3436">
          <cell r="AF3436" t="str">
            <v/>
          </cell>
          <cell r="AG3436" t="str">
            <v/>
          </cell>
          <cell r="AH3436" t="str">
            <v>/</v>
          </cell>
          <cell r="AI3436" t="str">
            <v>/</v>
          </cell>
        </row>
        <row r="3437">
          <cell r="AF3437" t="str">
            <v/>
          </cell>
          <cell r="AG3437" t="str">
            <v/>
          </cell>
          <cell r="AH3437" t="str">
            <v>/</v>
          </cell>
          <cell r="AI3437" t="str">
            <v>/</v>
          </cell>
        </row>
        <row r="3438">
          <cell r="AF3438" t="str">
            <v/>
          </cell>
          <cell r="AG3438" t="str">
            <v/>
          </cell>
          <cell r="AH3438" t="str">
            <v>/</v>
          </cell>
          <cell r="AI3438" t="str">
            <v>/</v>
          </cell>
        </row>
        <row r="3439">
          <cell r="AF3439" t="str">
            <v/>
          </cell>
          <cell r="AG3439" t="str">
            <v/>
          </cell>
          <cell r="AH3439" t="str">
            <v>/</v>
          </cell>
          <cell r="AI3439" t="str">
            <v>/</v>
          </cell>
        </row>
        <row r="3440">
          <cell r="AF3440" t="str">
            <v/>
          </cell>
          <cell r="AG3440" t="str">
            <v/>
          </cell>
          <cell r="AH3440" t="str">
            <v>/</v>
          </cell>
          <cell r="AI3440" t="str">
            <v>/</v>
          </cell>
        </row>
        <row r="3441">
          <cell r="AF3441" t="str">
            <v/>
          </cell>
          <cell r="AG3441" t="str">
            <v/>
          </cell>
          <cell r="AH3441" t="str">
            <v>/</v>
          </cell>
          <cell r="AI3441" t="str">
            <v>/</v>
          </cell>
        </row>
        <row r="3442">
          <cell r="AF3442" t="str">
            <v/>
          </cell>
          <cell r="AG3442" t="str">
            <v/>
          </cell>
          <cell r="AH3442" t="str">
            <v>/</v>
          </cell>
          <cell r="AI3442" t="str">
            <v>/</v>
          </cell>
        </row>
        <row r="3443">
          <cell r="AF3443" t="str">
            <v/>
          </cell>
          <cell r="AG3443" t="str">
            <v/>
          </cell>
          <cell r="AH3443" t="str">
            <v>/</v>
          </cell>
          <cell r="AI3443" t="str">
            <v>/</v>
          </cell>
        </row>
        <row r="3444">
          <cell r="AF3444" t="str">
            <v/>
          </cell>
          <cell r="AG3444" t="str">
            <v/>
          </cell>
          <cell r="AH3444" t="str">
            <v>/</v>
          </cell>
          <cell r="AI3444" t="str">
            <v>/</v>
          </cell>
        </row>
        <row r="3445">
          <cell r="AF3445" t="str">
            <v/>
          </cell>
          <cell r="AG3445" t="str">
            <v/>
          </cell>
          <cell r="AH3445" t="str">
            <v>/</v>
          </cell>
          <cell r="AI3445" t="str">
            <v>/</v>
          </cell>
        </row>
        <row r="3446">
          <cell r="AF3446" t="str">
            <v/>
          </cell>
          <cell r="AG3446" t="str">
            <v/>
          </cell>
          <cell r="AH3446" t="str">
            <v>/</v>
          </cell>
          <cell r="AI3446" t="str">
            <v>/</v>
          </cell>
        </row>
        <row r="3447">
          <cell r="AF3447" t="str">
            <v/>
          </cell>
          <cell r="AG3447" t="str">
            <v/>
          </cell>
          <cell r="AH3447" t="str">
            <v>/</v>
          </cell>
          <cell r="AI3447" t="str">
            <v>/</v>
          </cell>
        </row>
        <row r="3448">
          <cell r="AF3448" t="str">
            <v/>
          </cell>
          <cell r="AG3448" t="str">
            <v/>
          </cell>
          <cell r="AH3448" t="str">
            <v>/</v>
          </cell>
          <cell r="AI3448" t="str">
            <v>/</v>
          </cell>
        </row>
        <row r="3449">
          <cell r="AF3449" t="str">
            <v/>
          </cell>
          <cell r="AG3449" t="str">
            <v/>
          </cell>
          <cell r="AH3449" t="str">
            <v>/</v>
          </cell>
          <cell r="AI3449" t="str">
            <v>/</v>
          </cell>
        </row>
        <row r="3450">
          <cell r="AF3450" t="str">
            <v/>
          </cell>
          <cell r="AG3450" t="str">
            <v/>
          </cell>
          <cell r="AH3450" t="str">
            <v>/</v>
          </cell>
          <cell r="AI3450" t="str">
            <v>/</v>
          </cell>
        </row>
        <row r="3451">
          <cell r="AF3451" t="str">
            <v/>
          </cell>
          <cell r="AG3451" t="str">
            <v/>
          </cell>
          <cell r="AH3451" t="str">
            <v>/</v>
          </cell>
          <cell r="AI3451" t="str">
            <v>/</v>
          </cell>
        </row>
        <row r="3452">
          <cell r="AF3452" t="str">
            <v/>
          </cell>
          <cell r="AG3452" t="str">
            <v/>
          </cell>
          <cell r="AH3452" t="str">
            <v>/</v>
          </cell>
          <cell r="AI3452" t="str">
            <v>/</v>
          </cell>
        </row>
        <row r="3453">
          <cell r="AF3453" t="str">
            <v/>
          </cell>
          <cell r="AG3453" t="str">
            <v/>
          </cell>
          <cell r="AH3453" t="str">
            <v>/</v>
          </cell>
          <cell r="AI3453" t="str">
            <v>/</v>
          </cell>
        </row>
        <row r="3454">
          <cell r="AF3454" t="str">
            <v/>
          </cell>
          <cell r="AG3454" t="str">
            <v/>
          </cell>
          <cell r="AH3454" t="str">
            <v>/</v>
          </cell>
          <cell r="AI3454" t="str">
            <v>/</v>
          </cell>
        </row>
        <row r="3455">
          <cell r="AF3455" t="str">
            <v/>
          </cell>
          <cell r="AG3455" t="str">
            <v/>
          </cell>
          <cell r="AH3455" t="str">
            <v>/</v>
          </cell>
          <cell r="AI3455" t="str">
            <v>/</v>
          </cell>
        </row>
        <row r="3456">
          <cell r="AF3456" t="str">
            <v/>
          </cell>
          <cell r="AG3456" t="str">
            <v/>
          </cell>
          <cell r="AH3456" t="str">
            <v>/</v>
          </cell>
          <cell r="AI3456" t="str">
            <v>/</v>
          </cell>
        </row>
        <row r="3457">
          <cell r="AF3457" t="str">
            <v/>
          </cell>
          <cell r="AG3457" t="str">
            <v/>
          </cell>
          <cell r="AH3457" t="str">
            <v>/</v>
          </cell>
          <cell r="AI3457" t="str">
            <v>/</v>
          </cell>
        </row>
        <row r="3458">
          <cell r="AF3458" t="str">
            <v/>
          </cell>
          <cell r="AG3458" t="str">
            <v/>
          </cell>
          <cell r="AH3458" t="str">
            <v>/</v>
          </cell>
          <cell r="AI3458" t="str">
            <v>/</v>
          </cell>
        </row>
        <row r="3459">
          <cell r="AF3459" t="str">
            <v/>
          </cell>
          <cell r="AG3459" t="str">
            <v/>
          </cell>
          <cell r="AH3459" t="str">
            <v>/</v>
          </cell>
          <cell r="AI3459" t="str">
            <v>/</v>
          </cell>
        </row>
        <row r="3460">
          <cell r="AF3460" t="str">
            <v/>
          </cell>
          <cell r="AG3460" t="str">
            <v/>
          </cell>
          <cell r="AH3460" t="str">
            <v>/</v>
          </cell>
          <cell r="AI3460" t="str">
            <v>/</v>
          </cell>
        </row>
        <row r="3461">
          <cell r="AF3461" t="str">
            <v/>
          </cell>
          <cell r="AG3461" t="str">
            <v/>
          </cell>
          <cell r="AH3461" t="str">
            <v>/</v>
          </cell>
          <cell r="AI3461" t="str">
            <v>/</v>
          </cell>
        </row>
        <row r="3462">
          <cell r="AF3462" t="str">
            <v/>
          </cell>
          <cell r="AG3462" t="str">
            <v/>
          </cell>
          <cell r="AH3462" t="str">
            <v>/</v>
          </cell>
          <cell r="AI3462" t="str">
            <v>/</v>
          </cell>
        </row>
        <row r="3463">
          <cell r="AF3463" t="str">
            <v/>
          </cell>
          <cell r="AG3463" t="str">
            <v/>
          </cell>
          <cell r="AH3463" t="str">
            <v>/</v>
          </cell>
          <cell r="AI3463" t="str">
            <v>/</v>
          </cell>
        </row>
        <row r="3464">
          <cell r="AF3464" t="str">
            <v/>
          </cell>
          <cell r="AG3464" t="str">
            <v/>
          </cell>
          <cell r="AH3464" t="str">
            <v>/</v>
          </cell>
          <cell r="AI3464" t="str">
            <v>/</v>
          </cell>
        </row>
        <row r="3465">
          <cell r="AF3465" t="str">
            <v/>
          </cell>
          <cell r="AG3465" t="str">
            <v/>
          </cell>
          <cell r="AH3465" t="str">
            <v>/</v>
          </cell>
          <cell r="AI3465" t="str">
            <v>/</v>
          </cell>
        </row>
        <row r="3466">
          <cell r="AF3466" t="str">
            <v/>
          </cell>
          <cell r="AG3466" t="str">
            <v/>
          </cell>
          <cell r="AH3466" t="str">
            <v>/</v>
          </cell>
          <cell r="AI3466" t="str">
            <v>/</v>
          </cell>
        </row>
        <row r="3467">
          <cell r="AF3467" t="str">
            <v/>
          </cell>
          <cell r="AG3467" t="str">
            <v/>
          </cell>
          <cell r="AH3467" t="str">
            <v>/</v>
          </cell>
          <cell r="AI3467" t="str">
            <v>/</v>
          </cell>
        </row>
        <row r="3468">
          <cell r="AF3468" t="str">
            <v/>
          </cell>
          <cell r="AG3468" t="str">
            <v/>
          </cell>
          <cell r="AH3468" t="str">
            <v>/</v>
          </cell>
          <cell r="AI3468" t="str">
            <v>/</v>
          </cell>
        </row>
        <row r="3469">
          <cell r="AF3469" t="str">
            <v/>
          </cell>
          <cell r="AG3469" t="str">
            <v/>
          </cell>
          <cell r="AH3469" t="str">
            <v>/</v>
          </cell>
          <cell r="AI3469" t="str">
            <v>/</v>
          </cell>
        </row>
        <row r="3470">
          <cell r="AF3470" t="str">
            <v/>
          </cell>
          <cell r="AG3470" t="str">
            <v/>
          </cell>
          <cell r="AH3470" t="str">
            <v>/</v>
          </cell>
          <cell r="AI3470" t="str">
            <v>/</v>
          </cell>
        </row>
        <row r="3471">
          <cell r="AF3471" t="str">
            <v/>
          </cell>
          <cell r="AG3471" t="str">
            <v/>
          </cell>
          <cell r="AH3471" t="str">
            <v>/</v>
          </cell>
          <cell r="AI3471" t="str">
            <v>/</v>
          </cell>
        </row>
        <row r="3472">
          <cell r="AF3472" t="str">
            <v/>
          </cell>
          <cell r="AG3472" t="str">
            <v/>
          </cell>
          <cell r="AH3472" t="str">
            <v>/</v>
          </cell>
          <cell r="AI3472" t="str">
            <v>/</v>
          </cell>
        </row>
        <row r="3473">
          <cell r="AF3473" t="str">
            <v/>
          </cell>
          <cell r="AG3473" t="str">
            <v/>
          </cell>
          <cell r="AH3473" t="str">
            <v>/</v>
          </cell>
          <cell r="AI3473" t="str">
            <v>/</v>
          </cell>
        </row>
        <row r="3474">
          <cell r="AF3474" t="str">
            <v/>
          </cell>
          <cell r="AG3474" t="str">
            <v/>
          </cell>
          <cell r="AH3474" t="str">
            <v>/</v>
          </cell>
          <cell r="AI3474" t="str">
            <v>/</v>
          </cell>
        </row>
        <row r="3475">
          <cell r="AF3475" t="str">
            <v/>
          </cell>
          <cell r="AG3475" t="str">
            <v/>
          </cell>
          <cell r="AH3475" t="str">
            <v>/</v>
          </cell>
          <cell r="AI3475" t="str">
            <v>/</v>
          </cell>
        </row>
        <row r="3476">
          <cell r="AF3476" t="str">
            <v/>
          </cell>
          <cell r="AG3476" t="str">
            <v/>
          </cell>
          <cell r="AH3476" t="str">
            <v>/</v>
          </cell>
          <cell r="AI3476" t="str">
            <v>/</v>
          </cell>
        </row>
        <row r="3477">
          <cell r="AF3477" t="str">
            <v/>
          </cell>
          <cell r="AG3477" t="str">
            <v/>
          </cell>
          <cell r="AH3477" t="str">
            <v>/</v>
          </cell>
          <cell r="AI3477" t="str">
            <v>/</v>
          </cell>
        </row>
        <row r="3478">
          <cell r="AF3478" t="str">
            <v/>
          </cell>
          <cell r="AG3478" t="str">
            <v/>
          </cell>
          <cell r="AH3478" t="str">
            <v>/</v>
          </cell>
          <cell r="AI3478" t="str">
            <v>/</v>
          </cell>
        </row>
        <row r="3479">
          <cell r="AF3479" t="str">
            <v/>
          </cell>
          <cell r="AG3479" t="str">
            <v/>
          </cell>
          <cell r="AH3479" t="str">
            <v>/</v>
          </cell>
          <cell r="AI3479" t="str">
            <v>/</v>
          </cell>
        </row>
        <row r="3480">
          <cell r="AF3480" t="str">
            <v/>
          </cell>
          <cell r="AG3480" t="str">
            <v/>
          </cell>
          <cell r="AH3480" t="str">
            <v>/</v>
          </cell>
          <cell r="AI3480" t="str">
            <v>/</v>
          </cell>
        </row>
        <row r="3481">
          <cell r="AF3481" t="str">
            <v/>
          </cell>
          <cell r="AG3481" t="str">
            <v/>
          </cell>
          <cell r="AH3481" t="str">
            <v>/</v>
          </cell>
          <cell r="AI3481" t="str">
            <v>/</v>
          </cell>
        </row>
        <row r="3482">
          <cell r="AF3482" t="str">
            <v/>
          </cell>
          <cell r="AG3482" t="str">
            <v/>
          </cell>
          <cell r="AH3482" t="str">
            <v>/</v>
          </cell>
          <cell r="AI3482" t="str">
            <v>/</v>
          </cell>
        </row>
        <row r="3483">
          <cell r="AF3483" t="str">
            <v/>
          </cell>
          <cell r="AG3483" t="str">
            <v/>
          </cell>
          <cell r="AH3483" t="str">
            <v>/</v>
          </cell>
          <cell r="AI3483" t="str">
            <v>/</v>
          </cell>
        </row>
        <row r="3484">
          <cell r="AF3484" t="str">
            <v/>
          </cell>
          <cell r="AG3484" t="str">
            <v/>
          </cell>
          <cell r="AH3484" t="str">
            <v>/</v>
          </cell>
          <cell r="AI3484" t="str">
            <v>/</v>
          </cell>
        </row>
        <row r="3485">
          <cell r="AF3485" t="str">
            <v/>
          </cell>
          <cell r="AG3485" t="str">
            <v/>
          </cell>
          <cell r="AH3485" t="str">
            <v>/</v>
          </cell>
          <cell r="AI3485" t="str">
            <v>/</v>
          </cell>
        </row>
        <row r="3486">
          <cell r="AF3486" t="str">
            <v/>
          </cell>
          <cell r="AG3486" t="str">
            <v/>
          </cell>
          <cell r="AH3486" t="str">
            <v>/</v>
          </cell>
          <cell r="AI3486" t="str">
            <v>/</v>
          </cell>
        </row>
        <row r="3487">
          <cell r="AF3487" t="str">
            <v/>
          </cell>
          <cell r="AG3487" t="str">
            <v/>
          </cell>
          <cell r="AH3487" t="str">
            <v>/</v>
          </cell>
          <cell r="AI3487" t="str">
            <v>/</v>
          </cell>
        </row>
        <row r="3488">
          <cell r="AF3488" t="str">
            <v/>
          </cell>
          <cell r="AG3488" t="str">
            <v/>
          </cell>
          <cell r="AH3488" t="str">
            <v>/</v>
          </cell>
          <cell r="AI3488" t="str">
            <v>/</v>
          </cell>
        </row>
        <row r="3489">
          <cell r="AF3489" t="str">
            <v/>
          </cell>
          <cell r="AG3489" t="str">
            <v/>
          </cell>
          <cell r="AH3489" t="str">
            <v>/</v>
          </cell>
          <cell r="AI3489" t="str">
            <v>/</v>
          </cell>
        </row>
        <row r="3490">
          <cell r="AF3490" t="str">
            <v/>
          </cell>
          <cell r="AG3490" t="str">
            <v/>
          </cell>
          <cell r="AH3490" t="str">
            <v>/</v>
          </cell>
          <cell r="AI3490" t="str">
            <v>/</v>
          </cell>
        </row>
        <row r="3491">
          <cell r="AF3491" t="str">
            <v/>
          </cell>
          <cell r="AG3491" t="str">
            <v/>
          </cell>
          <cell r="AH3491" t="str">
            <v>/</v>
          </cell>
          <cell r="AI3491" t="str">
            <v>/</v>
          </cell>
        </row>
        <row r="3492">
          <cell r="AF3492" t="str">
            <v/>
          </cell>
          <cell r="AG3492" t="str">
            <v/>
          </cell>
          <cell r="AH3492" t="str">
            <v>/</v>
          </cell>
          <cell r="AI3492" t="str">
            <v>/</v>
          </cell>
        </row>
        <row r="3493">
          <cell r="AF3493" t="str">
            <v/>
          </cell>
          <cell r="AG3493" t="str">
            <v/>
          </cell>
          <cell r="AH3493" t="str">
            <v>/</v>
          </cell>
          <cell r="AI3493" t="str">
            <v>/</v>
          </cell>
        </row>
        <row r="3494">
          <cell r="AF3494" t="str">
            <v/>
          </cell>
          <cell r="AG3494" t="str">
            <v/>
          </cell>
          <cell r="AH3494" t="str">
            <v>/</v>
          </cell>
          <cell r="AI3494" t="str">
            <v>/</v>
          </cell>
        </row>
        <row r="3495">
          <cell r="AF3495" t="str">
            <v/>
          </cell>
          <cell r="AG3495" t="str">
            <v/>
          </cell>
          <cell r="AH3495" t="str">
            <v>/</v>
          </cell>
          <cell r="AI3495" t="str">
            <v>/</v>
          </cell>
        </row>
        <row r="3496">
          <cell r="AF3496" t="str">
            <v/>
          </cell>
          <cell r="AG3496" t="str">
            <v/>
          </cell>
          <cell r="AH3496" t="str">
            <v>/</v>
          </cell>
          <cell r="AI3496" t="str">
            <v>/</v>
          </cell>
        </row>
        <row r="3497">
          <cell r="AF3497" t="str">
            <v/>
          </cell>
          <cell r="AG3497" t="str">
            <v/>
          </cell>
          <cell r="AH3497" t="str">
            <v>/</v>
          </cell>
          <cell r="AI3497" t="str">
            <v>/</v>
          </cell>
        </row>
        <row r="3498">
          <cell r="AF3498" t="str">
            <v/>
          </cell>
          <cell r="AG3498" t="str">
            <v/>
          </cell>
          <cell r="AH3498" t="str">
            <v>/</v>
          </cell>
          <cell r="AI3498" t="str">
            <v>/</v>
          </cell>
        </row>
        <row r="3499">
          <cell r="AF3499" t="str">
            <v/>
          </cell>
          <cell r="AG3499" t="str">
            <v/>
          </cell>
          <cell r="AH3499" t="str">
            <v>/</v>
          </cell>
          <cell r="AI3499" t="str">
            <v>/</v>
          </cell>
        </row>
        <row r="3500">
          <cell r="AF3500" t="str">
            <v/>
          </cell>
          <cell r="AG3500" t="str">
            <v/>
          </cell>
          <cell r="AH3500" t="str">
            <v>/</v>
          </cell>
          <cell r="AI3500" t="str">
            <v>/</v>
          </cell>
        </row>
        <row r="3501">
          <cell r="AF3501" t="str">
            <v/>
          </cell>
          <cell r="AG3501" t="str">
            <v/>
          </cell>
          <cell r="AH3501" t="str">
            <v>/</v>
          </cell>
          <cell r="AI3501" t="str">
            <v>/</v>
          </cell>
        </row>
        <row r="3502">
          <cell r="AF3502" t="str">
            <v/>
          </cell>
          <cell r="AG3502" t="str">
            <v/>
          </cell>
          <cell r="AH3502" t="str">
            <v>/</v>
          </cell>
          <cell r="AI3502" t="str">
            <v>/</v>
          </cell>
        </row>
        <row r="3503">
          <cell r="AF3503" t="str">
            <v/>
          </cell>
          <cell r="AG3503" t="str">
            <v/>
          </cell>
          <cell r="AH3503" t="str">
            <v>/</v>
          </cell>
          <cell r="AI3503" t="str">
            <v>/</v>
          </cell>
        </row>
        <row r="3504">
          <cell r="AF3504" t="str">
            <v/>
          </cell>
          <cell r="AG3504" t="str">
            <v/>
          </cell>
          <cell r="AH3504" t="str">
            <v>/</v>
          </cell>
          <cell r="AI3504" t="str">
            <v>/</v>
          </cell>
        </row>
        <row r="3505">
          <cell r="AF3505" t="str">
            <v/>
          </cell>
          <cell r="AG3505" t="str">
            <v/>
          </cell>
          <cell r="AH3505" t="str">
            <v>/</v>
          </cell>
          <cell r="AI3505" t="str">
            <v>/</v>
          </cell>
        </row>
        <row r="3506">
          <cell r="AF3506" t="str">
            <v/>
          </cell>
          <cell r="AG3506" t="str">
            <v/>
          </cell>
          <cell r="AH3506" t="str">
            <v>/</v>
          </cell>
          <cell r="AI3506" t="str">
            <v>/</v>
          </cell>
        </row>
        <row r="3507">
          <cell r="AF3507" t="str">
            <v/>
          </cell>
          <cell r="AG3507" t="str">
            <v/>
          </cell>
          <cell r="AH3507" t="str">
            <v>/</v>
          </cell>
          <cell r="AI3507" t="str">
            <v>/</v>
          </cell>
        </row>
        <row r="3508">
          <cell r="AF3508" t="str">
            <v/>
          </cell>
          <cell r="AG3508" t="str">
            <v/>
          </cell>
          <cell r="AH3508" t="str">
            <v>/</v>
          </cell>
          <cell r="AI3508" t="str">
            <v>/</v>
          </cell>
        </row>
        <row r="3509">
          <cell r="AF3509" t="str">
            <v/>
          </cell>
          <cell r="AG3509" t="str">
            <v/>
          </cell>
          <cell r="AH3509" t="str">
            <v>/</v>
          </cell>
          <cell r="AI3509" t="str">
            <v>/</v>
          </cell>
        </row>
        <row r="3510">
          <cell r="AF3510" t="str">
            <v/>
          </cell>
          <cell r="AG3510" t="str">
            <v/>
          </cell>
          <cell r="AH3510" t="str">
            <v>/</v>
          </cell>
          <cell r="AI3510" t="str">
            <v>/</v>
          </cell>
        </row>
        <row r="3511">
          <cell r="AF3511" t="str">
            <v/>
          </cell>
          <cell r="AG3511" t="str">
            <v/>
          </cell>
          <cell r="AH3511" t="str">
            <v>/</v>
          </cell>
          <cell r="AI3511" t="str">
            <v>/</v>
          </cell>
        </row>
        <row r="3512">
          <cell r="AF3512" t="str">
            <v/>
          </cell>
          <cell r="AG3512" t="str">
            <v/>
          </cell>
          <cell r="AH3512" t="str">
            <v>/</v>
          </cell>
          <cell r="AI3512" t="str">
            <v>/</v>
          </cell>
        </row>
        <row r="3513">
          <cell r="AF3513" t="str">
            <v/>
          </cell>
          <cell r="AG3513" t="str">
            <v/>
          </cell>
          <cell r="AH3513" t="str">
            <v>/</v>
          </cell>
          <cell r="AI3513" t="str">
            <v>/</v>
          </cell>
        </row>
        <row r="3514">
          <cell r="AF3514" t="str">
            <v/>
          </cell>
          <cell r="AG3514" t="str">
            <v/>
          </cell>
          <cell r="AH3514" t="str">
            <v>/</v>
          </cell>
          <cell r="AI3514" t="str">
            <v>/</v>
          </cell>
        </row>
        <row r="3515">
          <cell r="AF3515" t="str">
            <v/>
          </cell>
          <cell r="AG3515" t="str">
            <v/>
          </cell>
          <cell r="AH3515" t="str">
            <v>/</v>
          </cell>
          <cell r="AI3515" t="str">
            <v>/</v>
          </cell>
        </row>
        <row r="3516">
          <cell r="AF3516" t="str">
            <v/>
          </cell>
          <cell r="AG3516" t="str">
            <v/>
          </cell>
          <cell r="AH3516" t="str">
            <v>/</v>
          </cell>
          <cell r="AI3516" t="str">
            <v>/</v>
          </cell>
        </row>
        <row r="3517">
          <cell r="AF3517" t="str">
            <v/>
          </cell>
          <cell r="AG3517" t="str">
            <v/>
          </cell>
          <cell r="AH3517" t="str">
            <v>/</v>
          </cell>
          <cell r="AI3517" t="str">
            <v>/</v>
          </cell>
        </row>
        <row r="3518">
          <cell r="AF3518" t="str">
            <v/>
          </cell>
          <cell r="AG3518" t="str">
            <v/>
          </cell>
          <cell r="AH3518" t="str">
            <v>/</v>
          </cell>
          <cell r="AI3518" t="str">
            <v>/</v>
          </cell>
        </row>
        <row r="3519">
          <cell r="AF3519" t="str">
            <v/>
          </cell>
          <cell r="AG3519" t="str">
            <v/>
          </cell>
          <cell r="AH3519" t="str">
            <v>/</v>
          </cell>
          <cell r="AI3519" t="str">
            <v>/</v>
          </cell>
        </row>
        <row r="3520">
          <cell r="AF3520" t="str">
            <v/>
          </cell>
          <cell r="AG3520" t="str">
            <v/>
          </cell>
          <cell r="AH3520" t="str">
            <v>/</v>
          </cell>
          <cell r="AI3520" t="str">
            <v>/</v>
          </cell>
        </row>
        <row r="3521">
          <cell r="AF3521" t="str">
            <v/>
          </cell>
          <cell r="AG3521" t="str">
            <v/>
          </cell>
          <cell r="AH3521" t="str">
            <v>/</v>
          </cell>
          <cell r="AI3521" t="str">
            <v>/</v>
          </cell>
        </row>
        <row r="3522">
          <cell r="AF3522" t="str">
            <v/>
          </cell>
          <cell r="AG3522" t="str">
            <v/>
          </cell>
          <cell r="AH3522" t="str">
            <v>/</v>
          </cell>
          <cell r="AI3522" t="str">
            <v>/</v>
          </cell>
        </row>
        <row r="3523">
          <cell r="AF3523" t="str">
            <v/>
          </cell>
          <cell r="AG3523" t="str">
            <v/>
          </cell>
          <cell r="AH3523" t="str">
            <v>/</v>
          </cell>
          <cell r="AI3523" t="str">
            <v>/</v>
          </cell>
        </row>
        <row r="3524">
          <cell r="AF3524" t="str">
            <v/>
          </cell>
          <cell r="AG3524" t="str">
            <v/>
          </cell>
          <cell r="AH3524" t="str">
            <v>/</v>
          </cell>
          <cell r="AI3524" t="str">
            <v>/</v>
          </cell>
        </row>
        <row r="3525">
          <cell r="AF3525" t="str">
            <v/>
          </cell>
          <cell r="AG3525" t="str">
            <v/>
          </cell>
          <cell r="AH3525" t="str">
            <v>/</v>
          </cell>
          <cell r="AI3525" t="str">
            <v>/</v>
          </cell>
        </row>
        <row r="3526">
          <cell r="AF3526" t="str">
            <v/>
          </cell>
          <cell r="AG3526" t="str">
            <v/>
          </cell>
          <cell r="AH3526" t="str">
            <v>/</v>
          </cell>
          <cell r="AI3526" t="str">
            <v>/</v>
          </cell>
        </row>
        <row r="3527">
          <cell r="AF3527" t="str">
            <v/>
          </cell>
          <cell r="AG3527" t="str">
            <v/>
          </cell>
          <cell r="AH3527" t="str">
            <v>/</v>
          </cell>
          <cell r="AI3527" t="str">
            <v>/</v>
          </cell>
        </row>
        <row r="3528">
          <cell r="AF3528" t="str">
            <v/>
          </cell>
          <cell r="AG3528" t="str">
            <v/>
          </cell>
          <cell r="AH3528" t="str">
            <v>/</v>
          </cell>
          <cell r="AI3528" t="str">
            <v>/</v>
          </cell>
        </row>
        <row r="3529">
          <cell r="AF3529" t="str">
            <v/>
          </cell>
          <cell r="AG3529" t="str">
            <v/>
          </cell>
          <cell r="AH3529" t="str">
            <v>/</v>
          </cell>
          <cell r="AI3529" t="str">
            <v>/</v>
          </cell>
        </row>
        <row r="3530">
          <cell r="AF3530" t="str">
            <v/>
          </cell>
          <cell r="AG3530" t="str">
            <v/>
          </cell>
          <cell r="AH3530" t="str">
            <v>/</v>
          </cell>
          <cell r="AI3530" t="str">
            <v>/</v>
          </cell>
        </row>
        <row r="3531">
          <cell r="AF3531" t="str">
            <v/>
          </cell>
          <cell r="AG3531" t="str">
            <v/>
          </cell>
          <cell r="AH3531" t="str">
            <v>/</v>
          </cell>
          <cell r="AI3531" t="str">
            <v>/</v>
          </cell>
        </row>
        <row r="3532">
          <cell r="AF3532" t="str">
            <v/>
          </cell>
          <cell r="AG3532" t="str">
            <v/>
          </cell>
          <cell r="AH3532" t="str">
            <v>/</v>
          </cell>
          <cell r="AI3532" t="str">
            <v>/</v>
          </cell>
        </row>
        <row r="3533">
          <cell r="AF3533" t="str">
            <v/>
          </cell>
          <cell r="AG3533" t="str">
            <v/>
          </cell>
          <cell r="AH3533" t="str">
            <v>/</v>
          </cell>
          <cell r="AI3533" t="str">
            <v>/</v>
          </cell>
        </row>
        <row r="3534">
          <cell r="AF3534" t="str">
            <v/>
          </cell>
          <cell r="AG3534" t="str">
            <v/>
          </cell>
          <cell r="AH3534" t="str">
            <v>/</v>
          </cell>
          <cell r="AI3534" t="str">
            <v>/</v>
          </cell>
        </row>
        <row r="3535">
          <cell r="AF3535" t="str">
            <v/>
          </cell>
          <cell r="AG3535" t="str">
            <v/>
          </cell>
          <cell r="AH3535" t="str">
            <v>/</v>
          </cell>
          <cell r="AI3535" t="str">
            <v>/</v>
          </cell>
        </row>
        <row r="3536">
          <cell r="AF3536" t="str">
            <v/>
          </cell>
          <cell r="AG3536" t="str">
            <v/>
          </cell>
          <cell r="AH3536" t="str">
            <v>/</v>
          </cell>
          <cell r="AI3536" t="str">
            <v>/</v>
          </cell>
        </row>
        <row r="3537">
          <cell r="AF3537" t="str">
            <v/>
          </cell>
          <cell r="AG3537" t="str">
            <v/>
          </cell>
          <cell r="AH3537" t="str">
            <v>/</v>
          </cell>
          <cell r="AI3537" t="str">
            <v>/</v>
          </cell>
        </row>
        <row r="3538">
          <cell r="AF3538" t="str">
            <v/>
          </cell>
          <cell r="AG3538" t="str">
            <v/>
          </cell>
          <cell r="AH3538" t="str">
            <v>/</v>
          </cell>
          <cell r="AI3538" t="str">
            <v>/</v>
          </cell>
        </row>
        <row r="3539">
          <cell r="AF3539" t="str">
            <v/>
          </cell>
          <cell r="AG3539" t="str">
            <v/>
          </cell>
          <cell r="AH3539" t="str">
            <v>/</v>
          </cell>
          <cell r="AI3539" t="str">
            <v>/</v>
          </cell>
        </row>
        <row r="3540">
          <cell r="AF3540" t="str">
            <v/>
          </cell>
          <cell r="AG3540" t="str">
            <v/>
          </cell>
          <cell r="AH3540" t="str">
            <v>/</v>
          </cell>
          <cell r="AI3540" t="str">
            <v>/</v>
          </cell>
        </row>
        <row r="3541">
          <cell r="AF3541" t="str">
            <v/>
          </cell>
          <cell r="AG3541" t="str">
            <v/>
          </cell>
          <cell r="AH3541" t="str">
            <v>/</v>
          </cell>
          <cell r="AI3541" t="str">
            <v>/</v>
          </cell>
        </row>
        <row r="3542">
          <cell r="AF3542" t="str">
            <v/>
          </cell>
          <cell r="AG3542" t="str">
            <v/>
          </cell>
          <cell r="AH3542" t="str">
            <v>/</v>
          </cell>
          <cell r="AI3542" t="str">
            <v>/</v>
          </cell>
        </row>
        <row r="3543">
          <cell r="AF3543" t="str">
            <v/>
          </cell>
          <cell r="AG3543" t="str">
            <v/>
          </cell>
          <cell r="AH3543" t="str">
            <v>/</v>
          </cell>
          <cell r="AI3543" t="str">
            <v>/</v>
          </cell>
        </row>
        <row r="3544">
          <cell r="AF3544" t="str">
            <v/>
          </cell>
          <cell r="AG3544" t="str">
            <v/>
          </cell>
          <cell r="AH3544" t="str">
            <v>/</v>
          </cell>
          <cell r="AI3544" t="str">
            <v>/</v>
          </cell>
        </row>
        <row r="3545">
          <cell r="AF3545" t="str">
            <v/>
          </cell>
          <cell r="AG3545" t="str">
            <v/>
          </cell>
          <cell r="AH3545" t="str">
            <v>/</v>
          </cell>
          <cell r="AI3545" t="str">
            <v>/</v>
          </cell>
        </row>
        <row r="3546">
          <cell r="AF3546" t="str">
            <v/>
          </cell>
          <cell r="AG3546" t="str">
            <v/>
          </cell>
          <cell r="AH3546" t="str">
            <v>/</v>
          </cell>
          <cell r="AI3546" t="str">
            <v>/</v>
          </cell>
        </row>
        <row r="3547">
          <cell r="AF3547" t="str">
            <v/>
          </cell>
          <cell r="AG3547" t="str">
            <v/>
          </cell>
          <cell r="AH3547" t="str">
            <v>/</v>
          </cell>
          <cell r="AI3547" t="str">
            <v>/</v>
          </cell>
        </row>
        <row r="3548">
          <cell r="AF3548" t="str">
            <v/>
          </cell>
          <cell r="AG3548" t="str">
            <v/>
          </cell>
          <cell r="AH3548" t="str">
            <v>/</v>
          </cell>
          <cell r="AI3548" t="str">
            <v>/</v>
          </cell>
        </row>
        <row r="3549">
          <cell r="AF3549" t="str">
            <v/>
          </cell>
          <cell r="AG3549" t="str">
            <v/>
          </cell>
          <cell r="AH3549" t="str">
            <v>/</v>
          </cell>
          <cell r="AI3549" t="str">
            <v>/</v>
          </cell>
        </row>
        <row r="3550">
          <cell r="AF3550" t="str">
            <v/>
          </cell>
          <cell r="AG3550" t="str">
            <v/>
          </cell>
          <cell r="AH3550" t="str">
            <v>/</v>
          </cell>
          <cell r="AI3550" t="str">
            <v>/</v>
          </cell>
        </row>
        <row r="3551">
          <cell r="AF3551" t="str">
            <v/>
          </cell>
          <cell r="AG3551" t="str">
            <v/>
          </cell>
          <cell r="AH3551" t="str">
            <v>/</v>
          </cell>
          <cell r="AI3551" t="str">
            <v>/</v>
          </cell>
        </row>
        <row r="3552">
          <cell r="AF3552" t="str">
            <v/>
          </cell>
          <cell r="AG3552" t="str">
            <v/>
          </cell>
          <cell r="AH3552" t="str">
            <v>/</v>
          </cell>
          <cell r="AI3552" t="str">
            <v>/</v>
          </cell>
        </row>
        <row r="3553">
          <cell r="AF3553" t="str">
            <v/>
          </cell>
          <cell r="AG3553" t="str">
            <v/>
          </cell>
          <cell r="AH3553" t="str">
            <v>/</v>
          </cell>
          <cell r="AI3553" t="str">
            <v>/</v>
          </cell>
        </row>
        <row r="3554">
          <cell r="AF3554" t="str">
            <v/>
          </cell>
          <cell r="AG3554" t="str">
            <v/>
          </cell>
          <cell r="AH3554" t="str">
            <v>/</v>
          </cell>
          <cell r="AI3554" t="str">
            <v>/</v>
          </cell>
        </row>
        <row r="3555">
          <cell r="AF3555" t="str">
            <v/>
          </cell>
          <cell r="AG3555" t="str">
            <v/>
          </cell>
          <cell r="AH3555" t="str">
            <v>/</v>
          </cell>
          <cell r="AI3555" t="str">
            <v>/</v>
          </cell>
        </row>
        <row r="3556">
          <cell r="AF3556" t="str">
            <v/>
          </cell>
          <cell r="AG3556" t="str">
            <v/>
          </cell>
          <cell r="AH3556" t="str">
            <v>/</v>
          </cell>
          <cell r="AI3556" t="str">
            <v>/</v>
          </cell>
        </row>
        <row r="3557">
          <cell r="AF3557" t="str">
            <v/>
          </cell>
          <cell r="AG3557" t="str">
            <v/>
          </cell>
          <cell r="AH3557" t="str">
            <v>/</v>
          </cell>
          <cell r="AI3557" t="str">
            <v>/</v>
          </cell>
        </row>
        <row r="3558">
          <cell r="AF3558" t="str">
            <v/>
          </cell>
          <cell r="AG3558" t="str">
            <v/>
          </cell>
          <cell r="AH3558" t="str">
            <v>/</v>
          </cell>
          <cell r="AI3558" t="str">
            <v>/</v>
          </cell>
        </row>
        <row r="3559">
          <cell r="AF3559" t="str">
            <v/>
          </cell>
          <cell r="AG3559" t="str">
            <v/>
          </cell>
          <cell r="AH3559" t="str">
            <v>/</v>
          </cell>
          <cell r="AI3559" t="str">
            <v>/</v>
          </cell>
        </row>
        <row r="3560">
          <cell r="AF3560" t="str">
            <v/>
          </cell>
          <cell r="AG3560" t="str">
            <v/>
          </cell>
          <cell r="AH3560" t="str">
            <v>/</v>
          </cell>
          <cell r="AI3560" t="str">
            <v>/</v>
          </cell>
        </row>
        <row r="3561">
          <cell r="AF3561" t="str">
            <v/>
          </cell>
          <cell r="AG3561" t="str">
            <v/>
          </cell>
          <cell r="AH3561" t="str">
            <v>/</v>
          </cell>
          <cell r="AI3561" t="str">
            <v>/</v>
          </cell>
        </row>
        <row r="3562">
          <cell r="AF3562" t="str">
            <v/>
          </cell>
          <cell r="AG3562" t="str">
            <v/>
          </cell>
          <cell r="AH3562" t="str">
            <v>/</v>
          </cell>
          <cell r="AI3562" t="str">
            <v>/</v>
          </cell>
        </row>
        <row r="3563">
          <cell r="AF3563" t="str">
            <v/>
          </cell>
          <cell r="AG3563" t="str">
            <v/>
          </cell>
          <cell r="AH3563" t="str">
            <v>/</v>
          </cell>
          <cell r="AI3563" t="str">
            <v>/</v>
          </cell>
        </row>
        <row r="3564">
          <cell r="AF3564" t="str">
            <v/>
          </cell>
          <cell r="AG3564" t="str">
            <v/>
          </cell>
          <cell r="AH3564" t="str">
            <v>/</v>
          </cell>
          <cell r="AI3564" t="str">
            <v>/</v>
          </cell>
        </row>
        <row r="3565">
          <cell r="AF3565" t="str">
            <v/>
          </cell>
          <cell r="AG3565" t="str">
            <v/>
          </cell>
          <cell r="AH3565" t="str">
            <v>/</v>
          </cell>
          <cell r="AI3565" t="str">
            <v>/</v>
          </cell>
        </row>
        <row r="3566">
          <cell r="AF3566" t="str">
            <v/>
          </cell>
          <cell r="AG3566" t="str">
            <v/>
          </cell>
          <cell r="AH3566" t="str">
            <v>/</v>
          </cell>
          <cell r="AI3566" t="str">
            <v>/</v>
          </cell>
        </row>
        <row r="3567">
          <cell r="AF3567" t="str">
            <v/>
          </cell>
          <cell r="AG3567" t="str">
            <v/>
          </cell>
          <cell r="AH3567" t="str">
            <v>/</v>
          </cell>
          <cell r="AI3567" t="str">
            <v>/</v>
          </cell>
        </row>
        <row r="3568">
          <cell r="AF3568" t="str">
            <v/>
          </cell>
          <cell r="AG3568" t="str">
            <v/>
          </cell>
          <cell r="AH3568" t="str">
            <v>/</v>
          </cell>
          <cell r="AI3568" t="str">
            <v>/</v>
          </cell>
        </row>
        <row r="3569">
          <cell r="AF3569" t="str">
            <v/>
          </cell>
          <cell r="AG3569" t="str">
            <v/>
          </cell>
          <cell r="AH3569" t="str">
            <v>/</v>
          </cell>
          <cell r="AI3569" t="str">
            <v>/</v>
          </cell>
        </row>
        <row r="3570">
          <cell r="AF3570" t="str">
            <v/>
          </cell>
          <cell r="AG3570" t="str">
            <v/>
          </cell>
          <cell r="AH3570" t="str">
            <v>/</v>
          </cell>
          <cell r="AI3570" t="str">
            <v>/</v>
          </cell>
        </row>
        <row r="3571">
          <cell r="AF3571" t="str">
            <v/>
          </cell>
          <cell r="AG3571" t="str">
            <v/>
          </cell>
          <cell r="AH3571" t="str">
            <v>/</v>
          </cell>
          <cell r="AI3571" t="str">
            <v>/</v>
          </cell>
        </row>
        <row r="3572">
          <cell r="AF3572" t="str">
            <v/>
          </cell>
          <cell r="AG3572" t="str">
            <v/>
          </cell>
          <cell r="AH3572" t="str">
            <v>/</v>
          </cell>
          <cell r="AI3572" t="str">
            <v>/</v>
          </cell>
        </row>
        <row r="3573">
          <cell r="AF3573" t="str">
            <v/>
          </cell>
          <cell r="AG3573" t="str">
            <v/>
          </cell>
          <cell r="AH3573" t="str">
            <v>/</v>
          </cell>
          <cell r="AI3573" t="str">
            <v>/</v>
          </cell>
        </row>
        <row r="3574">
          <cell r="AF3574" t="str">
            <v/>
          </cell>
          <cell r="AG3574" t="str">
            <v/>
          </cell>
          <cell r="AH3574" t="str">
            <v>/</v>
          </cell>
          <cell r="AI3574" t="str">
            <v>/</v>
          </cell>
        </row>
        <row r="3575">
          <cell r="AF3575" t="str">
            <v/>
          </cell>
          <cell r="AG3575" t="str">
            <v/>
          </cell>
          <cell r="AH3575" t="str">
            <v>/</v>
          </cell>
          <cell r="AI3575" t="str">
            <v>/</v>
          </cell>
        </row>
        <row r="3576">
          <cell r="AF3576" t="str">
            <v/>
          </cell>
          <cell r="AG3576" t="str">
            <v/>
          </cell>
          <cell r="AH3576" t="str">
            <v>/</v>
          </cell>
          <cell r="AI3576" t="str">
            <v>/</v>
          </cell>
        </row>
        <row r="3577">
          <cell r="AF3577" t="str">
            <v/>
          </cell>
          <cell r="AG3577" t="str">
            <v/>
          </cell>
          <cell r="AH3577" t="str">
            <v>/</v>
          </cell>
          <cell r="AI3577" t="str">
            <v>/</v>
          </cell>
        </row>
        <row r="3578">
          <cell r="AF3578" t="str">
            <v/>
          </cell>
          <cell r="AG3578" t="str">
            <v/>
          </cell>
          <cell r="AH3578" t="str">
            <v>/</v>
          </cell>
          <cell r="AI3578" t="str">
            <v>/</v>
          </cell>
        </row>
        <row r="3579">
          <cell r="AF3579" t="str">
            <v/>
          </cell>
          <cell r="AG3579" t="str">
            <v/>
          </cell>
          <cell r="AH3579" t="str">
            <v>/</v>
          </cell>
          <cell r="AI3579" t="str">
            <v>/</v>
          </cell>
        </row>
        <row r="3580">
          <cell r="AF3580" t="str">
            <v/>
          </cell>
          <cell r="AG3580" t="str">
            <v/>
          </cell>
          <cell r="AH3580" t="str">
            <v>/</v>
          </cell>
          <cell r="AI3580" t="str">
            <v>/</v>
          </cell>
        </row>
        <row r="3581">
          <cell r="AF3581" t="str">
            <v/>
          </cell>
          <cell r="AG3581" t="str">
            <v/>
          </cell>
          <cell r="AH3581" t="str">
            <v>/</v>
          </cell>
          <cell r="AI3581" t="str">
            <v>/</v>
          </cell>
        </row>
        <row r="3582">
          <cell r="AF3582" t="str">
            <v/>
          </cell>
          <cell r="AG3582" t="str">
            <v/>
          </cell>
          <cell r="AH3582" t="str">
            <v>/</v>
          </cell>
          <cell r="AI3582" t="str">
            <v>/</v>
          </cell>
        </row>
        <row r="3583">
          <cell r="AF3583" t="str">
            <v/>
          </cell>
          <cell r="AG3583" t="str">
            <v/>
          </cell>
          <cell r="AH3583" t="str">
            <v>/</v>
          </cell>
          <cell r="AI3583" t="str">
            <v>/</v>
          </cell>
        </row>
        <row r="3584">
          <cell r="AF3584" t="str">
            <v/>
          </cell>
          <cell r="AG3584" t="str">
            <v/>
          </cell>
          <cell r="AH3584" t="str">
            <v>/</v>
          </cell>
          <cell r="AI3584" t="str">
            <v>/</v>
          </cell>
        </row>
        <row r="3585">
          <cell r="AF3585" t="str">
            <v/>
          </cell>
          <cell r="AG3585" t="str">
            <v/>
          </cell>
          <cell r="AH3585" t="str">
            <v>/</v>
          </cell>
          <cell r="AI3585" t="str">
            <v>/</v>
          </cell>
        </row>
        <row r="3586">
          <cell r="AF3586" t="str">
            <v/>
          </cell>
          <cell r="AG3586" t="str">
            <v/>
          </cell>
          <cell r="AH3586" t="str">
            <v>/</v>
          </cell>
          <cell r="AI3586" t="str">
            <v>/</v>
          </cell>
        </row>
        <row r="3587">
          <cell r="AF3587" t="str">
            <v/>
          </cell>
          <cell r="AG3587" t="str">
            <v/>
          </cell>
          <cell r="AH3587" t="str">
            <v>/</v>
          </cell>
          <cell r="AI3587" t="str">
            <v>/</v>
          </cell>
        </row>
        <row r="3588">
          <cell r="AF3588" t="str">
            <v/>
          </cell>
          <cell r="AG3588" t="str">
            <v/>
          </cell>
          <cell r="AH3588" t="str">
            <v>/</v>
          </cell>
          <cell r="AI3588" t="str">
            <v>/</v>
          </cell>
        </row>
        <row r="3589">
          <cell r="AF3589" t="str">
            <v/>
          </cell>
          <cell r="AG3589" t="str">
            <v/>
          </cell>
          <cell r="AH3589" t="str">
            <v>/</v>
          </cell>
          <cell r="AI3589" t="str">
            <v>/</v>
          </cell>
        </row>
        <row r="3590">
          <cell r="AF3590" t="str">
            <v/>
          </cell>
          <cell r="AG3590" t="str">
            <v/>
          </cell>
          <cell r="AH3590" t="str">
            <v>/</v>
          </cell>
          <cell r="AI3590" t="str">
            <v>/</v>
          </cell>
        </row>
        <row r="3591">
          <cell r="AF3591" t="str">
            <v/>
          </cell>
          <cell r="AG3591" t="str">
            <v/>
          </cell>
          <cell r="AH3591" t="str">
            <v>/</v>
          </cell>
          <cell r="AI3591" t="str">
            <v>/</v>
          </cell>
        </row>
        <row r="3592">
          <cell r="AF3592" t="str">
            <v/>
          </cell>
          <cell r="AG3592" t="str">
            <v/>
          </cell>
          <cell r="AH3592" t="str">
            <v>/</v>
          </cell>
          <cell r="AI3592" t="str">
            <v>/</v>
          </cell>
        </row>
        <row r="3593">
          <cell r="AF3593" t="str">
            <v/>
          </cell>
          <cell r="AG3593" t="str">
            <v/>
          </cell>
          <cell r="AH3593" t="str">
            <v>/</v>
          </cell>
          <cell r="AI3593" t="str">
            <v>/</v>
          </cell>
        </row>
        <row r="3594">
          <cell r="AF3594" t="str">
            <v/>
          </cell>
          <cell r="AG3594" t="str">
            <v/>
          </cell>
          <cell r="AH3594" t="str">
            <v>/</v>
          </cell>
          <cell r="AI3594" t="str">
            <v>/</v>
          </cell>
        </row>
        <row r="3595">
          <cell r="AF3595" t="str">
            <v/>
          </cell>
          <cell r="AG3595" t="str">
            <v/>
          </cell>
          <cell r="AH3595" t="str">
            <v>/</v>
          </cell>
          <cell r="AI3595" t="str">
            <v>/</v>
          </cell>
        </row>
        <row r="3596">
          <cell r="AF3596" t="str">
            <v/>
          </cell>
          <cell r="AG3596" t="str">
            <v/>
          </cell>
          <cell r="AH3596" t="str">
            <v>/</v>
          </cell>
          <cell r="AI3596" t="str">
            <v>/</v>
          </cell>
        </row>
        <row r="3597">
          <cell r="AF3597" t="str">
            <v/>
          </cell>
          <cell r="AG3597" t="str">
            <v/>
          </cell>
          <cell r="AH3597" t="str">
            <v>/</v>
          </cell>
          <cell r="AI3597" t="str">
            <v>/</v>
          </cell>
        </row>
        <row r="3598">
          <cell r="AF3598" t="str">
            <v/>
          </cell>
          <cell r="AG3598" t="str">
            <v/>
          </cell>
          <cell r="AH3598" t="str">
            <v>/</v>
          </cell>
          <cell r="AI3598" t="str">
            <v>/</v>
          </cell>
        </row>
        <row r="3599">
          <cell r="AF3599" t="str">
            <v/>
          </cell>
          <cell r="AG3599" t="str">
            <v/>
          </cell>
          <cell r="AH3599" t="str">
            <v>/</v>
          </cell>
          <cell r="AI3599" t="str">
            <v>/</v>
          </cell>
        </row>
        <row r="3600">
          <cell r="AF3600" t="str">
            <v/>
          </cell>
          <cell r="AG3600" t="str">
            <v/>
          </cell>
          <cell r="AH3600" t="str">
            <v>/</v>
          </cell>
          <cell r="AI3600" t="str">
            <v>/</v>
          </cell>
        </row>
        <row r="3601">
          <cell r="AF3601" t="str">
            <v/>
          </cell>
          <cell r="AG3601" t="str">
            <v/>
          </cell>
          <cell r="AH3601" t="str">
            <v>/</v>
          </cell>
          <cell r="AI3601" t="str">
            <v>/</v>
          </cell>
        </row>
        <row r="3602">
          <cell r="AF3602" t="str">
            <v/>
          </cell>
          <cell r="AG3602" t="str">
            <v/>
          </cell>
          <cell r="AH3602" t="str">
            <v>/</v>
          </cell>
          <cell r="AI3602" t="str">
            <v>/</v>
          </cell>
        </row>
        <row r="3603">
          <cell r="AF3603" t="str">
            <v/>
          </cell>
          <cell r="AG3603" t="str">
            <v/>
          </cell>
          <cell r="AH3603" t="str">
            <v>/</v>
          </cell>
          <cell r="AI3603" t="str">
            <v>/</v>
          </cell>
        </row>
        <row r="3604">
          <cell r="AF3604" t="str">
            <v/>
          </cell>
          <cell r="AG3604" t="str">
            <v/>
          </cell>
          <cell r="AH3604" t="str">
            <v>/</v>
          </cell>
          <cell r="AI3604" t="str">
            <v>/</v>
          </cell>
        </row>
        <row r="3605">
          <cell r="AF3605" t="str">
            <v/>
          </cell>
          <cell r="AG3605" t="str">
            <v/>
          </cell>
          <cell r="AH3605" t="str">
            <v>/</v>
          </cell>
          <cell r="AI3605" t="str">
            <v>/</v>
          </cell>
        </row>
        <row r="3606">
          <cell r="AF3606" t="str">
            <v/>
          </cell>
          <cell r="AG3606" t="str">
            <v/>
          </cell>
          <cell r="AH3606" t="str">
            <v>/</v>
          </cell>
          <cell r="AI3606" t="str">
            <v>/</v>
          </cell>
        </row>
        <row r="3607">
          <cell r="AF3607" t="str">
            <v/>
          </cell>
          <cell r="AG3607" t="str">
            <v/>
          </cell>
          <cell r="AH3607" t="str">
            <v>/</v>
          </cell>
          <cell r="AI3607" t="str">
            <v>/</v>
          </cell>
        </row>
        <row r="3608">
          <cell r="AF3608" t="str">
            <v/>
          </cell>
          <cell r="AG3608" t="str">
            <v/>
          </cell>
          <cell r="AH3608" t="str">
            <v>/</v>
          </cell>
          <cell r="AI3608" t="str">
            <v>/</v>
          </cell>
        </row>
        <row r="3609">
          <cell r="AF3609" t="str">
            <v/>
          </cell>
          <cell r="AG3609" t="str">
            <v/>
          </cell>
          <cell r="AH3609" t="str">
            <v>/</v>
          </cell>
          <cell r="AI3609" t="str">
            <v>/</v>
          </cell>
        </row>
        <row r="3610">
          <cell r="AF3610" t="str">
            <v/>
          </cell>
          <cell r="AG3610" t="str">
            <v/>
          </cell>
          <cell r="AH3610" t="str">
            <v>/</v>
          </cell>
          <cell r="AI3610" t="str">
            <v>/</v>
          </cell>
        </row>
        <row r="3611">
          <cell r="AF3611" t="str">
            <v/>
          </cell>
          <cell r="AG3611" t="str">
            <v/>
          </cell>
          <cell r="AH3611" t="str">
            <v>/</v>
          </cell>
          <cell r="AI3611" t="str">
            <v>/</v>
          </cell>
        </row>
        <row r="3612">
          <cell r="AF3612" t="str">
            <v/>
          </cell>
          <cell r="AG3612" t="str">
            <v/>
          </cell>
          <cell r="AH3612" t="str">
            <v>/</v>
          </cell>
          <cell r="AI3612" t="str">
            <v>/</v>
          </cell>
        </row>
        <row r="3613">
          <cell r="AF3613" t="str">
            <v/>
          </cell>
          <cell r="AG3613" t="str">
            <v/>
          </cell>
          <cell r="AH3613" t="str">
            <v>/</v>
          </cell>
          <cell r="AI3613" t="str">
            <v>/</v>
          </cell>
        </row>
        <row r="3614">
          <cell r="AF3614" t="str">
            <v/>
          </cell>
          <cell r="AG3614" t="str">
            <v/>
          </cell>
          <cell r="AH3614" t="str">
            <v>/</v>
          </cell>
          <cell r="AI3614" t="str">
            <v>/</v>
          </cell>
        </row>
        <row r="3615">
          <cell r="AF3615" t="str">
            <v/>
          </cell>
          <cell r="AG3615" t="str">
            <v/>
          </cell>
          <cell r="AH3615" t="str">
            <v>/</v>
          </cell>
          <cell r="AI3615" t="str">
            <v>/</v>
          </cell>
        </row>
        <row r="3616">
          <cell r="AF3616" t="str">
            <v/>
          </cell>
          <cell r="AG3616" t="str">
            <v/>
          </cell>
          <cell r="AH3616" t="str">
            <v>/</v>
          </cell>
          <cell r="AI3616" t="str">
            <v>/</v>
          </cell>
        </row>
        <row r="3617">
          <cell r="AF3617" t="str">
            <v/>
          </cell>
          <cell r="AG3617" t="str">
            <v/>
          </cell>
          <cell r="AH3617" t="str">
            <v>/</v>
          </cell>
          <cell r="AI3617" t="str">
            <v>/</v>
          </cell>
        </row>
        <row r="3618">
          <cell r="AF3618" t="str">
            <v/>
          </cell>
          <cell r="AG3618" t="str">
            <v/>
          </cell>
          <cell r="AH3618" t="str">
            <v>/</v>
          </cell>
          <cell r="AI3618" t="str">
            <v>/</v>
          </cell>
        </row>
        <row r="3619">
          <cell r="AF3619" t="str">
            <v/>
          </cell>
          <cell r="AG3619" t="str">
            <v/>
          </cell>
          <cell r="AH3619" t="str">
            <v>/</v>
          </cell>
          <cell r="AI3619" t="str">
            <v>/</v>
          </cell>
        </row>
        <row r="3620">
          <cell r="AF3620" t="str">
            <v/>
          </cell>
          <cell r="AG3620" t="str">
            <v/>
          </cell>
          <cell r="AH3620" t="str">
            <v>/</v>
          </cell>
          <cell r="AI3620" t="str">
            <v>/</v>
          </cell>
        </row>
        <row r="3621">
          <cell r="AF3621" t="str">
            <v/>
          </cell>
          <cell r="AG3621" t="str">
            <v/>
          </cell>
          <cell r="AH3621" t="str">
            <v>/</v>
          </cell>
          <cell r="AI3621" t="str">
            <v>/</v>
          </cell>
        </row>
        <row r="3622">
          <cell r="AF3622" t="str">
            <v/>
          </cell>
          <cell r="AG3622" t="str">
            <v/>
          </cell>
          <cell r="AH3622" t="str">
            <v>/</v>
          </cell>
          <cell r="AI3622" t="str">
            <v>/</v>
          </cell>
        </row>
        <row r="3623">
          <cell r="AF3623" t="str">
            <v/>
          </cell>
          <cell r="AG3623" t="str">
            <v/>
          </cell>
          <cell r="AH3623" t="str">
            <v>/</v>
          </cell>
          <cell r="AI3623" t="str">
            <v>/</v>
          </cell>
        </row>
        <row r="3624">
          <cell r="AF3624" t="str">
            <v/>
          </cell>
          <cell r="AG3624" t="str">
            <v/>
          </cell>
          <cell r="AH3624" t="str">
            <v>/</v>
          </cell>
          <cell r="AI3624" t="str">
            <v>/</v>
          </cell>
        </row>
        <row r="3625">
          <cell r="AF3625" t="str">
            <v/>
          </cell>
          <cell r="AG3625" t="str">
            <v/>
          </cell>
          <cell r="AH3625" t="str">
            <v>/</v>
          </cell>
          <cell r="AI3625" t="str">
            <v>/</v>
          </cell>
        </row>
        <row r="3626">
          <cell r="AF3626" t="str">
            <v/>
          </cell>
          <cell r="AG3626" t="str">
            <v/>
          </cell>
          <cell r="AH3626" t="str">
            <v>/</v>
          </cell>
          <cell r="AI3626" t="str">
            <v>/</v>
          </cell>
        </row>
        <row r="3627">
          <cell r="AF3627" t="str">
            <v/>
          </cell>
          <cell r="AG3627" t="str">
            <v/>
          </cell>
          <cell r="AH3627" t="str">
            <v>/</v>
          </cell>
          <cell r="AI3627" t="str">
            <v>/</v>
          </cell>
        </row>
        <row r="3628">
          <cell r="AF3628" t="str">
            <v/>
          </cell>
          <cell r="AG3628" t="str">
            <v/>
          </cell>
          <cell r="AH3628" t="str">
            <v>/</v>
          </cell>
          <cell r="AI3628" t="str">
            <v>/</v>
          </cell>
        </row>
        <row r="3629">
          <cell r="AF3629" t="str">
            <v/>
          </cell>
          <cell r="AG3629" t="str">
            <v/>
          </cell>
          <cell r="AH3629" t="str">
            <v>/</v>
          </cell>
          <cell r="AI3629" t="str">
            <v>/</v>
          </cell>
        </row>
        <row r="3630">
          <cell r="AF3630" t="str">
            <v/>
          </cell>
          <cell r="AG3630" t="str">
            <v/>
          </cell>
          <cell r="AH3630" t="str">
            <v>/</v>
          </cell>
          <cell r="AI3630" t="str">
            <v>/</v>
          </cell>
        </row>
        <row r="3631">
          <cell r="AF3631" t="str">
            <v/>
          </cell>
          <cell r="AG3631" t="str">
            <v/>
          </cell>
          <cell r="AH3631" t="str">
            <v>/</v>
          </cell>
          <cell r="AI3631" t="str">
            <v>/</v>
          </cell>
        </row>
        <row r="3632">
          <cell r="AF3632" t="str">
            <v/>
          </cell>
          <cell r="AG3632" t="str">
            <v/>
          </cell>
          <cell r="AH3632" t="str">
            <v>/</v>
          </cell>
          <cell r="AI3632" t="str">
            <v>/</v>
          </cell>
        </row>
        <row r="3633">
          <cell r="AF3633" t="str">
            <v/>
          </cell>
          <cell r="AG3633" t="str">
            <v/>
          </cell>
          <cell r="AH3633" t="str">
            <v>/</v>
          </cell>
          <cell r="AI3633" t="str">
            <v>/</v>
          </cell>
        </row>
        <row r="3634">
          <cell r="AF3634" t="str">
            <v/>
          </cell>
          <cell r="AG3634" t="str">
            <v/>
          </cell>
          <cell r="AH3634" t="str">
            <v>/</v>
          </cell>
          <cell r="AI3634" t="str">
            <v>/</v>
          </cell>
        </row>
        <row r="3635">
          <cell r="AF3635" t="str">
            <v/>
          </cell>
          <cell r="AG3635" t="str">
            <v/>
          </cell>
          <cell r="AH3635" t="str">
            <v>/</v>
          </cell>
          <cell r="AI3635" t="str">
            <v>/</v>
          </cell>
        </row>
        <row r="3636">
          <cell r="AF3636" t="str">
            <v/>
          </cell>
          <cell r="AG3636" t="str">
            <v/>
          </cell>
          <cell r="AH3636" t="str">
            <v>/</v>
          </cell>
          <cell r="AI3636" t="str">
            <v>/</v>
          </cell>
        </row>
        <row r="3637">
          <cell r="AF3637" t="str">
            <v/>
          </cell>
          <cell r="AG3637" t="str">
            <v/>
          </cell>
          <cell r="AH3637" t="str">
            <v>/</v>
          </cell>
          <cell r="AI3637" t="str">
            <v>/</v>
          </cell>
        </row>
        <row r="3638">
          <cell r="AF3638" t="str">
            <v/>
          </cell>
          <cell r="AG3638" t="str">
            <v/>
          </cell>
          <cell r="AH3638" t="str">
            <v>/</v>
          </cell>
          <cell r="AI3638" t="str">
            <v>/</v>
          </cell>
        </row>
        <row r="3639">
          <cell r="AF3639" t="str">
            <v/>
          </cell>
          <cell r="AG3639" t="str">
            <v/>
          </cell>
          <cell r="AH3639" t="str">
            <v>/</v>
          </cell>
          <cell r="AI3639" t="str">
            <v>/</v>
          </cell>
        </row>
        <row r="3640">
          <cell r="AF3640" t="str">
            <v/>
          </cell>
          <cell r="AG3640" t="str">
            <v/>
          </cell>
          <cell r="AH3640" t="str">
            <v>/</v>
          </cell>
          <cell r="AI3640" t="str">
            <v>/</v>
          </cell>
        </row>
        <row r="3641">
          <cell r="AF3641" t="str">
            <v/>
          </cell>
          <cell r="AG3641" t="str">
            <v/>
          </cell>
          <cell r="AH3641" t="str">
            <v>/</v>
          </cell>
          <cell r="AI3641" t="str">
            <v>/</v>
          </cell>
        </row>
        <row r="3642">
          <cell r="AF3642" t="str">
            <v/>
          </cell>
          <cell r="AG3642" t="str">
            <v/>
          </cell>
          <cell r="AH3642" t="str">
            <v>/</v>
          </cell>
          <cell r="AI3642" t="str">
            <v>/</v>
          </cell>
        </row>
        <row r="3643">
          <cell r="AF3643" t="str">
            <v/>
          </cell>
          <cell r="AG3643" t="str">
            <v/>
          </cell>
          <cell r="AH3643" t="str">
            <v>/</v>
          </cell>
          <cell r="AI3643" t="str">
            <v>/</v>
          </cell>
        </row>
        <row r="3644">
          <cell r="AF3644" t="str">
            <v/>
          </cell>
          <cell r="AG3644" t="str">
            <v/>
          </cell>
          <cell r="AH3644" t="str">
            <v>/</v>
          </cell>
          <cell r="AI3644" t="str">
            <v>/</v>
          </cell>
        </row>
        <row r="3645">
          <cell r="AF3645" t="str">
            <v/>
          </cell>
          <cell r="AG3645" t="str">
            <v/>
          </cell>
          <cell r="AH3645" t="str">
            <v>/</v>
          </cell>
          <cell r="AI3645" t="str">
            <v>/</v>
          </cell>
        </row>
        <row r="3646">
          <cell r="AF3646" t="str">
            <v/>
          </cell>
          <cell r="AG3646" t="str">
            <v/>
          </cell>
          <cell r="AH3646" t="str">
            <v>/</v>
          </cell>
          <cell r="AI3646" t="str">
            <v>/</v>
          </cell>
        </row>
        <row r="3647">
          <cell r="AF3647" t="str">
            <v/>
          </cell>
          <cell r="AG3647" t="str">
            <v/>
          </cell>
          <cell r="AH3647" t="str">
            <v>/</v>
          </cell>
          <cell r="AI3647" t="str">
            <v>/</v>
          </cell>
        </row>
        <row r="3648">
          <cell r="AF3648" t="str">
            <v/>
          </cell>
          <cell r="AG3648" t="str">
            <v/>
          </cell>
          <cell r="AH3648" t="str">
            <v>/</v>
          </cell>
          <cell r="AI3648" t="str">
            <v>/</v>
          </cell>
        </row>
        <row r="3649">
          <cell r="AF3649" t="str">
            <v/>
          </cell>
          <cell r="AG3649" t="str">
            <v/>
          </cell>
          <cell r="AH3649" t="str">
            <v>/</v>
          </cell>
          <cell r="AI3649" t="str">
            <v>/</v>
          </cell>
        </row>
        <row r="3650">
          <cell r="AF3650" t="str">
            <v/>
          </cell>
          <cell r="AG3650" t="str">
            <v/>
          </cell>
          <cell r="AH3650" t="str">
            <v>/</v>
          </cell>
          <cell r="AI3650" t="str">
            <v>/</v>
          </cell>
        </row>
        <row r="3651">
          <cell r="AF3651" t="str">
            <v/>
          </cell>
          <cell r="AG3651" t="str">
            <v/>
          </cell>
          <cell r="AH3651" t="str">
            <v>/</v>
          </cell>
          <cell r="AI3651" t="str">
            <v>/</v>
          </cell>
        </row>
        <row r="3652">
          <cell r="AF3652" t="str">
            <v/>
          </cell>
          <cell r="AG3652" t="str">
            <v/>
          </cell>
          <cell r="AH3652" t="str">
            <v>/</v>
          </cell>
          <cell r="AI3652" t="str">
            <v>/</v>
          </cell>
        </row>
        <row r="3653">
          <cell r="AF3653" t="str">
            <v/>
          </cell>
          <cell r="AG3653" t="str">
            <v/>
          </cell>
          <cell r="AH3653" t="str">
            <v>/</v>
          </cell>
          <cell r="AI3653" t="str">
            <v>/</v>
          </cell>
        </row>
        <row r="3654">
          <cell r="AF3654" t="str">
            <v/>
          </cell>
          <cell r="AG3654" t="str">
            <v/>
          </cell>
          <cell r="AH3654" t="str">
            <v>/</v>
          </cell>
          <cell r="AI3654" t="str">
            <v>/</v>
          </cell>
        </row>
        <row r="3655">
          <cell r="AF3655" t="str">
            <v/>
          </cell>
          <cell r="AG3655" t="str">
            <v/>
          </cell>
          <cell r="AH3655" t="str">
            <v>/</v>
          </cell>
          <cell r="AI3655" t="str">
            <v>/</v>
          </cell>
        </row>
        <row r="3656">
          <cell r="AF3656" t="str">
            <v/>
          </cell>
          <cell r="AG3656" t="str">
            <v/>
          </cell>
          <cell r="AH3656" t="str">
            <v>/</v>
          </cell>
          <cell r="AI3656" t="str">
            <v>/</v>
          </cell>
        </row>
        <row r="3657">
          <cell r="AF3657" t="str">
            <v/>
          </cell>
          <cell r="AG3657" t="str">
            <v/>
          </cell>
          <cell r="AH3657" t="str">
            <v>/</v>
          </cell>
          <cell r="AI3657" t="str">
            <v>/</v>
          </cell>
        </row>
        <row r="3658">
          <cell r="AF3658" t="str">
            <v/>
          </cell>
          <cell r="AG3658" t="str">
            <v/>
          </cell>
          <cell r="AH3658" t="str">
            <v>/</v>
          </cell>
          <cell r="AI3658" t="str">
            <v>/</v>
          </cell>
        </row>
        <row r="3659">
          <cell r="AF3659" t="str">
            <v/>
          </cell>
          <cell r="AG3659" t="str">
            <v/>
          </cell>
          <cell r="AH3659" t="str">
            <v>/</v>
          </cell>
          <cell r="AI3659" t="str">
            <v>/</v>
          </cell>
        </row>
        <row r="3660">
          <cell r="AF3660" t="str">
            <v/>
          </cell>
          <cell r="AG3660" t="str">
            <v/>
          </cell>
          <cell r="AH3660" t="str">
            <v>/</v>
          </cell>
          <cell r="AI3660" t="str">
            <v>/</v>
          </cell>
        </row>
        <row r="3661">
          <cell r="AF3661" t="str">
            <v/>
          </cell>
          <cell r="AG3661" t="str">
            <v/>
          </cell>
          <cell r="AH3661" t="str">
            <v>/</v>
          </cell>
          <cell r="AI3661" t="str">
            <v>/</v>
          </cell>
        </row>
        <row r="3662">
          <cell r="AF3662" t="str">
            <v/>
          </cell>
          <cell r="AG3662" t="str">
            <v/>
          </cell>
          <cell r="AH3662" t="str">
            <v>/</v>
          </cell>
          <cell r="AI3662" t="str">
            <v>/</v>
          </cell>
        </row>
        <row r="3663">
          <cell r="AF3663" t="str">
            <v/>
          </cell>
          <cell r="AG3663" t="str">
            <v/>
          </cell>
          <cell r="AH3663" t="str">
            <v>/</v>
          </cell>
          <cell r="AI3663" t="str">
            <v>/</v>
          </cell>
        </row>
        <row r="3664">
          <cell r="AF3664" t="str">
            <v/>
          </cell>
          <cell r="AG3664" t="str">
            <v/>
          </cell>
          <cell r="AH3664" t="str">
            <v>/</v>
          </cell>
          <cell r="AI3664" t="str">
            <v>/</v>
          </cell>
        </row>
        <row r="3665">
          <cell r="AF3665" t="str">
            <v/>
          </cell>
          <cell r="AG3665" t="str">
            <v/>
          </cell>
          <cell r="AH3665" t="str">
            <v>/</v>
          </cell>
          <cell r="AI3665" t="str">
            <v>/</v>
          </cell>
        </row>
        <row r="3666">
          <cell r="AF3666" t="str">
            <v/>
          </cell>
          <cell r="AG3666" t="str">
            <v/>
          </cell>
          <cell r="AH3666" t="str">
            <v>/</v>
          </cell>
          <cell r="AI3666" t="str">
            <v>/</v>
          </cell>
        </row>
        <row r="3667">
          <cell r="AF3667" t="str">
            <v/>
          </cell>
          <cell r="AG3667" t="str">
            <v/>
          </cell>
          <cell r="AH3667" t="str">
            <v>/</v>
          </cell>
          <cell r="AI3667" t="str">
            <v>/</v>
          </cell>
        </row>
        <row r="3668">
          <cell r="AF3668" t="str">
            <v/>
          </cell>
          <cell r="AG3668" t="str">
            <v/>
          </cell>
          <cell r="AH3668" t="str">
            <v>/</v>
          </cell>
          <cell r="AI3668" t="str">
            <v>/</v>
          </cell>
        </row>
        <row r="3669">
          <cell r="AF3669" t="str">
            <v/>
          </cell>
          <cell r="AG3669" t="str">
            <v/>
          </cell>
          <cell r="AH3669" t="str">
            <v>/</v>
          </cell>
          <cell r="AI3669" t="str">
            <v>/</v>
          </cell>
        </row>
        <row r="3670">
          <cell r="AF3670" t="str">
            <v/>
          </cell>
          <cell r="AG3670" t="str">
            <v/>
          </cell>
          <cell r="AH3670" t="str">
            <v>/</v>
          </cell>
          <cell r="AI3670" t="str">
            <v>/</v>
          </cell>
        </row>
        <row r="3671">
          <cell r="AF3671" t="str">
            <v/>
          </cell>
          <cell r="AG3671" t="str">
            <v/>
          </cell>
          <cell r="AH3671" t="str">
            <v>/</v>
          </cell>
          <cell r="AI3671" t="str">
            <v>/</v>
          </cell>
        </row>
        <row r="3672">
          <cell r="AF3672" t="str">
            <v/>
          </cell>
          <cell r="AG3672" t="str">
            <v/>
          </cell>
          <cell r="AH3672" t="str">
            <v>/</v>
          </cell>
          <cell r="AI3672" t="str">
            <v>/</v>
          </cell>
        </row>
        <row r="3673">
          <cell r="AF3673" t="str">
            <v/>
          </cell>
          <cell r="AG3673" t="str">
            <v/>
          </cell>
          <cell r="AH3673" t="str">
            <v>/</v>
          </cell>
          <cell r="AI3673" t="str">
            <v>/</v>
          </cell>
        </row>
        <row r="3674">
          <cell r="AF3674" t="str">
            <v/>
          </cell>
          <cell r="AG3674" t="str">
            <v/>
          </cell>
          <cell r="AH3674" t="str">
            <v>/</v>
          </cell>
          <cell r="AI3674" t="str">
            <v>/</v>
          </cell>
        </row>
        <row r="3675">
          <cell r="AF3675" t="str">
            <v/>
          </cell>
          <cell r="AG3675" t="str">
            <v/>
          </cell>
          <cell r="AH3675" t="str">
            <v>/</v>
          </cell>
          <cell r="AI3675" t="str">
            <v>/</v>
          </cell>
        </row>
        <row r="3676">
          <cell r="AF3676" t="str">
            <v/>
          </cell>
          <cell r="AG3676" t="str">
            <v/>
          </cell>
          <cell r="AH3676" t="str">
            <v>/</v>
          </cell>
          <cell r="AI3676" t="str">
            <v>/</v>
          </cell>
        </row>
        <row r="3677">
          <cell r="AF3677" t="str">
            <v/>
          </cell>
          <cell r="AG3677" t="str">
            <v/>
          </cell>
          <cell r="AH3677" t="str">
            <v>/</v>
          </cell>
          <cell r="AI3677" t="str">
            <v>/</v>
          </cell>
        </row>
        <row r="3678">
          <cell r="AF3678" t="str">
            <v/>
          </cell>
          <cell r="AG3678" t="str">
            <v/>
          </cell>
          <cell r="AH3678" t="str">
            <v>/</v>
          </cell>
          <cell r="AI3678" t="str">
            <v>/</v>
          </cell>
        </row>
        <row r="3679">
          <cell r="AF3679" t="str">
            <v/>
          </cell>
          <cell r="AG3679" t="str">
            <v/>
          </cell>
          <cell r="AH3679" t="str">
            <v>/</v>
          </cell>
          <cell r="AI3679" t="str">
            <v>/</v>
          </cell>
        </row>
        <row r="3680">
          <cell r="AF3680" t="str">
            <v/>
          </cell>
          <cell r="AG3680" t="str">
            <v/>
          </cell>
          <cell r="AH3680" t="str">
            <v>/</v>
          </cell>
          <cell r="AI3680" t="str">
            <v>/</v>
          </cell>
        </row>
        <row r="3681">
          <cell r="AF3681" t="str">
            <v/>
          </cell>
          <cell r="AG3681" t="str">
            <v/>
          </cell>
          <cell r="AH3681" t="str">
            <v>/</v>
          </cell>
          <cell r="AI3681" t="str">
            <v>/</v>
          </cell>
        </row>
        <row r="3682">
          <cell r="AF3682" t="str">
            <v/>
          </cell>
          <cell r="AG3682" t="str">
            <v/>
          </cell>
          <cell r="AH3682" t="str">
            <v>/</v>
          </cell>
          <cell r="AI3682" t="str">
            <v>/</v>
          </cell>
        </row>
        <row r="3683">
          <cell r="AF3683" t="str">
            <v/>
          </cell>
          <cell r="AG3683" t="str">
            <v/>
          </cell>
          <cell r="AH3683" t="str">
            <v>/</v>
          </cell>
          <cell r="AI3683" t="str">
            <v>/</v>
          </cell>
        </row>
        <row r="3684">
          <cell r="AF3684" t="str">
            <v/>
          </cell>
          <cell r="AG3684" t="str">
            <v/>
          </cell>
          <cell r="AH3684" t="str">
            <v>/</v>
          </cell>
          <cell r="AI3684" t="str">
            <v>/</v>
          </cell>
        </row>
        <row r="3685">
          <cell r="AF3685" t="str">
            <v/>
          </cell>
          <cell r="AG3685" t="str">
            <v/>
          </cell>
          <cell r="AH3685" t="str">
            <v>/</v>
          </cell>
          <cell r="AI3685" t="str">
            <v>/</v>
          </cell>
        </row>
        <row r="3686">
          <cell r="AF3686" t="str">
            <v/>
          </cell>
          <cell r="AG3686" t="str">
            <v/>
          </cell>
          <cell r="AH3686" t="str">
            <v>/</v>
          </cell>
          <cell r="AI3686" t="str">
            <v>/</v>
          </cell>
        </row>
        <row r="3687">
          <cell r="AF3687" t="str">
            <v/>
          </cell>
          <cell r="AG3687" t="str">
            <v/>
          </cell>
          <cell r="AH3687" t="str">
            <v>/</v>
          </cell>
          <cell r="AI3687" t="str">
            <v>/</v>
          </cell>
        </row>
        <row r="3688">
          <cell r="AF3688" t="str">
            <v/>
          </cell>
          <cell r="AG3688" t="str">
            <v/>
          </cell>
          <cell r="AH3688" t="str">
            <v>/</v>
          </cell>
          <cell r="AI3688" t="str">
            <v>/</v>
          </cell>
        </row>
        <row r="3689">
          <cell r="AF3689" t="str">
            <v/>
          </cell>
          <cell r="AG3689" t="str">
            <v/>
          </cell>
          <cell r="AH3689" t="str">
            <v>/</v>
          </cell>
          <cell r="AI3689" t="str">
            <v>/</v>
          </cell>
        </row>
        <row r="3690">
          <cell r="AF3690" t="str">
            <v/>
          </cell>
          <cell r="AG3690" t="str">
            <v/>
          </cell>
          <cell r="AH3690" t="str">
            <v>/</v>
          </cell>
          <cell r="AI3690" t="str">
            <v>/</v>
          </cell>
        </row>
        <row r="3691">
          <cell r="AF3691" t="str">
            <v/>
          </cell>
          <cell r="AG3691" t="str">
            <v/>
          </cell>
          <cell r="AH3691" t="str">
            <v>/</v>
          </cell>
          <cell r="AI3691" t="str">
            <v>/</v>
          </cell>
        </row>
        <row r="3692">
          <cell r="AF3692" t="str">
            <v/>
          </cell>
          <cell r="AG3692" t="str">
            <v/>
          </cell>
          <cell r="AH3692" t="str">
            <v>/</v>
          </cell>
          <cell r="AI3692" t="str">
            <v>/</v>
          </cell>
        </row>
        <row r="3693">
          <cell r="AF3693" t="str">
            <v/>
          </cell>
          <cell r="AG3693" t="str">
            <v/>
          </cell>
          <cell r="AH3693" t="str">
            <v>/</v>
          </cell>
          <cell r="AI3693" t="str">
            <v>/</v>
          </cell>
        </row>
        <row r="3694">
          <cell r="AF3694" t="str">
            <v/>
          </cell>
          <cell r="AG3694" t="str">
            <v/>
          </cell>
          <cell r="AH3694" t="str">
            <v>/</v>
          </cell>
          <cell r="AI3694" t="str">
            <v>/</v>
          </cell>
        </row>
        <row r="3695">
          <cell r="AF3695" t="str">
            <v/>
          </cell>
          <cell r="AG3695" t="str">
            <v/>
          </cell>
          <cell r="AH3695" t="str">
            <v>/</v>
          </cell>
          <cell r="AI3695" t="str">
            <v>/</v>
          </cell>
        </row>
        <row r="3696">
          <cell r="AF3696" t="str">
            <v/>
          </cell>
          <cell r="AG3696" t="str">
            <v/>
          </cell>
          <cell r="AH3696" t="str">
            <v>/</v>
          </cell>
          <cell r="AI3696" t="str">
            <v>/</v>
          </cell>
        </row>
        <row r="3697">
          <cell r="AF3697" t="str">
            <v/>
          </cell>
          <cell r="AG3697" t="str">
            <v/>
          </cell>
          <cell r="AH3697" t="str">
            <v>/</v>
          </cell>
          <cell r="AI3697" t="str">
            <v>/</v>
          </cell>
        </row>
        <row r="3698">
          <cell r="AF3698" t="str">
            <v/>
          </cell>
          <cell r="AG3698" t="str">
            <v/>
          </cell>
          <cell r="AH3698" t="str">
            <v>/</v>
          </cell>
          <cell r="AI3698" t="str">
            <v>/</v>
          </cell>
        </row>
        <row r="3699">
          <cell r="AF3699" t="str">
            <v/>
          </cell>
          <cell r="AG3699" t="str">
            <v/>
          </cell>
          <cell r="AH3699" t="str">
            <v>/</v>
          </cell>
          <cell r="AI3699" t="str">
            <v>/</v>
          </cell>
        </row>
        <row r="3700">
          <cell r="AF3700" t="str">
            <v/>
          </cell>
          <cell r="AG3700" t="str">
            <v/>
          </cell>
          <cell r="AH3700" t="str">
            <v>/</v>
          </cell>
          <cell r="AI3700" t="str">
            <v>/</v>
          </cell>
        </row>
        <row r="3701">
          <cell r="AF3701" t="str">
            <v/>
          </cell>
          <cell r="AG3701" t="str">
            <v/>
          </cell>
          <cell r="AH3701" t="str">
            <v>/</v>
          </cell>
          <cell r="AI3701" t="str">
            <v>/</v>
          </cell>
        </row>
        <row r="3702">
          <cell r="AF3702" t="str">
            <v/>
          </cell>
          <cell r="AG3702" t="str">
            <v/>
          </cell>
          <cell r="AH3702" t="str">
            <v>/</v>
          </cell>
          <cell r="AI3702" t="str">
            <v>/</v>
          </cell>
        </row>
        <row r="3703">
          <cell r="AF3703" t="str">
            <v/>
          </cell>
          <cell r="AG3703" t="str">
            <v/>
          </cell>
          <cell r="AH3703" t="str">
            <v>/</v>
          </cell>
          <cell r="AI3703" t="str">
            <v>/</v>
          </cell>
        </row>
        <row r="3704">
          <cell r="AF3704" t="str">
            <v/>
          </cell>
          <cell r="AG3704" t="str">
            <v/>
          </cell>
          <cell r="AH3704" t="str">
            <v>/</v>
          </cell>
          <cell r="AI3704" t="str">
            <v>/</v>
          </cell>
        </row>
        <row r="3705">
          <cell r="AF3705" t="str">
            <v/>
          </cell>
          <cell r="AG3705" t="str">
            <v/>
          </cell>
          <cell r="AH3705" t="str">
            <v>/</v>
          </cell>
          <cell r="AI3705" t="str">
            <v>/</v>
          </cell>
        </row>
        <row r="3706">
          <cell r="AF3706" t="str">
            <v/>
          </cell>
          <cell r="AG3706" t="str">
            <v/>
          </cell>
          <cell r="AH3706" t="str">
            <v>/</v>
          </cell>
          <cell r="AI3706" t="str">
            <v>/</v>
          </cell>
        </row>
        <row r="3707">
          <cell r="AF3707" t="str">
            <v/>
          </cell>
          <cell r="AG3707" t="str">
            <v/>
          </cell>
          <cell r="AH3707" t="str">
            <v>/</v>
          </cell>
          <cell r="AI3707" t="str">
            <v>/</v>
          </cell>
        </row>
        <row r="3708">
          <cell r="AF3708" t="str">
            <v/>
          </cell>
          <cell r="AG3708" t="str">
            <v/>
          </cell>
          <cell r="AH3708" t="str">
            <v>/</v>
          </cell>
          <cell r="AI3708" t="str">
            <v>/</v>
          </cell>
        </row>
        <row r="3709">
          <cell r="AF3709" t="str">
            <v/>
          </cell>
          <cell r="AG3709" t="str">
            <v/>
          </cell>
          <cell r="AH3709" t="str">
            <v>/</v>
          </cell>
          <cell r="AI3709" t="str">
            <v>/</v>
          </cell>
        </row>
        <row r="3710">
          <cell r="AF3710" t="str">
            <v/>
          </cell>
          <cell r="AG3710" t="str">
            <v/>
          </cell>
          <cell r="AH3710" t="str">
            <v>/</v>
          </cell>
          <cell r="AI3710" t="str">
            <v>/</v>
          </cell>
        </row>
        <row r="3711">
          <cell r="AF3711" t="str">
            <v/>
          </cell>
          <cell r="AG3711" t="str">
            <v/>
          </cell>
          <cell r="AH3711" t="str">
            <v>/</v>
          </cell>
          <cell r="AI3711" t="str">
            <v>/</v>
          </cell>
        </row>
        <row r="3712">
          <cell r="AF3712" t="str">
            <v/>
          </cell>
          <cell r="AG3712" t="str">
            <v/>
          </cell>
          <cell r="AH3712" t="str">
            <v>/</v>
          </cell>
          <cell r="AI3712" t="str">
            <v>/</v>
          </cell>
        </row>
        <row r="3713">
          <cell r="AF3713" t="str">
            <v/>
          </cell>
          <cell r="AG3713" t="str">
            <v/>
          </cell>
          <cell r="AH3713" t="str">
            <v>/</v>
          </cell>
          <cell r="AI3713" t="str">
            <v>/</v>
          </cell>
        </row>
        <row r="3714">
          <cell r="AF3714" t="str">
            <v/>
          </cell>
          <cell r="AG3714" t="str">
            <v/>
          </cell>
          <cell r="AH3714" t="str">
            <v>/</v>
          </cell>
          <cell r="AI3714" t="str">
            <v>/</v>
          </cell>
        </row>
        <row r="3715">
          <cell r="AF3715" t="str">
            <v/>
          </cell>
          <cell r="AG3715" t="str">
            <v/>
          </cell>
          <cell r="AH3715" t="str">
            <v>/</v>
          </cell>
          <cell r="AI3715" t="str">
            <v>/</v>
          </cell>
        </row>
        <row r="3716">
          <cell r="AF3716" t="str">
            <v/>
          </cell>
          <cell r="AG3716" t="str">
            <v/>
          </cell>
          <cell r="AH3716" t="str">
            <v>/</v>
          </cell>
          <cell r="AI3716" t="str">
            <v>/</v>
          </cell>
        </row>
        <row r="3717">
          <cell r="AF3717" t="str">
            <v/>
          </cell>
          <cell r="AG3717" t="str">
            <v/>
          </cell>
          <cell r="AH3717" t="str">
            <v>/</v>
          </cell>
          <cell r="AI3717" t="str">
            <v>/</v>
          </cell>
        </row>
        <row r="3718">
          <cell r="AF3718" t="str">
            <v/>
          </cell>
          <cell r="AG3718" t="str">
            <v/>
          </cell>
          <cell r="AH3718" t="str">
            <v>/</v>
          </cell>
          <cell r="AI3718" t="str">
            <v>/</v>
          </cell>
        </row>
        <row r="3719">
          <cell r="AF3719" t="str">
            <v/>
          </cell>
          <cell r="AG3719" t="str">
            <v/>
          </cell>
          <cell r="AH3719" t="str">
            <v>/</v>
          </cell>
          <cell r="AI3719" t="str">
            <v>/</v>
          </cell>
        </row>
        <row r="3720">
          <cell r="AF3720" t="str">
            <v/>
          </cell>
          <cell r="AG3720" t="str">
            <v/>
          </cell>
          <cell r="AH3720" t="str">
            <v>/</v>
          </cell>
          <cell r="AI3720" t="str">
            <v>/</v>
          </cell>
        </row>
        <row r="3721">
          <cell r="AF3721" t="str">
            <v/>
          </cell>
          <cell r="AG3721" t="str">
            <v/>
          </cell>
          <cell r="AH3721" t="str">
            <v>/</v>
          </cell>
          <cell r="AI3721" t="str">
            <v>/</v>
          </cell>
        </row>
        <row r="3722">
          <cell r="AF3722" t="str">
            <v/>
          </cell>
          <cell r="AG3722" t="str">
            <v/>
          </cell>
          <cell r="AH3722" t="str">
            <v>/</v>
          </cell>
          <cell r="AI3722" t="str">
            <v>/</v>
          </cell>
        </row>
        <row r="3723">
          <cell r="AF3723" t="str">
            <v/>
          </cell>
          <cell r="AG3723" t="str">
            <v/>
          </cell>
          <cell r="AH3723" t="str">
            <v>/</v>
          </cell>
          <cell r="AI3723" t="str">
            <v>/</v>
          </cell>
        </row>
        <row r="3724">
          <cell r="AF3724" t="str">
            <v/>
          </cell>
          <cell r="AG3724" t="str">
            <v/>
          </cell>
          <cell r="AH3724" t="str">
            <v>/</v>
          </cell>
          <cell r="AI3724" t="str">
            <v>/</v>
          </cell>
        </row>
        <row r="3725">
          <cell r="AF3725" t="str">
            <v/>
          </cell>
          <cell r="AG3725" t="str">
            <v/>
          </cell>
          <cell r="AH3725" t="str">
            <v>/</v>
          </cell>
          <cell r="AI3725" t="str">
            <v>/</v>
          </cell>
        </row>
        <row r="3726">
          <cell r="AF3726" t="str">
            <v/>
          </cell>
          <cell r="AG3726" t="str">
            <v/>
          </cell>
          <cell r="AH3726" t="str">
            <v>/</v>
          </cell>
          <cell r="AI3726" t="str">
            <v>/</v>
          </cell>
        </row>
        <row r="3727">
          <cell r="AF3727" t="str">
            <v/>
          </cell>
          <cell r="AG3727" t="str">
            <v/>
          </cell>
          <cell r="AH3727" t="str">
            <v>/</v>
          </cell>
          <cell r="AI3727" t="str">
            <v>/</v>
          </cell>
        </row>
        <row r="3728">
          <cell r="AF3728" t="str">
            <v/>
          </cell>
          <cell r="AG3728" t="str">
            <v/>
          </cell>
          <cell r="AH3728" t="str">
            <v>/</v>
          </cell>
          <cell r="AI3728" t="str">
            <v>/</v>
          </cell>
        </row>
        <row r="3729">
          <cell r="AF3729" t="str">
            <v/>
          </cell>
          <cell r="AG3729" t="str">
            <v/>
          </cell>
          <cell r="AH3729" t="str">
            <v>/</v>
          </cell>
          <cell r="AI3729" t="str">
            <v>/</v>
          </cell>
        </row>
        <row r="3730">
          <cell r="AF3730" t="str">
            <v/>
          </cell>
          <cell r="AG3730" t="str">
            <v/>
          </cell>
          <cell r="AH3730" t="str">
            <v>/</v>
          </cell>
          <cell r="AI3730" t="str">
            <v>/</v>
          </cell>
        </row>
        <row r="3731">
          <cell r="AF3731" t="str">
            <v/>
          </cell>
          <cell r="AG3731" t="str">
            <v/>
          </cell>
          <cell r="AH3731" t="str">
            <v>/</v>
          </cell>
          <cell r="AI3731" t="str">
            <v>/</v>
          </cell>
        </row>
        <row r="3732">
          <cell r="AF3732" t="str">
            <v/>
          </cell>
          <cell r="AG3732" t="str">
            <v/>
          </cell>
          <cell r="AH3732" t="str">
            <v>/</v>
          </cell>
          <cell r="AI3732" t="str">
            <v>/</v>
          </cell>
        </row>
        <row r="3733">
          <cell r="AF3733" t="str">
            <v/>
          </cell>
          <cell r="AG3733" t="str">
            <v/>
          </cell>
          <cell r="AH3733" t="str">
            <v>/</v>
          </cell>
          <cell r="AI3733" t="str">
            <v>/</v>
          </cell>
        </row>
        <row r="3734">
          <cell r="AF3734" t="str">
            <v/>
          </cell>
          <cell r="AG3734" t="str">
            <v/>
          </cell>
          <cell r="AH3734" t="str">
            <v>/</v>
          </cell>
          <cell r="AI3734" t="str">
            <v>/</v>
          </cell>
        </row>
        <row r="3735">
          <cell r="AF3735" t="str">
            <v/>
          </cell>
          <cell r="AG3735" t="str">
            <v/>
          </cell>
          <cell r="AH3735" t="str">
            <v>/</v>
          </cell>
          <cell r="AI3735" t="str">
            <v>/</v>
          </cell>
        </row>
        <row r="3736">
          <cell r="AF3736" t="str">
            <v/>
          </cell>
          <cell r="AG3736" t="str">
            <v/>
          </cell>
          <cell r="AH3736" t="str">
            <v>/</v>
          </cell>
          <cell r="AI3736" t="str">
            <v>/</v>
          </cell>
        </row>
        <row r="3737">
          <cell r="AF3737" t="str">
            <v/>
          </cell>
          <cell r="AG3737" t="str">
            <v/>
          </cell>
          <cell r="AH3737" t="str">
            <v>/</v>
          </cell>
          <cell r="AI3737" t="str">
            <v>/</v>
          </cell>
        </row>
        <row r="3738">
          <cell r="AF3738" t="str">
            <v/>
          </cell>
          <cell r="AG3738" t="str">
            <v/>
          </cell>
          <cell r="AH3738" t="str">
            <v>/</v>
          </cell>
          <cell r="AI3738" t="str">
            <v>/</v>
          </cell>
        </row>
        <row r="3739">
          <cell r="AF3739" t="str">
            <v/>
          </cell>
          <cell r="AG3739" t="str">
            <v/>
          </cell>
          <cell r="AH3739" t="str">
            <v>/</v>
          </cell>
          <cell r="AI3739" t="str">
            <v>/</v>
          </cell>
        </row>
        <row r="3740">
          <cell r="AF3740" t="str">
            <v/>
          </cell>
          <cell r="AG3740" t="str">
            <v/>
          </cell>
          <cell r="AH3740" t="str">
            <v>/</v>
          </cell>
          <cell r="AI3740" t="str">
            <v>/</v>
          </cell>
        </row>
        <row r="3741">
          <cell r="AF3741" t="str">
            <v/>
          </cell>
          <cell r="AG3741" t="str">
            <v/>
          </cell>
          <cell r="AH3741" t="str">
            <v>/</v>
          </cell>
          <cell r="AI3741" t="str">
            <v>/</v>
          </cell>
        </row>
        <row r="3742">
          <cell r="AF3742" t="str">
            <v/>
          </cell>
          <cell r="AG3742" t="str">
            <v/>
          </cell>
          <cell r="AH3742" t="str">
            <v>/</v>
          </cell>
          <cell r="AI3742" t="str">
            <v>/</v>
          </cell>
        </row>
        <row r="3743">
          <cell r="AF3743" t="str">
            <v/>
          </cell>
          <cell r="AG3743" t="str">
            <v/>
          </cell>
          <cell r="AH3743" t="str">
            <v>/</v>
          </cell>
          <cell r="AI3743" t="str">
            <v>/</v>
          </cell>
        </row>
        <row r="3744">
          <cell r="AF3744" t="str">
            <v/>
          </cell>
          <cell r="AG3744" t="str">
            <v/>
          </cell>
          <cell r="AH3744" t="str">
            <v>/</v>
          </cell>
          <cell r="AI3744" t="str">
            <v>/</v>
          </cell>
        </row>
        <row r="3745">
          <cell r="AF3745" t="str">
            <v/>
          </cell>
          <cell r="AG3745" t="str">
            <v/>
          </cell>
          <cell r="AH3745" t="str">
            <v>/</v>
          </cell>
          <cell r="AI3745" t="str">
            <v>/</v>
          </cell>
        </row>
        <row r="3746">
          <cell r="AF3746" t="str">
            <v/>
          </cell>
          <cell r="AG3746" t="str">
            <v/>
          </cell>
          <cell r="AH3746" t="str">
            <v>/</v>
          </cell>
          <cell r="AI3746" t="str">
            <v>/</v>
          </cell>
        </row>
        <row r="3747">
          <cell r="AF3747" t="str">
            <v/>
          </cell>
          <cell r="AG3747" t="str">
            <v/>
          </cell>
          <cell r="AH3747" t="str">
            <v>/</v>
          </cell>
          <cell r="AI3747" t="str">
            <v>/</v>
          </cell>
        </row>
        <row r="3748">
          <cell r="AF3748" t="str">
            <v/>
          </cell>
          <cell r="AG3748" t="str">
            <v/>
          </cell>
          <cell r="AH3748" t="str">
            <v>/</v>
          </cell>
          <cell r="AI3748" t="str">
            <v>/</v>
          </cell>
        </row>
        <row r="3749">
          <cell r="AF3749" t="str">
            <v/>
          </cell>
          <cell r="AG3749" t="str">
            <v/>
          </cell>
          <cell r="AH3749" t="str">
            <v>/</v>
          </cell>
          <cell r="AI3749" t="str">
            <v>/</v>
          </cell>
        </row>
        <row r="3750">
          <cell r="AF3750" t="str">
            <v/>
          </cell>
          <cell r="AG3750" t="str">
            <v/>
          </cell>
          <cell r="AH3750" t="str">
            <v>/</v>
          </cell>
          <cell r="AI3750" t="str">
            <v>/</v>
          </cell>
        </row>
        <row r="3751">
          <cell r="AF3751" t="str">
            <v/>
          </cell>
          <cell r="AG3751" t="str">
            <v/>
          </cell>
          <cell r="AH3751" t="str">
            <v>/</v>
          </cell>
          <cell r="AI3751" t="str">
            <v>/</v>
          </cell>
        </row>
        <row r="3752">
          <cell r="AF3752" t="str">
            <v/>
          </cell>
          <cell r="AG3752" t="str">
            <v/>
          </cell>
          <cell r="AH3752" t="str">
            <v>/</v>
          </cell>
          <cell r="AI3752" t="str">
            <v>/</v>
          </cell>
        </row>
        <row r="3753">
          <cell r="AF3753" t="str">
            <v/>
          </cell>
          <cell r="AG3753" t="str">
            <v/>
          </cell>
          <cell r="AH3753" t="str">
            <v>/</v>
          </cell>
          <cell r="AI3753" t="str">
            <v>/</v>
          </cell>
        </row>
        <row r="3754">
          <cell r="AF3754" t="str">
            <v/>
          </cell>
          <cell r="AG3754" t="str">
            <v/>
          </cell>
          <cell r="AH3754" t="str">
            <v>/</v>
          </cell>
          <cell r="AI3754" t="str">
            <v>/</v>
          </cell>
        </row>
        <row r="3755">
          <cell r="AF3755" t="str">
            <v/>
          </cell>
          <cell r="AG3755" t="str">
            <v/>
          </cell>
          <cell r="AH3755" t="str">
            <v>/</v>
          </cell>
          <cell r="AI3755" t="str">
            <v>/</v>
          </cell>
        </row>
        <row r="3756">
          <cell r="AF3756" t="str">
            <v/>
          </cell>
          <cell r="AG3756" t="str">
            <v/>
          </cell>
          <cell r="AH3756" t="str">
            <v>/</v>
          </cell>
          <cell r="AI3756" t="str">
            <v>/</v>
          </cell>
        </row>
        <row r="3757">
          <cell r="AF3757" t="str">
            <v/>
          </cell>
          <cell r="AG3757" t="str">
            <v/>
          </cell>
          <cell r="AH3757" t="str">
            <v>/</v>
          </cell>
          <cell r="AI3757" t="str">
            <v>/</v>
          </cell>
        </row>
        <row r="3758">
          <cell r="AF3758" t="str">
            <v/>
          </cell>
          <cell r="AG3758" t="str">
            <v/>
          </cell>
          <cell r="AH3758" t="str">
            <v>/</v>
          </cell>
          <cell r="AI3758" t="str">
            <v>/</v>
          </cell>
        </row>
        <row r="3759">
          <cell r="AF3759" t="str">
            <v/>
          </cell>
          <cell r="AG3759" t="str">
            <v/>
          </cell>
          <cell r="AH3759" t="str">
            <v>/</v>
          </cell>
          <cell r="AI3759" t="str">
            <v>/</v>
          </cell>
        </row>
        <row r="3760">
          <cell r="AF3760" t="str">
            <v/>
          </cell>
          <cell r="AG3760" t="str">
            <v/>
          </cell>
          <cell r="AH3760" t="str">
            <v>/</v>
          </cell>
          <cell r="AI3760" t="str">
            <v>/</v>
          </cell>
        </row>
        <row r="3761">
          <cell r="AF3761" t="str">
            <v/>
          </cell>
          <cell r="AG3761" t="str">
            <v/>
          </cell>
          <cell r="AH3761" t="str">
            <v>/</v>
          </cell>
          <cell r="AI3761" t="str">
            <v>/</v>
          </cell>
        </row>
        <row r="3762">
          <cell r="AF3762" t="str">
            <v/>
          </cell>
          <cell r="AG3762" t="str">
            <v/>
          </cell>
          <cell r="AH3762" t="str">
            <v>/</v>
          </cell>
          <cell r="AI3762" t="str">
            <v>/</v>
          </cell>
        </row>
        <row r="3763">
          <cell r="AF3763" t="str">
            <v/>
          </cell>
          <cell r="AG3763" t="str">
            <v/>
          </cell>
          <cell r="AH3763" t="str">
            <v>/</v>
          </cell>
          <cell r="AI3763" t="str">
            <v>/</v>
          </cell>
        </row>
        <row r="3764">
          <cell r="AF3764" t="str">
            <v/>
          </cell>
          <cell r="AG3764" t="str">
            <v/>
          </cell>
          <cell r="AH3764" t="str">
            <v>/</v>
          </cell>
          <cell r="AI3764" t="str">
            <v>/</v>
          </cell>
        </row>
        <row r="3765">
          <cell r="AF3765" t="str">
            <v/>
          </cell>
          <cell r="AG3765" t="str">
            <v/>
          </cell>
          <cell r="AH3765" t="str">
            <v>/</v>
          </cell>
          <cell r="AI3765" t="str">
            <v>/</v>
          </cell>
        </row>
        <row r="3766">
          <cell r="AF3766" t="str">
            <v/>
          </cell>
          <cell r="AG3766" t="str">
            <v/>
          </cell>
          <cell r="AH3766" t="str">
            <v>/</v>
          </cell>
          <cell r="AI3766" t="str">
            <v>/</v>
          </cell>
        </row>
        <row r="3767">
          <cell r="AF3767" t="str">
            <v/>
          </cell>
          <cell r="AG3767" t="str">
            <v/>
          </cell>
          <cell r="AH3767" t="str">
            <v>/</v>
          </cell>
          <cell r="AI3767" t="str">
            <v>/</v>
          </cell>
        </row>
        <row r="3768">
          <cell r="AF3768" t="str">
            <v/>
          </cell>
          <cell r="AG3768" t="str">
            <v/>
          </cell>
          <cell r="AH3768" t="str">
            <v>/</v>
          </cell>
          <cell r="AI3768" t="str">
            <v>/</v>
          </cell>
        </row>
        <row r="3769">
          <cell r="AF3769" t="str">
            <v/>
          </cell>
          <cell r="AG3769" t="str">
            <v/>
          </cell>
          <cell r="AH3769" t="str">
            <v>/</v>
          </cell>
          <cell r="AI3769" t="str">
            <v>/</v>
          </cell>
        </row>
        <row r="3770">
          <cell r="AF3770" t="str">
            <v/>
          </cell>
          <cell r="AG3770" t="str">
            <v/>
          </cell>
          <cell r="AH3770" t="str">
            <v>/</v>
          </cell>
          <cell r="AI3770" t="str">
            <v>/</v>
          </cell>
        </row>
        <row r="3771">
          <cell r="AF3771" t="str">
            <v/>
          </cell>
          <cell r="AG3771" t="str">
            <v/>
          </cell>
          <cell r="AH3771" t="str">
            <v>/</v>
          </cell>
          <cell r="AI3771" t="str">
            <v>/</v>
          </cell>
        </row>
        <row r="3772">
          <cell r="AF3772" t="str">
            <v/>
          </cell>
          <cell r="AG3772" t="str">
            <v/>
          </cell>
          <cell r="AH3772" t="str">
            <v>/</v>
          </cell>
          <cell r="AI3772" t="str">
            <v>/</v>
          </cell>
        </row>
        <row r="3773">
          <cell r="AF3773" t="str">
            <v/>
          </cell>
          <cell r="AG3773" t="str">
            <v/>
          </cell>
          <cell r="AH3773" t="str">
            <v>/</v>
          </cell>
          <cell r="AI3773" t="str">
            <v>/</v>
          </cell>
        </row>
        <row r="3774">
          <cell r="AF3774" t="str">
            <v/>
          </cell>
          <cell r="AG3774" t="str">
            <v/>
          </cell>
          <cell r="AH3774" t="str">
            <v>/</v>
          </cell>
          <cell r="AI3774" t="str">
            <v>/</v>
          </cell>
        </row>
        <row r="3775">
          <cell r="AF3775" t="str">
            <v/>
          </cell>
          <cell r="AG3775" t="str">
            <v/>
          </cell>
          <cell r="AH3775" t="str">
            <v>/</v>
          </cell>
          <cell r="AI3775" t="str">
            <v>/</v>
          </cell>
        </row>
        <row r="3776">
          <cell r="AF3776" t="str">
            <v/>
          </cell>
          <cell r="AG3776" t="str">
            <v/>
          </cell>
          <cell r="AH3776" t="str">
            <v>/</v>
          </cell>
          <cell r="AI3776" t="str">
            <v>/</v>
          </cell>
        </row>
        <row r="3777">
          <cell r="AF3777" t="str">
            <v/>
          </cell>
          <cell r="AG3777" t="str">
            <v/>
          </cell>
          <cell r="AH3777" t="str">
            <v>/</v>
          </cell>
          <cell r="AI3777" t="str">
            <v>/</v>
          </cell>
        </row>
        <row r="3778">
          <cell r="AF3778" t="str">
            <v/>
          </cell>
          <cell r="AG3778" t="str">
            <v/>
          </cell>
          <cell r="AH3778" t="str">
            <v>/</v>
          </cell>
          <cell r="AI3778" t="str">
            <v>/</v>
          </cell>
        </row>
        <row r="3779">
          <cell r="AF3779" t="str">
            <v/>
          </cell>
          <cell r="AG3779" t="str">
            <v/>
          </cell>
          <cell r="AH3779" t="str">
            <v>/</v>
          </cell>
          <cell r="AI3779" t="str">
            <v>/</v>
          </cell>
        </row>
        <row r="3780">
          <cell r="AF3780" t="str">
            <v/>
          </cell>
          <cell r="AG3780" t="str">
            <v/>
          </cell>
          <cell r="AH3780" t="str">
            <v>/</v>
          </cell>
          <cell r="AI3780" t="str">
            <v>/</v>
          </cell>
        </row>
        <row r="3781">
          <cell r="AF3781" t="str">
            <v/>
          </cell>
          <cell r="AG3781" t="str">
            <v/>
          </cell>
          <cell r="AH3781" t="str">
            <v>/</v>
          </cell>
          <cell r="AI3781" t="str">
            <v>/</v>
          </cell>
        </row>
        <row r="3782">
          <cell r="AF3782" t="str">
            <v/>
          </cell>
          <cell r="AG3782" t="str">
            <v/>
          </cell>
          <cell r="AH3782" t="str">
            <v>/</v>
          </cell>
          <cell r="AI3782" t="str">
            <v>/</v>
          </cell>
        </row>
        <row r="3783">
          <cell r="AF3783" t="str">
            <v/>
          </cell>
          <cell r="AG3783" t="str">
            <v/>
          </cell>
          <cell r="AH3783" t="str">
            <v>/</v>
          </cell>
          <cell r="AI3783" t="str">
            <v>/</v>
          </cell>
        </row>
        <row r="3784">
          <cell r="AF3784" t="str">
            <v/>
          </cell>
          <cell r="AG3784" t="str">
            <v/>
          </cell>
          <cell r="AH3784" t="str">
            <v>/</v>
          </cell>
          <cell r="AI3784" t="str">
            <v>/</v>
          </cell>
        </row>
        <row r="3785">
          <cell r="AF3785" t="str">
            <v/>
          </cell>
          <cell r="AG3785" t="str">
            <v/>
          </cell>
          <cell r="AH3785" t="str">
            <v>/</v>
          </cell>
          <cell r="AI3785" t="str">
            <v>/</v>
          </cell>
        </row>
        <row r="3786">
          <cell r="AF3786" t="str">
            <v/>
          </cell>
          <cell r="AG3786" t="str">
            <v/>
          </cell>
          <cell r="AH3786" t="str">
            <v>/</v>
          </cell>
          <cell r="AI3786" t="str">
            <v>/</v>
          </cell>
        </row>
        <row r="3787">
          <cell r="AF3787" t="str">
            <v/>
          </cell>
          <cell r="AG3787" t="str">
            <v/>
          </cell>
          <cell r="AH3787" t="str">
            <v>/</v>
          </cell>
          <cell r="AI3787" t="str">
            <v>/</v>
          </cell>
        </row>
        <row r="3788">
          <cell r="AF3788" t="str">
            <v/>
          </cell>
          <cell r="AG3788" t="str">
            <v/>
          </cell>
          <cell r="AH3788" t="str">
            <v>/</v>
          </cell>
          <cell r="AI3788" t="str">
            <v>/</v>
          </cell>
        </row>
        <row r="3789">
          <cell r="AF3789" t="str">
            <v/>
          </cell>
          <cell r="AG3789" t="str">
            <v/>
          </cell>
          <cell r="AH3789" t="str">
            <v>/</v>
          </cell>
          <cell r="AI3789" t="str">
            <v>/</v>
          </cell>
        </row>
        <row r="3790">
          <cell r="AF3790" t="str">
            <v/>
          </cell>
          <cell r="AG3790" t="str">
            <v/>
          </cell>
          <cell r="AH3790" t="str">
            <v>/</v>
          </cell>
          <cell r="AI3790" t="str">
            <v>/</v>
          </cell>
        </row>
        <row r="3791">
          <cell r="AF3791" t="str">
            <v/>
          </cell>
          <cell r="AG3791" t="str">
            <v/>
          </cell>
          <cell r="AH3791" t="str">
            <v>/</v>
          </cell>
          <cell r="AI3791" t="str">
            <v>/</v>
          </cell>
        </row>
        <row r="3792">
          <cell r="AF3792" t="str">
            <v/>
          </cell>
          <cell r="AG3792" t="str">
            <v/>
          </cell>
          <cell r="AH3792" t="str">
            <v>/</v>
          </cell>
          <cell r="AI3792" t="str">
            <v>/</v>
          </cell>
        </row>
        <row r="3793">
          <cell r="AF3793" t="str">
            <v/>
          </cell>
          <cell r="AG3793" t="str">
            <v/>
          </cell>
          <cell r="AH3793" t="str">
            <v>/</v>
          </cell>
          <cell r="AI3793" t="str">
            <v>/</v>
          </cell>
        </row>
        <row r="3794">
          <cell r="AF3794" t="str">
            <v/>
          </cell>
          <cell r="AG3794" t="str">
            <v/>
          </cell>
          <cell r="AH3794" t="str">
            <v>/</v>
          </cell>
          <cell r="AI3794" t="str">
            <v>/</v>
          </cell>
        </row>
        <row r="3795">
          <cell r="AF3795" t="str">
            <v/>
          </cell>
          <cell r="AG3795" t="str">
            <v/>
          </cell>
          <cell r="AH3795" t="str">
            <v>/</v>
          </cell>
          <cell r="AI3795" t="str">
            <v>/</v>
          </cell>
        </row>
        <row r="3796">
          <cell r="AF3796" t="str">
            <v/>
          </cell>
          <cell r="AG3796" t="str">
            <v/>
          </cell>
          <cell r="AH3796" t="str">
            <v>/</v>
          </cell>
          <cell r="AI3796" t="str">
            <v>/</v>
          </cell>
        </row>
        <row r="3797">
          <cell r="AF3797" t="str">
            <v/>
          </cell>
          <cell r="AG3797" t="str">
            <v/>
          </cell>
          <cell r="AH3797" t="str">
            <v>/</v>
          </cell>
          <cell r="AI3797" t="str">
            <v>/</v>
          </cell>
        </row>
        <row r="3798">
          <cell r="AF3798" t="str">
            <v/>
          </cell>
          <cell r="AG3798" t="str">
            <v/>
          </cell>
          <cell r="AH3798" t="str">
            <v>/</v>
          </cell>
          <cell r="AI3798" t="str">
            <v>/</v>
          </cell>
        </row>
        <row r="3799">
          <cell r="AF3799" t="str">
            <v/>
          </cell>
          <cell r="AG3799" t="str">
            <v/>
          </cell>
          <cell r="AH3799" t="str">
            <v>/</v>
          </cell>
          <cell r="AI3799" t="str">
            <v>/</v>
          </cell>
        </row>
        <row r="3800">
          <cell r="AF3800" t="str">
            <v/>
          </cell>
          <cell r="AG3800" t="str">
            <v/>
          </cell>
          <cell r="AH3800" t="str">
            <v>/</v>
          </cell>
          <cell r="AI3800" t="str">
            <v>/</v>
          </cell>
        </row>
        <row r="3801">
          <cell r="AF3801" t="str">
            <v/>
          </cell>
          <cell r="AG3801" t="str">
            <v/>
          </cell>
          <cell r="AH3801" t="str">
            <v>/</v>
          </cell>
          <cell r="AI3801" t="str">
            <v>/</v>
          </cell>
        </row>
        <row r="3802">
          <cell r="AF3802" t="str">
            <v/>
          </cell>
          <cell r="AG3802" t="str">
            <v/>
          </cell>
          <cell r="AH3802" t="str">
            <v>/</v>
          </cell>
          <cell r="AI3802" t="str">
            <v>/</v>
          </cell>
        </row>
        <row r="3803">
          <cell r="AF3803" t="str">
            <v/>
          </cell>
          <cell r="AG3803" t="str">
            <v/>
          </cell>
          <cell r="AH3803" t="str">
            <v>/</v>
          </cell>
          <cell r="AI3803" t="str">
            <v>/</v>
          </cell>
        </row>
        <row r="3804">
          <cell r="AF3804" t="str">
            <v/>
          </cell>
          <cell r="AG3804" t="str">
            <v/>
          </cell>
          <cell r="AH3804" t="str">
            <v>/</v>
          </cell>
          <cell r="AI3804" t="str">
            <v>/</v>
          </cell>
        </row>
        <row r="3805">
          <cell r="AF3805" t="str">
            <v/>
          </cell>
          <cell r="AG3805" t="str">
            <v/>
          </cell>
          <cell r="AH3805" t="str">
            <v>/</v>
          </cell>
          <cell r="AI3805" t="str">
            <v>/</v>
          </cell>
        </row>
        <row r="3806">
          <cell r="AF3806" t="str">
            <v/>
          </cell>
          <cell r="AG3806" t="str">
            <v/>
          </cell>
          <cell r="AH3806" t="str">
            <v>/</v>
          </cell>
          <cell r="AI3806" t="str">
            <v>/</v>
          </cell>
        </row>
        <row r="3807">
          <cell r="AF3807" t="str">
            <v/>
          </cell>
          <cell r="AG3807" t="str">
            <v/>
          </cell>
          <cell r="AH3807" t="str">
            <v>/</v>
          </cell>
          <cell r="AI3807" t="str">
            <v>/</v>
          </cell>
        </row>
        <row r="3808">
          <cell r="AF3808" t="str">
            <v/>
          </cell>
          <cell r="AG3808" t="str">
            <v/>
          </cell>
          <cell r="AH3808" t="str">
            <v>/</v>
          </cell>
          <cell r="AI3808" t="str">
            <v>/</v>
          </cell>
        </row>
        <row r="3809">
          <cell r="AF3809" t="str">
            <v/>
          </cell>
          <cell r="AG3809" t="str">
            <v/>
          </cell>
          <cell r="AH3809" t="str">
            <v>/</v>
          </cell>
          <cell r="AI3809" t="str">
            <v>/</v>
          </cell>
        </row>
        <row r="3810">
          <cell r="AF3810" t="str">
            <v/>
          </cell>
          <cell r="AG3810" t="str">
            <v/>
          </cell>
          <cell r="AH3810" t="str">
            <v>/</v>
          </cell>
          <cell r="AI3810" t="str">
            <v>/</v>
          </cell>
        </row>
        <row r="3811">
          <cell r="AF3811" t="str">
            <v/>
          </cell>
          <cell r="AG3811" t="str">
            <v/>
          </cell>
          <cell r="AH3811" t="str">
            <v>/</v>
          </cell>
          <cell r="AI3811" t="str">
            <v>/</v>
          </cell>
        </row>
        <row r="3812">
          <cell r="AF3812" t="str">
            <v/>
          </cell>
          <cell r="AG3812" t="str">
            <v/>
          </cell>
          <cell r="AH3812" t="str">
            <v>/</v>
          </cell>
          <cell r="AI3812" t="str">
            <v>/</v>
          </cell>
        </row>
        <row r="3813">
          <cell r="AF3813" t="str">
            <v/>
          </cell>
          <cell r="AG3813" t="str">
            <v/>
          </cell>
          <cell r="AH3813" t="str">
            <v>/</v>
          </cell>
          <cell r="AI3813" t="str">
            <v>/</v>
          </cell>
        </row>
        <row r="3814">
          <cell r="AF3814" t="str">
            <v/>
          </cell>
          <cell r="AG3814" t="str">
            <v/>
          </cell>
          <cell r="AH3814" t="str">
            <v>/</v>
          </cell>
          <cell r="AI3814" t="str">
            <v>/</v>
          </cell>
        </row>
        <row r="3815">
          <cell r="AF3815" t="str">
            <v/>
          </cell>
          <cell r="AG3815" t="str">
            <v/>
          </cell>
          <cell r="AH3815" t="str">
            <v>/</v>
          </cell>
          <cell r="AI3815" t="str">
            <v>/</v>
          </cell>
        </row>
        <row r="3816">
          <cell r="AF3816" t="str">
            <v/>
          </cell>
          <cell r="AG3816" t="str">
            <v/>
          </cell>
          <cell r="AH3816" t="str">
            <v>/</v>
          </cell>
          <cell r="AI3816" t="str">
            <v>/</v>
          </cell>
        </row>
        <row r="3817">
          <cell r="AF3817" t="str">
            <v/>
          </cell>
          <cell r="AG3817" t="str">
            <v/>
          </cell>
          <cell r="AH3817" t="str">
            <v>/</v>
          </cell>
          <cell r="AI3817" t="str">
            <v>/</v>
          </cell>
        </row>
        <row r="3818">
          <cell r="AF3818" t="str">
            <v/>
          </cell>
          <cell r="AG3818" t="str">
            <v/>
          </cell>
          <cell r="AH3818" t="str">
            <v>/</v>
          </cell>
          <cell r="AI3818" t="str">
            <v>/</v>
          </cell>
        </row>
        <row r="3819">
          <cell r="AF3819" t="str">
            <v/>
          </cell>
          <cell r="AG3819" t="str">
            <v/>
          </cell>
          <cell r="AH3819" t="str">
            <v>/</v>
          </cell>
          <cell r="AI3819" t="str">
            <v>/</v>
          </cell>
        </row>
        <row r="3820">
          <cell r="AF3820" t="str">
            <v/>
          </cell>
          <cell r="AG3820" t="str">
            <v/>
          </cell>
          <cell r="AH3820" t="str">
            <v>/</v>
          </cell>
          <cell r="AI3820" t="str">
            <v>/</v>
          </cell>
        </row>
        <row r="3821">
          <cell r="AF3821" t="str">
            <v/>
          </cell>
          <cell r="AG3821" t="str">
            <v/>
          </cell>
          <cell r="AH3821" t="str">
            <v>/</v>
          </cell>
          <cell r="AI3821" t="str">
            <v>/</v>
          </cell>
        </row>
        <row r="3822">
          <cell r="AF3822" t="str">
            <v/>
          </cell>
          <cell r="AG3822" t="str">
            <v/>
          </cell>
          <cell r="AH3822" t="str">
            <v>/</v>
          </cell>
          <cell r="AI3822" t="str">
            <v>/</v>
          </cell>
        </row>
        <row r="3823">
          <cell r="AF3823" t="str">
            <v/>
          </cell>
          <cell r="AG3823" t="str">
            <v/>
          </cell>
          <cell r="AH3823" t="str">
            <v>/</v>
          </cell>
          <cell r="AI3823" t="str">
            <v>/</v>
          </cell>
        </row>
        <row r="3824">
          <cell r="AF3824" t="str">
            <v/>
          </cell>
          <cell r="AG3824" t="str">
            <v/>
          </cell>
          <cell r="AH3824" t="str">
            <v>/</v>
          </cell>
          <cell r="AI3824" t="str">
            <v>/</v>
          </cell>
        </row>
        <row r="3825">
          <cell r="AF3825" t="str">
            <v/>
          </cell>
          <cell r="AG3825" t="str">
            <v/>
          </cell>
          <cell r="AH3825" t="str">
            <v>/</v>
          </cell>
          <cell r="AI3825" t="str">
            <v>/</v>
          </cell>
        </row>
        <row r="3826">
          <cell r="AF3826" t="str">
            <v/>
          </cell>
          <cell r="AG3826" t="str">
            <v/>
          </cell>
          <cell r="AH3826" t="str">
            <v>/</v>
          </cell>
          <cell r="AI3826" t="str">
            <v>/</v>
          </cell>
        </row>
        <row r="3827">
          <cell r="AF3827" t="str">
            <v/>
          </cell>
          <cell r="AG3827" t="str">
            <v/>
          </cell>
          <cell r="AH3827" t="str">
            <v>/</v>
          </cell>
          <cell r="AI3827" t="str">
            <v>/</v>
          </cell>
        </row>
        <row r="3828">
          <cell r="AF3828" t="str">
            <v/>
          </cell>
          <cell r="AG3828" t="str">
            <v/>
          </cell>
          <cell r="AH3828" t="str">
            <v>/</v>
          </cell>
          <cell r="AI3828" t="str">
            <v>/</v>
          </cell>
        </row>
        <row r="3829">
          <cell r="AF3829" t="str">
            <v/>
          </cell>
          <cell r="AG3829" t="str">
            <v/>
          </cell>
          <cell r="AH3829" t="str">
            <v>/</v>
          </cell>
          <cell r="AI3829" t="str">
            <v>/</v>
          </cell>
        </row>
        <row r="3830">
          <cell r="AF3830" t="str">
            <v/>
          </cell>
          <cell r="AG3830" t="str">
            <v/>
          </cell>
          <cell r="AH3830" t="str">
            <v>/</v>
          </cell>
          <cell r="AI3830" t="str">
            <v>/</v>
          </cell>
        </row>
        <row r="3831">
          <cell r="AF3831" t="str">
            <v/>
          </cell>
          <cell r="AG3831" t="str">
            <v/>
          </cell>
          <cell r="AH3831" t="str">
            <v>/</v>
          </cell>
          <cell r="AI3831" t="str">
            <v>/</v>
          </cell>
        </row>
        <row r="3832">
          <cell r="AF3832" t="str">
            <v/>
          </cell>
          <cell r="AG3832" t="str">
            <v/>
          </cell>
          <cell r="AH3832" t="str">
            <v>/</v>
          </cell>
          <cell r="AI3832" t="str">
            <v>/</v>
          </cell>
        </row>
        <row r="3833">
          <cell r="AF3833" t="str">
            <v/>
          </cell>
          <cell r="AG3833" t="str">
            <v/>
          </cell>
          <cell r="AH3833" t="str">
            <v>/</v>
          </cell>
          <cell r="AI3833" t="str">
            <v>/</v>
          </cell>
        </row>
        <row r="3834">
          <cell r="AF3834" t="str">
            <v/>
          </cell>
          <cell r="AG3834" t="str">
            <v/>
          </cell>
          <cell r="AH3834" t="str">
            <v>/</v>
          </cell>
          <cell r="AI3834" t="str">
            <v>/</v>
          </cell>
        </row>
        <row r="3835">
          <cell r="AF3835" t="str">
            <v/>
          </cell>
          <cell r="AG3835" t="str">
            <v/>
          </cell>
          <cell r="AH3835" t="str">
            <v>/</v>
          </cell>
          <cell r="AI3835" t="str">
            <v>/</v>
          </cell>
        </row>
        <row r="3836">
          <cell r="AF3836" t="str">
            <v/>
          </cell>
          <cell r="AG3836" t="str">
            <v/>
          </cell>
          <cell r="AH3836" t="str">
            <v>/</v>
          </cell>
          <cell r="AI3836" t="str">
            <v>/</v>
          </cell>
        </row>
        <row r="3837">
          <cell r="AF3837" t="str">
            <v/>
          </cell>
          <cell r="AG3837" t="str">
            <v/>
          </cell>
          <cell r="AH3837" t="str">
            <v>/</v>
          </cell>
          <cell r="AI3837" t="str">
            <v>/</v>
          </cell>
        </row>
        <row r="3838">
          <cell r="AF3838" t="str">
            <v/>
          </cell>
          <cell r="AG3838" t="str">
            <v/>
          </cell>
          <cell r="AH3838" t="str">
            <v>/</v>
          </cell>
          <cell r="AI3838" t="str">
            <v>/</v>
          </cell>
        </row>
        <row r="3839">
          <cell r="AF3839" t="str">
            <v/>
          </cell>
          <cell r="AG3839" t="str">
            <v/>
          </cell>
          <cell r="AH3839" t="str">
            <v>/</v>
          </cell>
          <cell r="AI3839" t="str">
            <v>/</v>
          </cell>
        </row>
        <row r="3840">
          <cell r="AF3840" t="str">
            <v/>
          </cell>
          <cell r="AG3840" t="str">
            <v/>
          </cell>
          <cell r="AH3840" t="str">
            <v>/</v>
          </cell>
          <cell r="AI3840" t="str">
            <v>/</v>
          </cell>
        </row>
        <row r="3841">
          <cell r="AF3841" t="str">
            <v/>
          </cell>
          <cell r="AG3841" t="str">
            <v/>
          </cell>
          <cell r="AH3841" t="str">
            <v>/</v>
          </cell>
          <cell r="AI3841" t="str">
            <v>/</v>
          </cell>
        </row>
        <row r="3842">
          <cell r="AF3842" t="str">
            <v/>
          </cell>
          <cell r="AG3842" t="str">
            <v/>
          </cell>
          <cell r="AH3842" t="str">
            <v>/</v>
          </cell>
          <cell r="AI3842" t="str">
            <v>/</v>
          </cell>
        </row>
        <row r="3843">
          <cell r="AF3843" t="str">
            <v/>
          </cell>
          <cell r="AG3843" t="str">
            <v/>
          </cell>
          <cell r="AH3843" t="str">
            <v>/</v>
          </cell>
          <cell r="AI3843" t="str">
            <v>/</v>
          </cell>
        </row>
        <row r="3844">
          <cell r="AF3844" t="str">
            <v/>
          </cell>
          <cell r="AG3844" t="str">
            <v/>
          </cell>
          <cell r="AH3844" t="str">
            <v>/</v>
          </cell>
          <cell r="AI3844" t="str">
            <v>/</v>
          </cell>
        </row>
        <row r="3845">
          <cell r="AF3845" t="str">
            <v/>
          </cell>
          <cell r="AG3845" t="str">
            <v/>
          </cell>
          <cell r="AH3845" t="str">
            <v>/</v>
          </cell>
          <cell r="AI3845" t="str">
            <v>/</v>
          </cell>
        </row>
        <row r="3846">
          <cell r="AF3846" t="str">
            <v/>
          </cell>
          <cell r="AG3846" t="str">
            <v/>
          </cell>
          <cell r="AH3846" t="str">
            <v>/</v>
          </cell>
          <cell r="AI3846" t="str">
            <v>/</v>
          </cell>
        </row>
        <row r="3847">
          <cell r="AF3847" t="str">
            <v/>
          </cell>
          <cell r="AG3847" t="str">
            <v/>
          </cell>
          <cell r="AH3847" t="str">
            <v>/</v>
          </cell>
          <cell r="AI3847" t="str">
            <v>/</v>
          </cell>
        </row>
        <row r="3848">
          <cell r="AF3848" t="str">
            <v/>
          </cell>
          <cell r="AG3848" t="str">
            <v/>
          </cell>
          <cell r="AH3848" t="str">
            <v>/</v>
          </cell>
          <cell r="AI3848" t="str">
            <v>/</v>
          </cell>
        </row>
        <row r="3849">
          <cell r="AF3849" t="str">
            <v/>
          </cell>
          <cell r="AG3849" t="str">
            <v/>
          </cell>
          <cell r="AH3849" t="str">
            <v>/</v>
          </cell>
          <cell r="AI3849" t="str">
            <v>/</v>
          </cell>
        </row>
        <row r="3850">
          <cell r="AF3850" t="str">
            <v/>
          </cell>
          <cell r="AG3850" t="str">
            <v/>
          </cell>
          <cell r="AH3850" t="str">
            <v>/</v>
          </cell>
          <cell r="AI3850" t="str">
            <v>/</v>
          </cell>
        </row>
        <row r="3851">
          <cell r="AF3851" t="str">
            <v/>
          </cell>
          <cell r="AG3851" t="str">
            <v/>
          </cell>
          <cell r="AH3851" t="str">
            <v>/</v>
          </cell>
          <cell r="AI3851" t="str">
            <v>/</v>
          </cell>
        </row>
        <row r="3852">
          <cell r="AF3852" t="str">
            <v/>
          </cell>
          <cell r="AG3852" t="str">
            <v/>
          </cell>
          <cell r="AH3852" t="str">
            <v>/</v>
          </cell>
          <cell r="AI3852" t="str">
            <v>/</v>
          </cell>
        </row>
        <row r="3853">
          <cell r="AF3853" t="str">
            <v/>
          </cell>
          <cell r="AG3853" t="str">
            <v/>
          </cell>
          <cell r="AH3853" t="str">
            <v>/</v>
          </cell>
          <cell r="AI3853" t="str">
            <v>/</v>
          </cell>
        </row>
        <row r="3854">
          <cell r="AF3854" t="str">
            <v/>
          </cell>
          <cell r="AG3854" t="str">
            <v/>
          </cell>
          <cell r="AH3854" t="str">
            <v>/</v>
          </cell>
          <cell r="AI3854" t="str">
            <v>/</v>
          </cell>
        </row>
        <row r="3855">
          <cell r="AF3855" t="str">
            <v/>
          </cell>
          <cell r="AG3855" t="str">
            <v/>
          </cell>
          <cell r="AH3855" t="str">
            <v>/</v>
          </cell>
          <cell r="AI3855" t="str">
            <v>/</v>
          </cell>
        </row>
        <row r="3856">
          <cell r="AF3856" t="str">
            <v/>
          </cell>
          <cell r="AG3856" t="str">
            <v/>
          </cell>
          <cell r="AH3856" t="str">
            <v>/</v>
          </cell>
          <cell r="AI3856" t="str">
            <v>/</v>
          </cell>
        </row>
        <row r="3857">
          <cell r="AF3857" t="str">
            <v/>
          </cell>
          <cell r="AG3857" t="str">
            <v/>
          </cell>
          <cell r="AH3857" t="str">
            <v>/</v>
          </cell>
          <cell r="AI3857" t="str">
            <v>/</v>
          </cell>
        </row>
        <row r="3858">
          <cell r="AF3858" t="str">
            <v/>
          </cell>
          <cell r="AG3858" t="str">
            <v/>
          </cell>
          <cell r="AH3858" t="str">
            <v>/</v>
          </cell>
          <cell r="AI3858" t="str">
            <v>/</v>
          </cell>
        </row>
        <row r="3859">
          <cell r="AF3859" t="str">
            <v/>
          </cell>
          <cell r="AG3859" t="str">
            <v/>
          </cell>
          <cell r="AH3859" t="str">
            <v>/</v>
          </cell>
          <cell r="AI3859" t="str">
            <v>/</v>
          </cell>
        </row>
        <row r="3860">
          <cell r="AF3860" t="str">
            <v/>
          </cell>
          <cell r="AG3860" t="str">
            <v/>
          </cell>
          <cell r="AH3860" t="str">
            <v>/</v>
          </cell>
          <cell r="AI3860" t="str">
            <v>/</v>
          </cell>
        </row>
        <row r="3861">
          <cell r="AF3861" t="str">
            <v/>
          </cell>
          <cell r="AG3861" t="str">
            <v/>
          </cell>
          <cell r="AH3861" t="str">
            <v>/</v>
          </cell>
          <cell r="AI3861" t="str">
            <v>/</v>
          </cell>
        </row>
        <row r="3862">
          <cell r="AF3862" t="str">
            <v/>
          </cell>
          <cell r="AG3862" t="str">
            <v/>
          </cell>
          <cell r="AH3862" t="str">
            <v>/</v>
          </cell>
          <cell r="AI3862" t="str">
            <v>/</v>
          </cell>
        </row>
        <row r="3863">
          <cell r="AF3863" t="str">
            <v/>
          </cell>
          <cell r="AG3863" t="str">
            <v/>
          </cell>
          <cell r="AH3863" t="str">
            <v>/</v>
          </cell>
          <cell r="AI3863" t="str">
            <v>/</v>
          </cell>
        </row>
        <row r="3864">
          <cell r="AF3864" t="str">
            <v/>
          </cell>
          <cell r="AG3864" t="str">
            <v/>
          </cell>
          <cell r="AH3864" t="str">
            <v>/</v>
          </cell>
          <cell r="AI3864" t="str">
            <v>/</v>
          </cell>
        </row>
        <row r="3865">
          <cell r="AF3865" t="str">
            <v/>
          </cell>
          <cell r="AG3865" t="str">
            <v/>
          </cell>
          <cell r="AH3865" t="str">
            <v>/</v>
          </cell>
          <cell r="AI3865" t="str">
            <v>/</v>
          </cell>
        </row>
        <row r="3866">
          <cell r="AF3866" t="str">
            <v/>
          </cell>
          <cell r="AG3866" t="str">
            <v/>
          </cell>
          <cell r="AH3866" t="str">
            <v>/</v>
          </cell>
          <cell r="AI3866" t="str">
            <v>/</v>
          </cell>
        </row>
        <row r="3867">
          <cell r="AF3867" t="str">
            <v/>
          </cell>
          <cell r="AG3867" t="str">
            <v/>
          </cell>
          <cell r="AH3867" t="str">
            <v>/</v>
          </cell>
          <cell r="AI3867" t="str">
            <v>/</v>
          </cell>
        </row>
        <row r="3868">
          <cell r="AF3868" t="str">
            <v/>
          </cell>
          <cell r="AG3868" t="str">
            <v/>
          </cell>
          <cell r="AH3868" t="str">
            <v>/</v>
          </cell>
          <cell r="AI3868" t="str">
            <v>/</v>
          </cell>
        </row>
        <row r="3869">
          <cell r="AF3869" t="str">
            <v/>
          </cell>
          <cell r="AG3869" t="str">
            <v/>
          </cell>
          <cell r="AH3869" t="str">
            <v>/</v>
          </cell>
          <cell r="AI3869" t="str">
            <v>/</v>
          </cell>
        </row>
        <row r="3870">
          <cell r="AF3870" t="str">
            <v/>
          </cell>
          <cell r="AG3870" t="str">
            <v/>
          </cell>
          <cell r="AH3870" t="str">
            <v>/</v>
          </cell>
          <cell r="AI3870" t="str">
            <v>/</v>
          </cell>
        </row>
        <row r="3871">
          <cell r="AF3871" t="str">
            <v/>
          </cell>
          <cell r="AG3871" t="str">
            <v/>
          </cell>
          <cell r="AH3871" t="str">
            <v>/</v>
          </cell>
          <cell r="AI3871" t="str">
            <v>/</v>
          </cell>
        </row>
        <row r="3872">
          <cell r="AF3872" t="str">
            <v/>
          </cell>
          <cell r="AG3872" t="str">
            <v/>
          </cell>
          <cell r="AH3872" t="str">
            <v>/</v>
          </cell>
          <cell r="AI3872" t="str">
            <v>/</v>
          </cell>
        </row>
        <row r="3873">
          <cell r="AF3873" t="str">
            <v/>
          </cell>
          <cell r="AG3873" t="str">
            <v/>
          </cell>
          <cell r="AH3873" t="str">
            <v>/</v>
          </cell>
          <cell r="AI3873" t="str">
            <v>/</v>
          </cell>
        </row>
        <row r="3874">
          <cell r="AF3874" t="str">
            <v/>
          </cell>
          <cell r="AG3874" t="str">
            <v/>
          </cell>
          <cell r="AH3874" t="str">
            <v>/</v>
          </cell>
          <cell r="AI3874" t="str">
            <v>/</v>
          </cell>
        </row>
        <row r="3875">
          <cell r="AF3875" t="str">
            <v/>
          </cell>
          <cell r="AG3875" t="str">
            <v/>
          </cell>
          <cell r="AH3875" t="str">
            <v>/</v>
          </cell>
          <cell r="AI3875" t="str">
            <v>/</v>
          </cell>
        </row>
        <row r="3876">
          <cell r="AF3876" t="str">
            <v/>
          </cell>
          <cell r="AG3876" t="str">
            <v/>
          </cell>
          <cell r="AH3876" t="str">
            <v>/</v>
          </cell>
          <cell r="AI3876" t="str">
            <v>/</v>
          </cell>
        </row>
        <row r="3877">
          <cell r="AF3877" t="str">
            <v/>
          </cell>
          <cell r="AG3877" t="str">
            <v/>
          </cell>
          <cell r="AH3877" t="str">
            <v>/</v>
          </cell>
          <cell r="AI3877" t="str">
            <v>/</v>
          </cell>
        </row>
        <row r="3878">
          <cell r="AF3878" t="str">
            <v/>
          </cell>
          <cell r="AG3878" t="str">
            <v/>
          </cell>
          <cell r="AH3878" t="str">
            <v>/</v>
          </cell>
          <cell r="AI3878" t="str">
            <v>/</v>
          </cell>
        </row>
        <row r="3879">
          <cell r="AF3879" t="str">
            <v/>
          </cell>
          <cell r="AG3879" t="str">
            <v/>
          </cell>
          <cell r="AH3879" t="str">
            <v>/</v>
          </cell>
          <cell r="AI3879" t="str">
            <v>/</v>
          </cell>
        </row>
        <row r="3880">
          <cell r="AF3880" t="str">
            <v/>
          </cell>
          <cell r="AG3880" t="str">
            <v/>
          </cell>
          <cell r="AH3880" t="str">
            <v>/</v>
          </cell>
          <cell r="AI3880" t="str">
            <v>/</v>
          </cell>
        </row>
        <row r="3881">
          <cell r="AF3881" t="str">
            <v/>
          </cell>
          <cell r="AG3881" t="str">
            <v/>
          </cell>
          <cell r="AH3881" t="str">
            <v>/</v>
          </cell>
          <cell r="AI3881" t="str">
            <v>/</v>
          </cell>
        </row>
        <row r="3882">
          <cell r="AF3882" t="str">
            <v/>
          </cell>
          <cell r="AG3882" t="str">
            <v/>
          </cell>
          <cell r="AH3882" t="str">
            <v>/</v>
          </cell>
          <cell r="AI3882" t="str">
            <v>/</v>
          </cell>
        </row>
        <row r="3883">
          <cell r="AF3883" t="str">
            <v/>
          </cell>
          <cell r="AG3883" t="str">
            <v/>
          </cell>
          <cell r="AH3883" t="str">
            <v>/</v>
          </cell>
          <cell r="AI3883" t="str">
            <v>/</v>
          </cell>
        </row>
        <row r="3884">
          <cell r="AF3884" t="str">
            <v/>
          </cell>
          <cell r="AG3884" t="str">
            <v/>
          </cell>
          <cell r="AH3884" t="str">
            <v>/</v>
          </cell>
          <cell r="AI3884" t="str">
            <v>/</v>
          </cell>
        </row>
        <row r="3885">
          <cell r="AF3885" t="str">
            <v/>
          </cell>
          <cell r="AG3885" t="str">
            <v/>
          </cell>
          <cell r="AH3885" t="str">
            <v>/</v>
          </cell>
          <cell r="AI3885" t="str">
            <v>/</v>
          </cell>
        </row>
        <row r="3886">
          <cell r="AF3886" t="str">
            <v/>
          </cell>
          <cell r="AG3886" t="str">
            <v/>
          </cell>
          <cell r="AH3886" t="str">
            <v>/</v>
          </cell>
          <cell r="AI3886" t="str">
            <v>/</v>
          </cell>
        </row>
        <row r="3887">
          <cell r="AF3887" t="str">
            <v/>
          </cell>
          <cell r="AG3887" t="str">
            <v/>
          </cell>
          <cell r="AH3887" t="str">
            <v>/</v>
          </cell>
          <cell r="AI3887" t="str">
            <v>/</v>
          </cell>
        </row>
        <row r="3888">
          <cell r="AF3888" t="str">
            <v/>
          </cell>
          <cell r="AG3888" t="str">
            <v/>
          </cell>
          <cell r="AH3888" t="str">
            <v>/</v>
          </cell>
          <cell r="AI3888" t="str">
            <v>/</v>
          </cell>
        </row>
        <row r="3889">
          <cell r="AF3889" t="str">
            <v/>
          </cell>
          <cell r="AG3889" t="str">
            <v/>
          </cell>
          <cell r="AH3889" t="str">
            <v>/</v>
          </cell>
          <cell r="AI3889" t="str">
            <v>/</v>
          </cell>
        </row>
        <row r="3890">
          <cell r="AF3890" t="str">
            <v/>
          </cell>
          <cell r="AG3890" t="str">
            <v/>
          </cell>
          <cell r="AH3890" t="str">
            <v>/</v>
          </cell>
          <cell r="AI3890" t="str">
            <v>/</v>
          </cell>
        </row>
        <row r="3891">
          <cell r="AF3891" t="str">
            <v/>
          </cell>
          <cell r="AG3891" t="str">
            <v/>
          </cell>
          <cell r="AH3891" t="str">
            <v>/</v>
          </cell>
          <cell r="AI3891" t="str">
            <v>/</v>
          </cell>
        </row>
        <row r="3892">
          <cell r="AF3892" t="str">
            <v/>
          </cell>
          <cell r="AG3892" t="str">
            <v/>
          </cell>
          <cell r="AH3892" t="str">
            <v>/</v>
          </cell>
          <cell r="AI3892" t="str">
            <v>/</v>
          </cell>
        </row>
        <row r="3893">
          <cell r="AF3893" t="str">
            <v/>
          </cell>
          <cell r="AG3893" t="str">
            <v/>
          </cell>
          <cell r="AH3893" t="str">
            <v>/</v>
          </cell>
          <cell r="AI3893" t="str">
            <v>/</v>
          </cell>
        </row>
        <row r="3894">
          <cell r="AF3894" t="str">
            <v/>
          </cell>
          <cell r="AG3894" t="str">
            <v/>
          </cell>
          <cell r="AH3894" t="str">
            <v>/</v>
          </cell>
          <cell r="AI3894" t="str">
            <v>/</v>
          </cell>
        </row>
        <row r="3895">
          <cell r="AF3895" t="str">
            <v/>
          </cell>
          <cell r="AG3895" t="str">
            <v/>
          </cell>
          <cell r="AH3895" t="str">
            <v>/</v>
          </cell>
          <cell r="AI3895" t="str">
            <v>/</v>
          </cell>
        </row>
        <row r="3896">
          <cell r="AF3896" t="str">
            <v/>
          </cell>
          <cell r="AG3896" t="str">
            <v/>
          </cell>
          <cell r="AH3896" t="str">
            <v>/</v>
          </cell>
          <cell r="AI3896" t="str">
            <v>/</v>
          </cell>
        </row>
        <row r="3897">
          <cell r="AF3897" t="str">
            <v/>
          </cell>
          <cell r="AG3897" t="str">
            <v/>
          </cell>
          <cell r="AH3897" t="str">
            <v>/</v>
          </cell>
          <cell r="AI3897" t="str">
            <v>/</v>
          </cell>
        </row>
        <row r="3898">
          <cell r="AF3898" t="str">
            <v/>
          </cell>
          <cell r="AG3898" t="str">
            <v/>
          </cell>
          <cell r="AH3898" t="str">
            <v>/</v>
          </cell>
          <cell r="AI3898" t="str">
            <v>/</v>
          </cell>
        </row>
        <row r="3899">
          <cell r="AF3899" t="str">
            <v/>
          </cell>
          <cell r="AG3899" t="str">
            <v/>
          </cell>
          <cell r="AH3899" t="str">
            <v>/</v>
          </cell>
          <cell r="AI3899" t="str">
            <v>/</v>
          </cell>
        </row>
        <row r="3900">
          <cell r="AF3900" t="str">
            <v/>
          </cell>
          <cell r="AG3900" t="str">
            <v/>
          </cell>
          <cell r="AH3900" t="str">
            <v>/</v>
          </cell>
          <cell r="AI3900" t="str">
            <v>/</v>
          </cell>
        </row>
        <row r="3901">
          <cell r="AF3901" t="str">
            <v/>
          </cell>
          <cell r="AG3901" t="str">
            <v/>
          </cell>
          <cell r="AH3901" t="str">
            <v>/</v>
          </cell>
          <cell r="AI3901" t="str">
            <v>/</v>
          </cell>
        </row>
        <row r="3902">
          <cell r="AF3902" t="str">
            <v/>
          </cell>
          <cell r="AG3902" t="str">
            <v/>
          </cell>
          <cell r="AH3902" t="str">
            <v>/</v>
          </cell>
          <cell r="AI3902" t="str">
            <v>/</v>
          </cell>
        </row>
        <row r="3903">
          <cell r="AF3903" t="str">
            <v/>
          </cell>
          <cell r="AG3903" t="str">
            <v/>
          </cell>
          <cell r="AH3903" t="str">
            <v>/</v>
          </cell>
          <cell r="AI3903" t="str">
            <v>/</v>
          </cell>
        </row>
        <row r="3904">
          <cell r="AF3904" t="str">
            <v/>
          </cell>
          <cell r="AG3904" t="str">
            <v/>
          </cell>
          <cell r="AH3904" t="str">
            <v>/</v>
          </cell>
          <cell r="AI3904" t="str">
            <v>/</v>
          </cell>
        </row>
        <row r="3905">
          <cell r="AF3905" t="str">
            <v/>
          </cell>
          <cell r="AG3905" t="str">
            <v/>
          </cell>
          <cell r="AH3905" t="str">
            <v>/</v>
          </cell>
          <cell r="AI3905" t="str">
            <v>/</v>
          </cell>
        </row>
        <row r="3906">
          <cell r="AF3906" t="str">
            <v/>
          </cell>
          <cell r="AG3906" t="str">
            <v/>
          </cell>
          <cell r="AH3906" t="str">
            <v>/</v>
          </cell>
          <cell r="AI3906" t="str">
            <v>/</v>
          </cell>
        </row>
        <row r="3907">
          <cell r="AF3907" t="str">
            <v/>
          </cell>
          <cell r="AG3907" t="str">
            <v/>
          </cell>
          <cell r="AH3907" t="str">
            <v>/</v>
          </cell>
          <cell r="AI3907" t="str">
            <v>/</v>
          </cell>
        </row>
        <row r="3908">
          <cell r="AF3908" t="str">
            <v/>
          </cell>
          <cell r="AG3908" t="str">
            <v/>
          </cell>
          <cell r="AH3908" t="str">
            <v>/</v>
          </cell>
          <cell r="AI3908" t="str">
            <v>/</v>
          </cell>
        </row>
        <row r="3909">
          <cell r="AF3909" t="str">
            <v/>
          </cell>
          <cell r="AG3909" t="str">
            <v/>
          </cell>
          <cell r="AH3909" t="str">
            <v>/</v>
          </cell>
          <cell r="AI3909" t="str">
            <v>/</v>
          </cell>
        </row>
        <row r="3910">
          <cell r="AF3910" t="str">
            <v/>
          </cell>
          <cell r="AG3910" t="str">
            <v/>
          </cell>
          <cell r="AH3910" t="str">
            <v>/</v>
          </cell>
          <cell r="AI3910" t="str">
            <v>/</v>
          </cell>
        </row>
        <row r="3911">
          <cell r="AF3911" t="str">
            <v/>
          </cell>
          <cell r="AG3911" t="str">
            <v/>
          </cell>
          <cell r="AH3911" t="str">
            <v>/</v>
          </cell>
          <cell r="AI3911" t="str">
            <v>/</v>
          </cell>
        </row>
        <row r="3912">
          <cell r="AF3912" t="str">
            <v/>
          </cell>
          <cell r="AG3912" t="str">
            <v/>
          </cell>
          <cell r="AH3912" t="str">
            <v>/</v>
          </cell>
          <cell r="AI3912" t="str">
            <v>/</v>
          </cell>
        </row>
        <row r="3913">
          <cell r="AF3913" t="str">
            <v/>
          </cell>
          <cell r="AG3913" t="str">
            <v/>
          </cell>
          <cell r="AH3913" t="str">
            <v>/</v>
          </cell>
          <cell r="AI3913" t="str">
            <v>/</v>
          </cell>
        </row>
        <row r="3914">
          <cell r="AF3914" t="str">
            <v/>
          </cell>
          <cell r="AG3914" t="str">
            <v/>
          </cell>
          <cell r="AH3914" t="str">
            <v>/</v>
          </cell>
          <cell r="AI3914" t="str">
            <v>/</v>
          </cell>
        </row>
        <row r="3915">
          <cell r="AF3915" t="str">
            <v/>
          </cell>
          <cell r="AG3915" t="str">
            <v/>
          </cell>
          <cell r="AH3915" t="str">
            <v>/</v>
          </cell>
          <cell r="AI3915" t="str">
            <v>/</v>
          </cell>
        </row>
        <row r="3916">
          <cell r="AF3916" t="str">
            <v/>
          </cell>
          <cell r="AG3916" t="str">
            <v/>
          </cell>
          <cell r="AH3916" t="str">
            <v>/</v>
          </cell>
          <cell r="AI3916" t="str">
            <v>/</v>
          </cell>
        </row>
        <row r="3917">
          <cell r="AF3917" t="str">
            <v/>
          </cell>
          <cell r="AG3917" t="str">
            <v/>
          </cell>
          <cell r="AH3917" t="str">
            <v>/</v>
          </cell>
          <cell r="AI3917" t="str">
            <v>/</v>
          </cell>
        </row>
        <row r="3918">
          <cell r="AF3918" t="str">
            <v/>
          </cell>
          <cell r="AG3918" t="str">
            <v/>
          </cell>
          <cell r="AH3918" t="str">
            <v>/</v>
          </cell>
          <cell r="AI3918" t="str">
            <v>/</v>
          </cell>
        </row>
        <row r="3919">
          <cell r="AF3919" t="str">
            <v/>
          </cell>
          <cell r="AG3919" t="str">
            <v/>
          </cell>
          <cell r="AH3919" t="str">
            <v>/</v>
          </cell>
          <cell r="AI3919" t="str">
            <v>/</v>
          </cell>
        </row>
        <row r="3920">
          <cell r="AF3920" t="str">
            <v/>
          </cell>
          <cell r="AG3920" t="str">
            <v/>
          </cell>
          <cell r="AH3920" t="str">
            <v>/</v>
          </cell>
          <cell r="AI3920" t="str">
            <v>/</v>
          </cell>
        </row>
        <row r="3921">
          <cell r="AF3921" t="str">
            <v/>
          </cell>
          <cell r="AG3921" t="str">
            <v/>
          </cell>
          <cell r="AH3921" t="str">
            <v>/</v>
          </cell>
          <cell r="AI3921" t="str">
            <v>/</v>
          </cell>
        </row>
        <row r="3922">
          <cell r="AF3922" t="str">
            <v/>
          </cell>
          <cell r="AG3922" t="str">
            <v/>
          </cell>
          <cell r="AH3922" t="str">
            <v>/</v>
          </cell>
          <cell r="AI3922" t="str">
            <v>/</v>
          </cell>
        </row>
        <row r="3923">
          <cell r="AF3923" t="str">
            <v/>
          </cell>
          <cell r="AG3923" t="str">
            <v/>
          </cell>
          <cell r="AH3923" t="str">
            <v>/</v>
          </cell>
          <cell r="AI3923" t="str">
            <v>/</v>
          </cell>
        </row>
        <row r="3924">
          <cell r="AF3924" t="str">
            <v/>
          </cell>
          <cell r="AG3924" t="str">
            <v/>
          </cell>
          <cell r="AH3924" t="str">
            <v>/</v>
          </cell>
          <cell r="AI3924" t="str">
            <v>/</v>
          </cell>
        </row>
        <row r="3925">
          <cell r="AF3925" t="str">
            <v/>
          </cell>
          <cell r="AG3925" t="str">
            <v/>
          </cell>
          <cell r="AH3925" t="str">
            <v>/</v>
          </cell>
          <cell r="AI3925" t="str">
            <v>/</v>
          </cell>
        </row>
        <row r="3926">
          <cell r="AF3926" t="str">
            <v/>
          </cell>
          <cell r="AG3926" t="str">
            <v/>
          </cell>
          <cell r="AH3926" t="str">
            <v>/</v>
          </cell>
          <cell r="AI3926" t="str">
            <v>/</v>
          </cell>
        </row>
        <row r="3927">
          <cell r="AF3927" t="str">
            <v/>
          </cell>
          <cell r="AG3927" t="str">
            <v/>
          </cell>
          <cell r="AH3927" t="str">
            <v>/</v>
          </cell>
          <cell r="AI3927" t="str">
            <v>/</v>
          </cell>
        </row>
        <row r="3928">
          <cell r="AF3928" t="str">
            <v/>
          </cell>
          <cell r="AG3928" t="str">
            <v/>
          </cell>
          <cell r="AH3928" t="str">
            <v>/</v>
          </cell>
          <cell r="AI3928" t="str">
            <v>/</v>
          </cell>
        </row>
        <row r="3929">
          <cell r="AF3929" t="str">
            <v/>
          </cell>
          <cell r="AG3929" t="str">
            <v/>
          </cell>
          <cell r="AH3929" t="str">
            <v>/</v>
          </cell>
          <cell r="AI3929" t="str">
            <v>/</v>
          </cell>
        </row>
        <row r="3930">
          <cell r="AF3930" t="str">
            <v/>
          </cell>
          <cell r="AG3930" t="str">
            <v/>
          </cell>
          <cell r="AH3930" t="str">
            <v>/</v>
          </cell>
          <cell r="AI3930" t="str">
            <v>/</v>
          </cell>
        </row>
        <row r="3931">
          <cell r="AF3931" t="str">
            <v/>
          </cell>
          <cell r="AG3931" t="str">
            <v/>
          </cell>
          <cell r="AH3931" t="str">
            <v>/</v>
          </cell>
          <cell r="AI3931" t="str">
            <v>/</v>
          </cell>
        </row>
        <row r="3932">
          <cell r="AF3932" t="str">
            <v/>
          </cell>
          <cell r="AG3932" t="str">
            <v/>
          </cell>
          <cell r="AH3932" t="str">
            <v>/</v>
          </cell>
          <cell r="AI3932" t="str">
            <v>/</v>
          </cell>
        </row>
        <row r="3933">
          <cell r="AF3933" t="str">
            <v/>
          </cell>
          <cell r="AG3933" t="str">
            <v/>
          </cell>
          <cell r="AH3933" t="str">
            <v>/</v>
          </cell>
          <cell r="AI3933" t="str">
            <v>/</v>
          </cell>
        </row>
        <row r="3934">
          <cell r="AF3934" t="str">
            <v/>
          </cell>
          <cell r="AG3934" t="str">
            <v/>
          </cell>
          <cell r="AH3934" t="str">
            <v>/</v>
          </cell>
          <cell r="AI3934" t="str">
            <v>/</v>
          </cell>
        </row>
        <row r="3935">
          <cell r="AF3935" t="str">
            <v/>
          </cell>
          <cell r="AG3935" t="str">
            <v/>
          </cell>
          <cell r="AH3935" t="str">
            <v>/</v>
          </cell>
          <cell r="AI3935" t="str">
            <v>/</v>
          </cell>
        </row>
        <row r="3936">
          <cell r="AF3936" t="str">
            <v/>
          </cell>
          <cell r="AG3936" t="str">
            <v/>
          </cell>
          <cell r="AH3936" t="str">
            <v>/</v>
          </cell>
          <cell r="AI3936" t="str">
            <v>/</v>
          </cell>
        </row>
        <row r="3937">
          <cell r="AF3937" t="str">
            <v/>
          </cell>
          <cell r="AG3937" t="str">
            <v/>
          </cell>
          <cell r="AH3937" t="str">
            <v>/</v>
          </cell>
          <cell r="AI3937" t="str">
            <v>/</v>
          </cell>
        </row>
        <row r="3938">
          <cell r="AF3938" t="str">
            <v/>
          </cell>
          <cell r="AG3938" t="str">
            <v/>
          </cell>
          <cell r="AH3938" t="str">
            <v>/</v>
          </cell>
          <cell r="AI3938" t="str">
            <v>/</v>
          </cell>
        </row>
        <row r="3939">
          <cell r="AF3939" t="str">
            <v/>
          </cell>
          <cell r="AG3939" t="str">
            <v/>
          </cell>
          <cell r="AH3939" t="str">
            <v>/</v>
          </cell>
          <cell r="AI3939" t="str">
            <v>/</v>
          </cell>
        </row>
        <row r="3940">
          <cell r="AF3940" t="str">
            <v/>
          </cell>
          <cell r="AG3940" t="str">
            <v/>
          </cell>
          <cell r="AH3940" t="str">
            <v>/</v>
          </cell>
          <cell r="AI3940" t="str">
            <v>/</v>
          </cell>
        </row>
        <row r="3941">
          <cell r="AF3941" t="str">
            <v/>
          </cell>
          <cell r="AG3941" t="str">
            <v/>
          </cell>
          <cell r="AH3941" t="str">
            <v>/</v>
          </cell>
          <cell r="AI3941" t="str">
            <v>/</v>
          </cell>
        </row>
        <row r="3942">
          <cell r="AF3942" t="str">
            <v/>
          </cell>
          <cell r="AG3942" t="str">
            <v/>
          </cell>
          <cell r="AH3942" t="str">
            <v>/</v>
          </cell>
          <cell r="AI3942" t="str">
            <v>/</v>
          </cell>
        </row>
        <row r="3943">
          <cell r="AF3943" t="str">
            <v/>
          </cell>
          <cell r="AG3943" t="str">
            <v/>
          </cell>
          <cell r="AH3943" t="str">
            <v>/</v>
          </cell>
          <cell r="AI3943" t="str">
            <v>/</v>
          </cell>
        </row>
        <row r="3944">
          <cell r="AF3944" t="str">
            <v/>
          </cell>
          <cell r="AG3944" t="str">
            <v/>
          </cell>
          <cell r="AH3944" t="str">
            <v>/</v>
          </cell>
          <cell r="AI3944" t="str">
            <v>/</v>
          </cell>
        </row>
        <row r="3945">
          <cell r="AF3945" t="str">
            <v/>
          </cell>
          <cell r="AG3945" t="str">
            <v/>
          </cell>
          <cell r="AH3945" t="str">
            <v>/</v>
          </cell>
          <cell r="AI3945" t="str">
            <v>/</v>
          </cell>
        </row>
        <row r="3946">
          <cell r="AF3946" t="str">
            <v/>
          </cell>
          <cell r="AG3946" t="str">
            <v/>
          </cell>
          <cell r="AH3946" t="str">
            <v>/</v>
          </cell>
          <cell r="AI3946" t="str">
            <v>/</v>
          </cell>
        </row>
        <row r="3947">
          <cell r="AF3947" t="str">
            <v/>
          </cell>
          <cell r="AG3947" t="str">
            <v/>
          </cell>
          <cell r="AH3947" t="str">
            <v>/</v>
          </cell>
          <cell r="AI3947" t="str">
            <v>/</v>
          </cell>
        </row>
        <row r="3948">
          <cell r="AF3948" t="str">
            <v/>
          </cell>
          <cell r="AG3948" t="str">
            <v/>
          </cell>
          <cell r="AH3948" t="str">
            <v>/</v>
          </cell>
          <cell r="AI3948" t="str">
            <v>/</v>
          </cell>
        </row>
        <row r="3949">
          <cell r="AF3949" t="str">
            <v/>
          </cell>
          <cell r="AG3949" t="str">
            <v/>
          </cell>
          <cell r="AH3949" t="str">
            <v>/</v>
          </cell>
          <cell r="AI3949" t="str">
            <v>/</v>
          </cell>
        </row>
        <row r="3950">
          <cell r="AF3950" t="str">
            <v/>
          </cell>
          <cell r="AG3950" t="str">
            <v/>
          </cell>
          <cell r="AH3950" t="str">
            <v>/</v>
          </cell>
          <cell r="AI3950" t="str">
            <v>/</v>
          </cell>
        </row>
        <row r="3951">
          <cell r="AF3951" t="str">
            <v/>
          </cell>
          <cell r="AG3951" t="str">
            <v/>
          </cell>
          <cell r="AH3951" t="str">
            <v>/</v>
          </cell>
          <cell r="AI3951" t="str">
            <v>/</v>
          </cell>
        </row>
        <row r="3952">
          <cell r="AF3952" t="str">
            <v/>
          </cell>
          <cell r="AG3952" t="str">
            <v/>
          </cell>
          <cell r="AH3952" t="str">
            <v>/</v>
          </cell>
          <cell r="AI3952" t="str">
            <v>/</v>
          </cell>
        </row>
        <row r="3953">
          <cell r="AF3953" t="str">
            <v/>
          </cell>
          <cell r="AG3953" t="str">
            <v/>
          </cell>
          <cell r="AH3953" t="str">
            <v>/</v>
          </cell>
          <cell r="AI3953" t="str">
            <v>/</v>
          </cell>
        </row>
        <row r="3954">
          <cell r="AF3954" t="str">
            <v/>
          </cell>
          <cell r="AG3954" t="str">
            <v/>
          </cell>
          <cell r="AH3954" t="str">
            <v>/</v>
          </cell>
          <cell r="AI3954" t="str">
            <v>/</v>
          </cell>
        </row>
        <row r="3955">
          <cell r="AF3955" t="str">
            <v/>
          </cell>
          <cell r="AG3955" t="str">
            <v/>
          </cell>
          <cell r="AH3955" t="str">
            <v>/</v>
          </cell>
          <cell r="AI3955" t="str">
            <v>/</v>
          </cell>
        </row>
        <row r="3956">
          <cell r="AF3956" t="str">
            <v/>
          </cell>
          <cell r="AG3956" t="str">
            <v/>
          </cell>
          <cell r="AH3956" t="str">
            <v>/</v>
          </cell>
          <cell r="AI3956" t="str">
            <v>/</v>
          </cell>
        </row>
        <row r="3957">
          <cell r="AF3957" t="str">
            <v/>
          </cell>
          <cell r="AG3957" t="str">
            <v/>
          </cell>
          <cell r="AH3957" t="str">
            <v>/</v>
          </cell>
          <cell r="AI3957" t="str">
            <v>/</v>
          </cell>
        </row>
        <row r="3958">
          <cell r="AF3958" t="str">
            <v/>
          </cell>
          <cell r="AG3958" t="str">
            <v/>
          </cell>
          <cell r="AH3958" t="str">
            <v>/</v>
          </cell>
          <cell r="AI3958" t="str">
            <v>/</v>
          </cell>
        </row>
        <row r="3959">
          <cell r="AF3959" t="str">
            <v/>
          </cell>
          <cell r="AG3959" t="str">
            <v/>
          </cell>
          <cell r="AH3959" t="str">
            <v>/</v>
          </cell>
          <cell r="AI3959" t="str">
            <v>/</v>
          </cell>
        </row>
        <row r="3960">
          <cell r="AF3960" t="str">
            <v/>
          </cell>
          <cell r="AG3960" t="str">
            <v/>
          </cell>
          <cell r="AH3960" t="str">
            <v>/</v>
          </cell>
          <cell r="AI3960" t="str">
            <v>/</v>
          </cell>
        </row>
        <row r="3961">
          <cell r="AF3961" t="str">
            <v/>
          </cell>
          <cell r="AG3961" t="str">
            <v/>
          </cell>
          <cell r="AH3961" t="str">
            <v>/</v>
          </cell>
          <cell r="AI3961" t="str">
            <v>/</v>
          </cell>
        </row>
        <row r="3962">
          <cell r="AF3962" t="str">
            <v/>
          </cell>
          <cell r="AG3962" t="str">
            <v/>
          </cell>
          <cell r="AH3962" t="str">
            <v>/</v>
          </cell>
          <cell r="AI3962" t="str">
            <v>/</v>
          </cell>
        </row>
        <row r="3963">
          <cell r="AF3963" t="str">
            <v/>
          </cell>
          <cell r="AG3963" t="str">
            <v/>
          </cell>
          <cell r="AH3963" t="str">
            <v>/</v>
          </cell>
          <cell r="AI3963" t="str">
            <v>/</v>
          </cell>
        </row>
        <row r="3964">
          <cell r="AF3964" t="str">
            <v/>
          </cell>
          <cell r="AG3964" t="str">
            <v/>
          </cell>
          <cell r="AH3964" t="str">
            <v>/</v>
          </cell>
          <cell r="AI3964" t="str">
            <v>/</v>
          </cell>
        </row>
        <row r="3965">
          <cell r="AF3965" t="str">
            <v/>
          </cell>
          <cell r="AG3965" t="str">
            <v/>
          </cell>
          <cell r="AH3965" t="str">
            <v>/</v>
          </cell>
          <cell r="AI3965" t="str">
            <v>/</v>
          </cell>
        </row>
        <row r="3966">
          <cell r="AF3966" t="str">
            <v/>
          </cell>
          <cell r="AG3966" t="str">
            <v/>
          </cell>
          <cell r="AH3966" t="str">
            <v>/</v>
          </cell>
          <cell r="AI3966" t="str">
            <v>/</v>
          </cell>
        </row>
        <row r="3967">
          <cell r="AF3967" t="str">
            <v/>
          </cell>
          <cell r="AG3967" t="str">
            <v/>
          </cell>
          <cell r="AH3967" t="str">
            <v>/</v>
          </cell>
          <cell r="AI3967" t="str">
            <v>/</v>
          </cell>
        </row>
        <row r="3968">
          <cell r="AF3968" t="str">
            <v/>
          </cell>
          <cell r="AG3968" t="str">
            <v/>
          </cell>
          <cell r="AH3968" t="str">
            <v>/</v>
          </cell>
          <cell r="AI3968" t="str">
            <v>/</v>
          </cell>
        </row>
        <row r="3969">
          <cell r="AF3969" t="str">
            <v/>
          </cell>
          <cell r="AG3969" t="str">
            <v/>
          </cell>
          <cell r="AH3969" t="str">
            <v>/</v>
          </cell>
          <cell r="AI3969" t="str">
            <v>/</v>
          </cell>
        </row>
        <row r="3970">
          <cell r="AF3970" t="str">
            <v/>
          </cell>
          <cell r="AG3970" t="str">
            <v/>
          </cell>
          <cell r="AH3970" t="str">
            <v>/</v>
          </cell>
          <cell r="AI3970" t="str">
            <v>/</v>
          </cell>
        </row>
        <row r="3971">
          <cell r="AF3971" t="str">
            <v/>
          </cell>
          <cell r="AG3971" t="str">
            <v/>
          </cell>
          <cell r="AH3971" t="str">
            <v>/</v>
          </cell>
          <cell r="AI3971" t="str">
            <v>/</v>
          </cell>
        </row>
        <row r="3972">
          <cell r="AF3972" t="str">
            <v/>
          </cell>
          <cell r="AG3972" t="str">
            <v/>
          </cell>
          <cell r="AH3972" t="str">
            <v>/</v>
          </cell>
          <cell r="AI3972" t="str">
            <v>/</v>
          </cell>
        </row>
        <row r="3973">
          <cell r="AF3973" t="str">
            <v/>
          </cell>
          <cell r="AG3973" t="str">
            <v/>
          </cell>
          <cell r="AH3973" t="str">
            <v>/</v>
          </cell>
          <cell r="AI3973" t="str">
            <v>/</v>
          </cell>
        </row>
        <row r="3974">
          <cell r="AF3974" t="str">
            <v/>
          </cell>
          <cell r="AG3974" t="str">
            <v/>
          </cell>
          <cell r="AH3974" t="str">
            <v>/</v>
          </cell>
          <cell r="AI3974" t="str">
            <v>/</v>
          </cell>
        </row>
        <row r="3975">
          <cell r="AF3975" t="str">
            <v/>
          </cell>
          <cell r="AG3975" t="str">
            <v/>
          </cell>
          <cell r="AH3975" t="str">
            <v>/</v>
          </cell>
          <cell r="AI3975" t="str">
            <v>/</v>
          </cell>
        </row>
        <row r="3976">
          <cell r="AF3976" t="str">
            <v/>
          </cell>
          <cell r="AG3976" t="str">
            <v/>
          </cell>
          <cell r="AH3976" t="str">
            <v>/</v>
          </cell>
          <cell r="AI3976" t="str">
            <v>/</v>
          </cell>
        </row>
        <row r="3977">
          <cell r="AF3977" t="str">
            <v/>
          </cell>
          <cell r="AG3977" t="str">
            <v/>
          </cell>
          <cell r="AH3977" t="str">
            <v>/</v>
          </cell>
          <cell r="AI3977" t="str">
            <v>/</v>
          </cell>
        </row>
        <row r="3978">
          <cell r="AF3978" t="str">
            <v/>
          </cell>
          <cell r="AG3978" t="str">
            <v/>
          </cell>
          <cell r="AH3978" t="str">
            <v>/</v>
          </cell>
          <cell r="AI3978" t="str">
            <v>/</v>
          </cell>
        </row>
        <row r="3979">
          <cell r="AF3979" t="str">
            <v/>
          </cell>
          <cell r="AG3979" t="str">
            <v/>
          </cell>
          <cell r="AH3979" t="str">
            <v>/</v>
          </cell>
          <cell r="AI3979" t="str">
            <v>/</v>
          </cell>
        </row>
        <row r="3980">
          <cell r="AF3980" t="str">
            <v/>
          </cell>
          <cell r="AG3980" t="str">
            <v/>
          </cell>
          <cell r="AH3980" t="str">
            <v>/</v>
          </cell>
          <cell r="AI3980" t="str">
            <v>/</v>
          </cell>
        </row>
        <row r="3981">
          <cell r="AF3981" t="str">
            <v/>
          </cell>
          <cell r="AG3981" t="str">
            <v/>
          </cell>
          <cell r="AH3981" t="str">
            <v>/</v>
          </cell>
          <cell r="AI3981" t="str">
            <v>/</v>
          </cell>
        </row>
        <row r="3982">
          <cell r="AF3982" t="str">
            <v/>
          </cell>
          <cell r="AG3982" t="str">
            <v/>
          </cell>
          <cell r="AH3982" t="str">
            <v>/</v>
          </cell>
          <cell r="AI3982" t="str">
            <v>/</v>
          </cell>
        </row>
        <row r="3983">
          <cell r="AF3983" t="str">
            <v/>
          </cell>
          <cell r="AG3983" t="str">
            <v/>
          </cell>
          <cell r="AH3983" t="str">
            <v>/</v>
          </cell>
          <cell r="AI3983" t="str">
            <v>/</v>
          </cell>
        </row>
        <row r="3984">
          <cell r="AF3984" t="str">
            <v/>
          </cell>
          <cell r="AG3984" t="str">
            <v/>
          </cell>
          <cell r="AH3984" t="str">
            <v>/</v>
          </cell>
          <cell r="AI3984" t="str">
            <v>/</v>
          </cell>
        </row>
        <row r="3985">
          <cell r="AF3985" t="str">
            <v/>
          </cell>
          <cell r="AG3985" t="str">
            <v/>
          </cell>
          <cell r="AH3985" t="str">
            <v>/</v>
          </cell>
          <cell r="AI3985" t="str">
            <v>/</v>
          </cell>
        </row>
        <row r="3986">
          <cell r="AF3986" t="str">
            <v/>
          </cell>
          <cell r="AG3986" t="str">
            <v/>
          </cell>
          <cell r="AH3986" t="str">
            <v>/</v>
          </cell>
          <cell r="AI3986" t="str">
            <v>/</v>
          </cell>
        </row>
        <row r="3987">
          <cell r="AF3987" t="str">
            <v/>
          </cell>
          <cell r="AG3987" t="str">
            <v/>
          </cell>
          <cell r="AH3987" t="str">
            <v>/</v>
          </cell>
          <cell r="AI3987" t="str">
            <v>/</v>
          </cell>
        </row>
        <row r="3988">
          <cell r="AF3988" t="str">
            <v/>
          </cell>
          <cell r="AG3988" t="str">
            <v/>
          </cell>
          <cell r="AH3988" t="str">
            <v>/</v>
          </cell>
          <cell r="AI3988" t="str">
            <v>/</v>
          </cell>
        </row>
        <row r="3989">
          <cell r="AF3989" t="str">
            <v/>
          </cell>
          <cell r="AG3989" t="str">
            <v/>
          </cell>
          <cell r="AH3989" t="str">
            <v>/</v>
          </cell>
          <cell r="AI3989" t="str">
            <v>/</v>
          </cell>
        </row>
        <row r="3990">
          <cell r="AF3990" t="str">
            <v/>
          </cell>
          <cell r="AG3990" t="str">
            <v/>
          </cell>
          <cell r="AH3990" t="str">
            <v>/</v>
          </cell>
          <cell r="AI3990" t="str">
            <v>/</v>
          </cell>
        </row>
        <row r="3991">
          <cell r="AF3991" t="str">
            <v/>
          </cell>
          <cell r="AG3991" t="str">
            <v/>
          </cell>
          <cell r="AH3991" t="str">
            <v>/</v>
          </cell>
          <cell r="AI3991" t="str">
            <v>/</v>
          </cell>
        </row>
        <row r="3992">
          <cell r="AF3992" t="str">
            <v/>
          </cell>
          <cell r="AG3992" t="str">
            <v/>
          </cell>
          <cell r="AH3992" t="str">
            <v>/</v>
          </cell>
          <cell r="AI3992" t="str">
            <v>/</v>
          </cell>
        </row>
        <row r="3993">
          <cell r="AF3993" t="str">
            <v/>
          </cell>
          <cell r="AG3993" t="str">
            <v/>
          </cell>
          <cell r="AH3993" t="str">
            <v>/</v>
          </cell>
          <cell r="AI3993" t="str">
            <v>/</v>
          </cell>
        </row>
        <row r="3994">
          <cell r="AF3994" t="str">
            <v/>
          </cell>
          <cell r="AG3994" t="str">
            <v/>
          </cell>
          <cell r="AH3994" t="str">
            <v>/</v>
          </cell>
          <cell r="AI3994" t="str">
            <v>/</v>
          </cell>
        </row>
        <row r="3995">
          <cell r="AF3995" t="str">
            <v/>
          </cell>
          <cell r="AG3995" t="str">
            <v/>
          </cell>
          <cell r="AH3995" t="str">
            <v>/</v>
          </cell>
          <cell r="AI3995" t="str">
            <v>/</v>
          </cell>
        </row>
        <row r="3996">
          <cell r="AF3996" t="str">
            <v/>
          </cell>
          <cell r="AG3996" t="str">
            <v/>
          </cell>
          <cell r="AH3996" t="str">
            <v>/</v>
          </cell>
          <cell r="AI3996" t="str">
            <v>/</v>
          </cell>
        </row>
        <row r="3997">
          <cell r="AF3997" t="str">
            <v/>
          </cell>
          <cell r="AG3997" t="str">
            <v/>
          </cell>
          <cell r="AH3997" t="str">
            <v>/</v>
          </cell>
          <cell r="AI3997" t="str">
            <v>/</v>
          </cell>
        </row>
        <row r="3998">
          <cell r="AF3998" t="str">
            <v/>
          </cell>
          <cell r="AG3998" t="str">
            <v/>
          </cell>
          <cell r="AH3998" t="str">
            <v>/</v>
          </cell>
          <cell r="AI3998" t="str">
            <v>/</v>
          </cell>
        </row>
        <row r="3999">
          <cell r="AF3999" t="str">
            <v/>
          </cell>
          <cell r="AG3999" t="str">
            <v/>
          </cell>
          <cell r="AH3999" t="str">
            <v>/</v>
          </cell>
          <cell r="AI3999" t="str">
            <v>/</v>
          </cell>
        </row>
        <row r="4000">
          <cell r="AF4000" t="str">
            <v/>
          </cell>
          <cell r="AG4000" t="str">
            <v/>
          </cell>
          <cell r="AH4000" t="str">
            <v>/</v>
          </cell>
          <cell r="AI4000" t="str">
            <v>/</v>
          </cell>
        </row>
        <row r="4001">
          <cell r="AF4001" t="str">
            <v/>
          </cell>
          <cell r="AG4001" t="str">
            <v/>
          </cell>
          <cell r="AH4001" t="str">
            <v>/</v>
          </cell>
          <cell r="AI4001" t="str">
            <v>/</v>
          </cell>
        </row>
        <row r="4002">
          <cell r="AF4002" t="str">
            <v/>
          </cell>
          <cell r="AG4002" t="str">
            <v/>
          </cell>
          <cell r="AH4002" t="str">
            <v>/</v>
          </cell>
          <cell r="AI4002" t="str">
            <v>/</v>
          </cell>
        </row>
        <row r="4003">
          <cell r="AF4003" t="str">
            <v/>
          </cell>
          <cell r="AG4003" t="str">
            <v/>
          </cell>
          <cell r="AH4003" t="str">
            <v>/</v>
          </cell>
          <cell r="AI4003" t="str">
            <v>/</v>
          </cell>
        </row>
        <row r="4004">
          <cell r="AF4004" t="str">
            <v/>
          </cell>
          <cell r="AG4004" t="str">
            <v/>
          </cell>
          <cell r="AH4004" t="str">
            <v>/</v>
          </cell>
          <cell r="AI4004" t="str">
            <v>/</v>
          </cell>
        </row>
        <row r="4005">
          <cell r="AF4005" t="str">
            <v/>
          </cell>
          <cell r="AG4005" t="str">
            <v/>
          </cell>
          <cell r="AH4005" t="str">
            <v>/</v>
          </cell>
          <cell r="AI4005" t="str">
            <v>/</v>
          </cell>
        </row>
        <row r="4006">
          <cell r="AF4006" t="str">
            <v/>
          </cell>
          <cell r="AG4006" t="str">
            <v/>
          </cell>
          <cell r="AH4006" t="str">
            <v>/</v>
          </cell>
          <cell r="AI4006" t="str">
            <v>/</v>
          </cell>
        </row>
        <row r="4007">
          <cell r="AF4007" t="str">
            <v/>
          </cell>
          <cell r="AG4007" t="str">
            <v/>
          </cell>
          <cell r="AH4007" t="str">
            <v>/</v>
          </cell>
          <cell r="AI4007" t="str">
            <v>/</v>
          </cell>
        </row>
        <row r="4008">
          <cell r="AF4008" t="str">
            <v/>
          </cell>
          <cell r="AG4008" t="str">
            <v/>
          </cell>
          <cell r="AH4008" t="str">
            <v>/</v>
          </cell>
          <cell r="AI4008" t="str">
            <v>/</v>
          </cell>
        </row>
        <row r="4009">
          <cell r="AF4009" t="str">
            <v/>
          </cell>
          <cell r="AG4009" t="str">
            <v/>
          </cell>
          <cell r="AH4009" t="str">
            <v>/</v>
          </cell>
          <cell r="AI4009" t="str">
            <v>/</v>
          </cell>
        </row>
        <row r="4010">
          <cell r="AF4010" t="str">
            <v/>
          </cell>
          <cell r="AG4010" t="str">
            <v/>
          </cell>
          <cell r="AH4010" t="str">
            <v>/</v>
          </cell>
          <cell r="AI4010" t="str">
            <v>/</v>
          </cell>
        </row>
        <row r="4011">
          <cell r="AF4011" t="str">
            <v/>
          </cell>
          <cell r="AG4011" t="str">
            <v/>
          </cell>
          <cell r="AH4011" t="str">
            <v>/</v>
          </cell>
          <cell r="AI4011" t="str">
            <v>/</v>
          </cell>
        </row>
        <row r="4012">
          <cell r="AF4012" t="str">
            <v/>
          </cell>
          <cell r="AG4012" t="str">
            <v/>
          </cell>
          <cell r="AH4012" t="str">
            <v>/</v>
          </cell>
          <cell r="AI4012" t="str">
            <v>/</v>
          </cell>
        </row>
        <row r="4013">
          <cell r="AF4013" t="str">
            <v/>
          </cell>
          <cell r="AG4013" t="str">
            <v/>
          </cell>
          <cell r="AH4013" t="str">
            <v>/</v>
          </cell>
          <cell r="AI4013" t="str">
            <v>/</v>
          </cell>
        </row>
        <row r="4014">
          <cell r="AF4014" t="str">
            <v/>
          </cell>
          <cell r="AG4014" t="str">
            <v/>
          </cell>
          <cell r="AH4014" t="str">
            <v>/</v>
          </cell>
          <cell r="AI4014" t="str">
            <v>/</v>
          </cell>
        </row>
        <row r="4015">
          <cell r="AF4015" t="str">
            <v/>
          </cell>
          <cell r="AG4015" t="str">
            <v/>
          </cell>
          <cell r="AH4015" t="str">
            <v>/</v>
          </cell>
          <cell r="AI4015" t="str">
            <v>/</v>
          </cell>
        </row>
        <row r="4016">
          <cell r="AF4016" t="str">
            <v/>
          </cell>
          <cell r="AG4016" t="str">
            <v/>
          </cell>
          <cell r="AH4016" t="str">
            <v>/</v>
          </cell>
          <cell r="AI4016" t="str">
            <v>/</v>
          </cell>
        </row>
        <row r="4017">
          <cell r="AF4017" t="str">
            <v/>
          </cell>
          <cell r="AG4017" t="str">
            <v/>
          </cell>
          <cell r="AH4017" t="str">
            <v>/</v>
          </cell>
          <cell r="AI4017" t="str">
            <v>/</v>
          </cell>
        </row>
        <row r="4018">
          <cell r="AF4018" t="str">
            <v/>
          </cell>
          <cell r="AG4018" t="str">
            <v/>
          </cell>
          <cell r="AH4018" t="str">
            <v>/</v>
          </cell>
          <cell r="AI4018" t="str">
            <v>/</v>
          </cell>
        </row>
        <row r="4019">
          <cell r="AF4019" t="str">
            <v/>
          </cell>
          <cell r="AG4019" t="str">
            <v/>
          </cell>
          <cell r="AH4019" t="str">
            <v>/</v>
          </cell>
          <cell r="AI4019" t="str">
            <v>/</v>
          </cell>
        </row>
        <row r="4020">
          <cell r="AF4020" t="str">
            <v/>
          </cell>
          <cell r="AG4020" t="str">
            <v/>
          </cell>
          <cell r="AH4020" t="str">
            <v>/</v>
          </cell>
          <cell r="AI4020" t="str">
            <v>/</v>
          </cell>
        </row>
        <row r="4021">
          <cell r="AF4021" t="str">
            <v/>
          </cell>
          <cell r="AG4021" t="str">
            <v/>
          </cell>
          <cell r="AH4021" t="str">
            <v>/</v>
          </cell>
          <cell r="AI4021" t="str">
            <v>/</v>
          </cell>
        </row>
        <row r="4022">
          <cell r="AF4022" t="str">
            <v/>
          </cell>
          <cell r="AG4022" t="str">
            <v/>
          </cell>
          <cell r="AH4022" t="str">
            <v>/</v>
          </cell>
          <cell r="AI4022" t="str">
            <v>/</v>
          </cell>
        </row>
        <row r="4023">
          <cell r="AF4023" t="str">
            <v/>
          </cell>
          <cell r="AG4023" t="str">
            <v/>
          </cell>
          <cell r="AH4023" t="str">
            <v>/</v>
          </cell>
          <cell r="AI4023" t="str">
            <v>/</v>
          </cell>
        </row>
        <row r="4024">
          <cell r="AF4024" t="str">
            <v/>
          </cell>
          <cell r="AG4024" t="str">
            <v/>
          </cell>
          <cell r="AH4024" t="str">
            <v>/</v>
          </cell>
          <cell r="AI4024" t="str">
            <v>/</v>
          </cell>
        </row>
        <row r="4025">
          <cell r="AF4025" t="str">
            <v/>
          </cell>
          <cell r="AG4025" t="str">
            <v/>
          </cell>
          <cell r="AH4025" t="str">
            <v>/</v>
          </cell>
          <cell r="AI4025" t="str">
            <v>/</v>
          </cell>
        </row>
        <row r="4026">
          <cell r="AF4026" t="str">
            <v/>
          </cell>
          <cell r="AG4026" t="str">
            <v/>
          </cell>
          <cell r="AH4026" t="str">
            <v>/</v>
          </cell>
          <cell r="AI4026" t="str">
            <v>/</v>
          </cell>
        </row>
        <row r="4027">
          <cell r="AF4027" t="str">
            <v/>
          </cell>
          <cell r="AG4027" t="str">
            <v/>
          </cell>
          <cell r="AH4027" t="str">
            <v>/</v>
          </cell>
          <cell r="AI4027" t="str">
            <v>/</v>
          </cell>
        </row>
        <row r="4028">
          <cell r="AF4028" t="str">
            <v/>
          </cell>
          <cell r="AG4028" t="str">
            <v/>
          </cell>
          <cell r="AH4028" t="str">
            <v>/</v>
          </cell>
          <cell r="AI4028" t="str">
            <v>/</v>
          </cell>
        </row>
        <row r="4029">
          <cell r="AF4029" t="str">
            <v/>
          </cell>
          <cell r="AG4029" t="str">
            <v/>
          </cell>
          <cell r="AH4029" t="str">
            <v>/</v>
          </cell>
          <cell r="AI4029" t="str">
            <v>/</v>
          </cell>
        </row>
        <row r="4030">
          <cell r="AF4030" t="str">
            <v/>
          </cell>
          <cell r="AG4030" t="str">
            <v/>
          </cell>
          <cell r="AH4030" t="str">
            <v>/</v>
          </cell>
          <cell r="AI4030" t="str">
            <v>/</v>
          </cell>
        </row>
        <row r="4031">
          <cell r="AF4031" t="str">
            <v/>
          </cell>
          <cell r="AG4031" t="str">
            <v/>
          </cell>
          <cell r="AH4031" t="str">
            <v>/</v>
          </cell>
          <cell r="AI4031" t="str">
            <v>/</v>
          </cell>
        </row>
        <row r="4032">
          <cell r="AF4032" t="str">
            <v/>
          </cell>
          <cell r="AG4032" t="str">
            <v/>
          </cell>
          <cell r="AH4032" t="str">
            <v>/</v>
          </cell>
          <cell r="AI4032" t="str">
            <v>/</v>
          </cell>
        </row>
        <row r="4033">
          <cell r="AF4033" t="str">
            <v/>
          </cell>
          <cell r="AG4033" t="str">
            <v/>
          </cell>
          <cell r="AH4033" t="str">
            <v>/</v>
          </cell>
          <cell r="AI4033" t="str">
            <v>/</v>
          </cell>
        </row>
        <row r="4034">
          <cell r="AF4034" t="str">
            <v/>
          </cell>
          <cell r="AG4034" t="str">
            <v/>
          </cell>
          <cell r="AH4034" t="str">
            <v>/</v>
          </cell>
          <cell r="AI4034" t="str">
            <v>/</v>
          </cell>
        </row>
        <row r="4035">
          <cell r="AF4035" t="str">
            <v/>
          </cell>
          <cell r="AG4035" t="str">
            <v/>
          </cell>
          <cell r="AH4035" t="str">
            <v>/</v>
          </cell>
          <cell r="AI4035" t="str">
            <v>/</v>
          </cell>
        </row>
        <row r="4036">
          <cell r="AF4036" t="str">
            <v/>
          </cell>
          <cell r="AG4036" t="str">
            <v/>
          </cell>
          <cell r="AH4036" t="str">
            <v>/</v>
          </cell>
          <cell r="AI4036" t="str">
            <v>/</v>
          </cell>
        </row>
        <row r="4037">
          <cell r="AF4037" t="str">
            <v/>
          </cell>
          <cell r="AG4037" t="str">
            <v/>
          </cell>
          <cell r="AH4037" t="str">
            <v>/</v>
          </cell>
          <cell r="AI4037" t="str">
            <v>/</v>
          </cell>
        </row>
        <row r="4038">
          <cell r="AF4038" t="str">
            <v/>
          </cell>
          <cell r="AG4038" t="str">
            <v/>
          </cell>
          <cell r="AH4038" t="str">
            <v>/</v>
          </cell>
          <cell r="AI4038" t="str">
            <v>/</v>
          </cell>
        </row>
        <row r="4039">
          <cell r="AF4039" t="str">
            <v/>
          </cell>
          <cell r="AG4039" t="str">
            <v/>
          </cell>
          <cell r="AH4039" t="str">
            <v>/</v>
          </cell>
          <cell r="AI4039" t="str">
            <v>/</v>
          </cell>
        </row>
        <row r="4040">
          <cell r="AF4040" t="str">
            <v/>
          </cell>
          <cell r="AG4040" t="str">
            <v/>
          </cell>
          <cell r="AH4040" t="str">
            <v>/</v>
          </cell>
          <cell r="AI4040" t="str">
            <v>/</v>
          </cell>
        </row>
        <row r="4041">
          <cell r="AF4041" t="str">
            <v/>
          </cell>
          <cell r="AG4041" t="str">
            <v/>
          </cell>
          <cell r="AH4041" t="str">
            <v>/</v>
          </cell>
          <cell r="AI4041" t="str">
            <v>/</v>
          </cell>
        </row>
        <row r="4042">
          <cell r="AF4042" t="str">
            <v/>
          </cell>
          <cell r="AG4042" t="str">
            <v/>
          </cell>
          <cell r="AH4042" t="str">
            <v>/</v>
          </cell>
          <cell r="AI4042" t="str">
            <v>/</v>
          </cell>
        </row>
        <row r="4043">
          <cell r="AF4043" t="str">
            <v/>
          </cell>
          <cell r="AG4043" t="str">
            <v/>
          </cell>
          <cell r="AH4043" t="str">
            <v>/</v>
          </cell>
          <cell r="AI4043" t="str">
            <v>/</v>
          </cell>
        </row>
        <row r="4044">
          <cell r="AF4044" t="str">
            <v/>
          </cell>
          <cell r="AG4044" t="str">
            <v/>
          </cell>
          <cell r="AH4044" t="str">
            <v>/</v>
          </cell>
          <cell r="AI4044" t="str">
            <v>/</v>
          </cell>
        </row>
        <row r="4045">
          <cell r="AF4045" t="str">
            <v/>
          </cell>
          <cell r="AG4045" t="str">
            <v/>
          </cell>
          <cell r="AH4045" t="str">
            <v>/</v>
          </cell>
          <cell r="AI4045" t="str">
            <v>/</v>
          </cell>
        </row>
        <row r="4046">
          <cell r="AF4046" t="str">
            <v/>
          </cell>
          <cell r="AG4046" t="str">
            <v/>
          </cell>
          <cell r="AH4046" t="str">
            <v>/</v>
          </cell>
          <cell r="AI4046" t="str">
            <v>/</v>
          </cell>
        </row>
        <row r="4047">
          <cell r="AF4047" t="str">
            <v/>
          </cell>
          <cell r="AG4047" t="str">
            <v/>
          </cell>
          <cell r="AH4047" t="str">
            <v>/</v>
          </cell>
          <cell r="AI4047" t="str">
            <v>/</v>
          </cell>
        </row>
        <row r="4048">
          <cell r="AF4048" t="str">
            <v/>
          </cell>
          <cell r="AG4048" t="str">
            <v/>
          </cell>
          <cell r="AH4048" t="str">
            <v>/</v>
          </cell>
          <cell r="AI4048" t="str">
            <v>/</v>
          </cell>
        </row>
        <row r="4049">
          <cell r="AF4049" t="str">
            <v/>
          </cell>
          <cell r="AG4049" t="str">
            <v/>
          </cell>
          <cell r="AH4049" t="str">
            <v>/</v>
          </cell>
          <cell r="AI4049" t="str">
            <v>/</v>
          </cell>
        </row>
        <row r="4050">
          <cell r="AF4050" t="str">
            <v/>
          </cell>
          <cell r="AG4050" t="str">
            <v/>
          </cell>
          <cell r="AH4050" t="str">
            <v>/</v>
          </cell>
          <cell r="AI4050" t="str">
            <v>/</v>
          </cell>
        </row>
        <row r="4051">
          <cell r="AF4051" t="str">
            <v/>
          </cell>
          <cell r="AG4051" t="str">
            <v/>
          </cell>
          <cell r="AH4051" t="str">
            <v>/</v>
          </cell>
          <cell r="AI4051" t="str">
            <v>/</v>
          </cell>
        </row>
        <row r="4052">
          <cell r="AF4052" t="str">
            <v/>
          </cell>
          <cell r="AG4052" t="str">
            <v/>
          </cell>
          <cell r="AH4052" t="str">
            <v>/</v>
          </cell>
          <cell r="AI4052" t="str">
            <v>/</v>
          </cell>
        </row>
        <row r="4053">
          <cell r="AF4053" t="str">
            <v/>
          </cell>
          <cell r="AG4053" t="str">
            <v/>
          </cell>
          <cell r="AH4053" t="str">
            <v>/</v>
          </cell>
          <cell r="AI4053" t="str">
            <v>/</v>
          </cell>
        </row>
        <row r="4054">
          <cell r="AF4054" t="str">
            <v/>
          </cell>
          <cell r="AG4054" t="str">
            <v/>
          </cell>
          <cell r="AH4054" t="str">
            <v>/</v>
          </cell>
          <cell r="AI4054" t="str">
            <v>/</v>
          </cell>
        </row>
        <row r="4055">
          <cell r="AF4055" t="str">
            <v/>
          </cell>
          <cell r="AG4055" t="str">
            <v/>
          </cell>
          <cell r="AH4055" t="str">
            <v>/</v>
          </cell>
          <cell r="AI4055" t="str">
            <v>/</v>
          </cell>
        </row>
        <row r="4056">
          <cell r="AF4056" t="str">
            <v/>
          </cell>
          <cell r="AG4056" t="str">
            <v/>
          </cell>
          <cell r="AH4056" t="str">
            <v>/</v>
          </cell>
          <cell r="AI4056" t="str">
            <v>/</v>
          </cell>
        </row>
        <row r="4057">
          <cell r="AF4057" t="str">
            <v/>
          </cell>
          <cell r="AG4057" t="str">
            <v/>
          </cell>
          <cell r="AH4057" t="str">
            <v>/</v>
          </cell>
          <cell r="AI4057" t="str">
            <v>/</v>
          </cell>
        </row>
        <row r="4058">
          <cell r="AF4058" t="str">
            <v/>
          </cell>
          <cell r="AG4058" t="str">
            <v/>
          </cell>
          <cell r="AH4058" t="str">
            <v>/</v>
          </cell>
          <cell r="AI4058" t="str">
            <v>/</v>
          </cell>
        </row>
        <row r="4059">
          <cell r="AF4059" t="str">
            <v/>
          </cell>
          <cell r="AG4059" t="str">
            <v/>
          </cell>
          <cell r="AH4059" t="str">
            <v>/</v>
          </cell>
          <cell r="AI4059" t="str">
            <v>/</v>
          </cell>
        </row>
        <row r="4060">
          <cell r="AF4060" t="str">
            <v/>
          </cell>
          <cell r="AG4060" t="str">
            <v/>
          </cell>
          <cell r="AH4060" t="str">
            <v>/</v>
          </cell>
          <cell r="AI4060" t="str">
            <v>/</v>
          </cell>
        </row>
        <row r="4061">
          <cell r="AF4061" t="str">
            <v/>
          </cell>
          <cell r="AG4061" t="str">
            <v/>
          </cell>
          <cell r="AH4061" t="str">
            <v>/</v>
          </cell>
          <cell r="AI4061" t="str">
            <v>/</v>
          </cell>
        </row>
        <row r="4062">
          <cell r="AF4062" t="str">
            <v/>
          </cell>
          <cell r="AG4062" t="str">
            <v/>
          </cell>
          <cell r="AH4062" t="str">
            <v>/</v>
          </cell>
          <cell r="AI4062" t="str">
            <v>/</v>
          </cell>
        </row>
        <row r="4063">
          <cell r="AF4063" t="str">
            <v/>
          </cell>
          <cell r="AG4063" t="str">
            <v/>
          </cell>
          <cell r="AH4063" t="str">
            <v>/</v>
          </cell>
          <cell r="AI4063" t="str">
            <v>/</v>
          </cell>
        </row>
        <row r="4064">
          <cell r="AF4064" t="str">
            <v/>
          </cell>
          <cell r="AG4064" t="str">
            <v/>
          </cell>
          <cell r="AH4064" t="str">
            <v>/</v>
          </cell>
          <cell r="AI4064" t="str">
            <v>/</v>
          </cell>
        </row>
        <row r="4065">
          <cell r="AF4065" t="str">
            <v/>
          </cell>
          <cell r="AG4065" t="str">
            <v/>
          </cell>
          <cell r="AH4065" t="str">
            <v>/</v>
          </cell>
          <cell r="AI4065" t="str">
            <v>/</v>
          </cell>
        </row>
        <row r="4066">
          <cell r="AF4066" t="str">
            <v/>
          </cell>
          <cell r="AG4066" t="str">
            <v/>
          </cell>
          <cell r="AH4066" t="str">
            <v>/</v>
          </cell>
          <cell r="AI4066" t="str">
            <v>/</v>
          </cell>
        </row>
        <row r="4067">
          <cell r="AF4067" t="str">
            <v/>
          </cell>
          <cell r="AG4067" t="str">
            <v/>
          </cell>
          <cell r="AH4067" t="str">
            <v>/</v>
          </cell>
          <cell r="AI4067" t="str">
            <v>/</v>
          </cell>
        </row>
        <row r="4068">
          <cell r="AF4068" t="str">
            <v/>
          </cell>
          <cell r="AG4068" t="str">
            <v/>
          </cell>
          <cell r="AH4068" t="str">
            <v>/</v>
          </cell>
          <cell r="AI4068" t="str">
            <v>/</v>
          </cell>
        </row>
        <row r="4069">
          <cell r="AF4069" t="str">
            <v/>
          </cell>
          <cell r="AG4069" t="str">
            <v/>
          </cell>
          <cell r="AH4069" t="str">
            <v>/</v>
          </cell>
          <cell r="AI4069" t="str">
            <v>/</v>
          </cell>
        </row>
        <row r="4070">
          <cell r="AF4070" t="str">
            <v/>
          </cell>
          <cell r="AG4070" t="str">
            <v/>
          </cell>
          <cell r="AH4070" t="str">
            <v>/</v>
          </cell>
          <cell r="AI4070" t="str">
            <v>/</v>
          </cell>
        </row>
        <row r="4071">
          <cell r="AF4071" t="str">
            <v/>
          </cell>
          <cell r="AG4071" t="str">
            <v/>
          </cell>
          <cell r="AH4071" t="str">
            <v>/</v>
          </cell>
          <cell r="AI4071" t="str">
            <v>/</v>
          </cell>
        </row>
        <row r="4072">
          <cell r="AF4072" t="str">
            <v/>
          </cell>
          <cell r="AG4072" t="str">
            <v/>
          </cell>
          <cell r="AH4072" t="str">
            <v>/</v>
          </cell>
          <cell r="AI4072" t="str">
            <v>/</v>
          </cell>
        </row>
        <row r="4073">
          <cell r="AF4073" t="str">
            <v/>
          </cell>
          <cell r="AG4073" t="str">
            <v/>
          </cell>
          <cell r="AH4073" t="str">
            <v>/</v>
          </cell>
          <cell r="AI4073" t="str">
            <v>/</v>
          </cell>
        </row>
        <row r="4074">
          <cell r="AF4074" t="str">
            <v/>
          </cell>
          <cell r="AG4074" t="str">
            <v/>
          </cell>
          <cell r="AH4074" t="str">
            <v>/</v>
          </cell>
          <cell r="AI4074" t="str">
            <v>/</v>
          </cell>
        </row>
        <row r="4075">
          <cell r="AF4075" t="str">
            <v/>
          </cell>
          <cell r="AG4075" t="str">
            <v/>
          </cell>
          <cell r="AH4075" t="str">
            <v>/</v>
          </cell>
          <cell r="AI4075" t="str">
            <v>/</v>
          </cell>
        </row>
        <row r="4076">
          <cell r="AF4076" t="str">
            <v/>
          </cell>
          <cell r="AG4076" t="str">
            <v/>
          </cell>
          <cell r="AH4076" t="str">
            <v>/</v>
          </cell>
          <cell r="AI4076" t="str">
            <v>/</v>
          </cell>
        </row>
        <row r="4077">
          <cell r="AF4077" t="str">
            <v/>
          </cell>
          <cell r="AG4077" t="str">
            <v/>
          </cell>
          <cell r="AH4077" t="str">
            <v>/</v>
          </cell>
          <cell r="AI4077" t="str">
            <v>/</v>
          </cell>
        </row>
        <row r="4078">
          <cell r="AF4078" t="str">
            <v/>
          </cell>
          <cell r="AG4078" t="str">
            <v/>
          </cell>
          <cell r="AH4078" t="str">
            <v>/</v>
          </cell>
          <cell r="AI4078" t="str">
            <v>/</v>
          </cell>
        </row>
        <row r="4079">
          <cell r="AF4079" t="str">
            <v/>
          </cell>
          <cell r="AG4079" t="str">
            <v/>
          </cell>
          <cell r="AH4079" t="str">
            <v>/</v>
          </cell>
          <cell r="AI4079" t="str">
            <v>/</v>
          </cell>
        </row>
        <row r="4080">
          <cell r="AF4080" t="str">
            <v/>
          </cell>
          <cell r="AG4080" t="str">
            <v/>
          </cell>
          <cell r="AH4080" t="str">
            <v>/</v>
          </cell>
          <cell r="AI4080" t="str">
            <v>/</v>
          </cell>
        </row>
        <row r="4081">
          <cell r="AF4081" t="str">
            <v/>
          </cell>
          <cell r="AG4081" t="str">
            <v/>
          </cell>
          <cell r="AH4081" t="str">
            <v>/</v>
          </cell>
          <cell r="AI4081" t="str">
            <v>/</v>
          </cell>
        </row>
        <row r="4082">
          <cell r="AF4082" t="str">
            <v/>
          </cell>
          <cell r="AG4082" t="str">
            <v/>
          </cell>
          <cell r="AH4082" t="str">
            <v>/</v>
          </cell>
          <cell r="AI4082" t="str">
            <v>/</v>
          </cell>
        </row>
        <row r="4083">
          <cell r="AF4083" t="str">
            <v/>
          </cell>
          <cell r="AG4083" t="str">
            <v/>
          </cell>
          <cell r="AH4083" t="str">
            <v>/</v>
          </cell>
          <cell r="AI4083" t="str">
            <v>/</v>
          </cell>
        </row>
        <row r="4084">
          <cell r="AF4084" t="str">
            <v/>
          </cell>
          <cell r="AG4084" t="str">
            <v/>
          </cell>
          <cell r="AH4084" t="str">
            <v>/</v>
          </cell>
          <cell r="AI4084" t="str">
            <v>/</v>
          </cell>
        </row>
        <row r="4085">
          <cell r="AF4085" t="str">
            <v/>
          </cell>
          <cell r="AG4085" t="str">
            <v/>
          </cell>
          <cell r="AH4085" t="str">
            <v>/</v>
          </cell>
          <cell r="AI4085" t="str">
            <v>/</v>
          </cell>
        </row>
        <row r="4086">
          <cell r="AF4086" t="str">
            <v/>
          </cell>
          <cell r="AG4086" t="str">
            <v/>
          </cell>
          <cell r="AH4086" t="str">
            <v>/</v>
          </cell>
          <cell r="AI4086" t="str">
            <v>/</v>
          </cell>
        </row>
        <row r="4087">
          <cell r="AF4087" t="str">
            <v/>
          </cell>
          <cell r="AG4087" t="str">
            <v/>
          </cell>
          <cell r="AH4087" t="str">
            <v>/</v>
          </cell>
          <cell r="AI4087" t="str">
            <v>/</v>
          </cell>
        </row>
        <row r="4088">
          <cell r="AF4088" t="str">
            <v/>
          </cell>
          <cell r="AG4088" t="str">
            <v/>
          </cell>
          <cell r="AH4088" t="str">
            <v>/</v>
          </cell>
          <cell r="AI4088" t="str">
            <v>/</v>
          </cell>
        </row>
        <row r="4089">
          <cell r="AF4089" t="str">
            <v/>
          </cell>
          <cell r="AG4089" t="str">
            <v/>
          </cell>
          <cell r="AH4089" t="str">
            <v>/</v>
          </cell>
          <cell r="AI4089" t="str">
            <v>/</v>
          </cell>
        </row>
        <row r="4090">
          <cell r="AF4090" t="str">
            <v/>
          </cell>
          <cell r="AG4090" t="str">
            <v/>
          </cell>
          <cell r="AH4090" t="str">
            <v>/</v>
          </cell>
          <cell r="AI4090" t="str">
            <v>/</v>
          </cell>
        </row>
        <row r="4091">
          <cell r="AF4091" t="str">
            <v/>
          </cell>
          <cell r="AG4091" t="str">
            <v/>
          </cell>
          <cell r="AH4091" t="str">
            <v>/</v>
          </cell>
          <cell r="AI4091" t="str">
            <v>/</v>
          </cell>
        </row>
        <row r="4092">
          <cell r="AF4092" t="str">
            <v/>
          </cell>
          <cell r="AG4092" t="str">
            <v/>
          </cell>
          <cell r="AH4092" t="str">
            <v>/</v>
          </cell>
          <cell r="AI4092" t="str">
            <v>/</v>
          </cell>
        </row>
        <row r="4093">
          <cell r="AF4093" t="str">
            <v/>
          </cell>
          <cell r="AG4093" t="str">
            <v/>
          </cell>
          <cell r="AH4093" t="str">
            <v>/</v>
          </cell>
          <cell r="AI4093" t="str">
            <v>/</v>
          </cell>
        </row>
        <row r="4094">
          <cell r="AF4094" t="str">
            <v/>
          </cell>
          <cell r="AG4094" t="str">
            <v/>
          </cell>
          <cell r="AH4094" t="str">
            <v>/</v>
          </cell>
          <cell r="AI4094" t="str">
            <v>/</v>
          </cell>
        </row>
        <row r="4095">
          <cell r="AF4095" t="str">
            <v/>
          </cell>
          <cell r="AG4095" t="str">
            <v/>
          </cell>
          <cell r="AH4095" t="str">
            <v>/</v>
          </cell>
          <cell r="AI4095" t="str">
            <v>/</v>
          </cell>
        </row>
        <row r="4096">
          <cell r="AF4096" t="str">
            <v/>
          </cell>
          <cell r="AG4096" t="str">
            <v/>
          </cell>
          <cell r="AH4096" t="str">
            <v>/</v>
          </cell>
          <cell r="AI4096" t="str">
            <v>/</v>
          </cell>
        </row>
        <row r="4097">
          <cell r="AF4097" t="str">
            <v/>
          </cell>
          <cell r="AG4097" t="str">
            <v/>
          </cell>
          <cell r="AH4097" t="str">
            <v>/</v>
          </cell>
          <cell r="AI4097" t="str">
            <v>/</v>
          </cell>
        </row>
        <row r="4098">
          <cell r="AF4098" t="str">
            <v/>
          </cell>
          <cell r="AG4098" t="str">
            <v/>
          </cell>
          <cell r="AH4098" t="str">
            <v>/</v>
          </cell>
          <cell r="AI4098" t="str">
            <v>/</v>
          </cell>
        </row>
        <row r="4099">
          <cell r="AF4099" t="str">
            <v/>
          </cell>
          <cell r="AG4099" t="str">
            <v/>
          </cell>
          <cell r="AH4099" t="str">
            <v>/</v>
          </cell>
          <cell r="AI4099" t="str">
            <v>/</v>
          </cell>
        </row>
        <row r="4100">
          <cell r="AF4100" t="str">
            <v/>
          </cell>
          <cell r="AG4100" t="str">
            <v/>
          </cell>
          <cell r="AH4100" t="str">
            <v>/</v>
          </cell>
          <cell r="AI4100" t="str">
            <v>/</v>
          </cell>
        </row>
        <row r="4101">
          <cell r="AF4101" t="str">
            <v/>
          </cell>
          <cell r="AG4101" t="str">
            <v/>
          </cell>
          <cell r="AH4101" t="str">
            <v>/</v>
          </cell>
          <cell r="AI4101" t="str">
            <v>/</v>
          </cell>
        </row>
        <row r="4102">
          <cell r="AF4102" t="str">
            <v/>
          </cell>
          <cell r="AG4102" t="str">
            <v/>
          </cell>
          <cell r="AH4102" t="str">
            <v>/</v>
          </cell>
          <cell r="AI4102" t="str">
            <v>/</v>
          </cell>
        </row>
        <row r="4103">
          <cell r="AF4103" t="str">
            <v/>
          </cell>
          <cell r="AG4103" t="str">
            <v/>
          </cell>
          <cell r="AH4103" t="str">
            <v>/</v>
          </cell>
          <cell r="AI4103" t="str">
            <v>/</v>
          </cell>
        </row>
        <row r="4104">
          <cell r="AF4104" t="str">
            <v/>
          </cell>
          <cell r="AG4104" t="str">
            <v/>
          </cell>
          <cell r="AH4104" t="str">
            <v>/</v>
          </cell>
          <cell r="AI4104" t="str">
            <v>/</v>
          </cell>
        </row>
        <row r="4105">
          <cell r="AF4105" t="str">
            <v/>
          </cell>
          <cell r="AG4105" t="str">
            <v/>
          </cell>
          <cell r="AH4105" t="str">
            <v>/</v>
          </cell>
          <cell r="AI4105" t="str">
            <v>/</v>
          </cell>
        </row>
        <row r="4106">
          <cell r="AF4106" t="str">
            <v/>
          </cell>
          <cell r="AG4106" t="str">
            <v/>
          </cell>
          <cell r="AH4106" t="str">
            <v>/</v>
          </cell>
          <cell r="AI4106" t="str">
            <v>/</v>
          </cell>
        </row>
        <row r="4107">
          <cell r="AF4107" t="str">
            <v/>
          </cell>
          <cell r="AG4107" t="str">
            <v/>
          </cell>
          <cell r="AH4107" t="str">
            <v>/</v>
          </cell>
          <cell r="AI4107" t="str">
            <v>/</v>
          </cell>
        </row>
        <row r="4108">
          <cell r="AF4108" t="str">
            <v/>
          </cell>
          <cell r="AG4108" t="str">
            <v/>
          </cell>
          <cell r="AH4108" t="str">
            <v>/</v>
          </cell>
          <cell r="AI4108" t="str">
            <v>/</v>
          </cell>
        </row>
        <row r="4109">
          <cell r="AF4109" t="str">
            <v/>
          </cell>
          <cell r="AG4109" t="str">
            <v/>
          </cell>
          <cell r="AH4109" t="str">
            <v>/</v>
          </cell>
          <cell r="AI4109" t="str">
            <v>/</v>
          </cell>
        </row>
        <row r="4110">
          <cell r="AF4110" t="str">
            <v/>
          </cell>
          <cell r="AG4110" t="str">
            <v/>
          </cell>
          <cell r="AH4110" t="str">
            <v>/</v>
          </cell>
          <cell r="AI4110" t="str">
            <v>/</v>
          </cell>
        </row>
        <row r="4111">
          <cell r="AF4111" t="str">
            <v/>
          </cell>
          <cell r="AG4111" t="str">
            <v/>
          </cell>
          <cell r="AH4111" t="str">
            <v>/</v>
          </cell>
          <cell r="AI4111" t="str">
            <v>/</v>
          </cell>
        </row>
        <row r="4112">
          <cell r="AF4112" t="str">
            <v/>
          </cell>
          <cell r="AG4112" t="str">
            <v/>
          </cell>
          <cell r="AH4112" t="str">
            <v>/</v>
          </cell>
          <cell r="AI4112" t="str">
            <v>/</v>
          </cell>
        </row>
        <row r="4113">
          <cell r="AF4113" t="str">
            <v/>
          </cell>
          <cell r="AG4113" t="str">
            <v/>
          </cell>
          <cell r="AH4113" t="str">
            <v>/</v>
          </cell>
          <cell r="AI4113" t="str">
            <v>/</v>
          </cell>
        </row>
        <row r="4114">
          <cell r="AF4114" t="str">
            <v/>
          </cell>
          <cell r="AG4114" t="str">
            <v/>
          </cell>
          <cell r="AH4114" t="str">
            <v>/</v>
          </cell>
          <cell r="AI4114" t="str">
            <v>/</v>
          </cell>
        </row>
        <row r="4115">
          <cell r="AF4115" t="str">
            <v/>
          </cell>
          <cell r="AG4115" t="str">
            <v/>
          </cell>
          <cell r="AH4115" t="str">
            <v>/</v>
          </cell>
          <cell r="AI4115" t="str">
            <v>/</v>
          </cell>
        </row>
        <row r="4116">
          <cell r="AF4116" t="str">
            <v/>
          </cell>
          <cell r="AG4116" t="str">
            <v/>
          </cell>
          <cell r="AH4116" t="str">
            <v>/</v>
          </cell>
          <cell r="AI4116" t="str">
            <v>/</v>
          </cell>
        </row>
        <row r="4117">
          <cell r="AF4117" t="str">
            <v/>
          </cell>
          <cell r="AG4117" t="str">
            <v/>
          </cell>
          <cell r="AH4117" t="str">
            <v>/</v>
          </cell>
          <cell r="AI4117" t="str">
            <v>/</v>
          </cell>
        </row>
        <row r="4118">
          <cell r="AF4118" t="str">
            <v/>
          </cell>
          <cell r="AG4118" t="str">
            <v/>
          </cell>
          <cell r="AH4118" t="str">
            <v>/</v>
          </cell>
          <cell r="AI4118" t="str">
            <v>/</v>
          </cell>
        </row>
        <row r="4119">
          <cell r="AF4119" t="str">
            <v/>
          </cell>
          <cell r="AG4119" t="str">
            <v/>
          </cell>
          <cell r="AH4119" t="str">
            <v>/</v>
          </cell>
          <cell r="AI4119" t="str">
            <v>/</v>
          </cell>
        </row>
        <row r="4120">
          <cell r="AF4120" t="str">
            <v/>
          </cell>
          <cell r="AG4120" t="str">
            <v/>
          </cell>
          <cell r="AH4120" t="str">
            <v>/</v>
          </cell>
          <cell r="AI4120" t="str">
            <v>/</v>
          </cell>
        </row>
        <row r="4121">
          <cell r="AF4121" t="str">
            <v/>
          </cell>
          <cell r="AG4121" t="str">
            <v/>
          </cell>
          <cell r="AH4121" t="str">
            <v>/</v>
          </cell>
          <cell r="AI4121" t="str">
            <v>/</v>
          </cell>
        </row>
        <row r="4122">
          <cell r="AF4122" t="str">
            <v/>
          </cell>
          <cell r="AG4122" t="str">
            <v/>
          </cell>
          <cell r="AH4122" t="str">
            <v>/</v>
          </cell>
          <cell r="AI4122" t="str">
            <v>/</v>
          </cell>
        </row>
        <row r="4123">
          <cell r="AF4123" t="str">
            <v/>
          </cell>
          <cell r="AG4123" t="str">
            <v/>
          </cell>
          <cell r="AH4123" t="str">
            <v>/</v>
          </cell>
          <cell r="AI4123" t="str">
            <v>/</v>
          </cell>
        </row>
        <row r="4124">
          <cell r="AF4124" t="str">
            <v/>
          </cell>
          <cell r="AG4124" t="str">
            <v/>
          </cell>
          <cell r="AH4124" t="str">
            <v>/</v>
          </cell>
          <cell r="AI4124" t="str">
            <v>/</v>
          </cell>
        </row>
        <row r="4125">
          <cell r="AF4125" t="str">
            <v/>
          </cell>
          <cell r="AG4125" t="str">
            <v/>
          </cell>
          <cell r="AH4125" t="str">
            <v>/</v>
          </cell>
          <cell r="AI4125" t="str">
            <v>/</v>
          </cell>
        </row>
        <row r="4126">
          <cell r="AF4126" t="str">
            <v/>
          </cell>
          <cell r="AG4126" t="str">
            <v/>
          </cell>
          <cell r="AH4126" t="str">
            <v>/</v>
          </cell>
          <cell r="AI4126" t="str">
            <v>/</v>
          </cell>
        </row>
        <row r="4127">
          <cell r="AF4127" t="str">
            <v/>
          </cell>
          <cell r="AG4127" t="str">
            <v/>
          </cell>
          <cell r="AH4127" t="str">
            <v>/</v>
          </cell>
          <cell r="AI4127" t="str">
            <v>/</v>
          </cell>
        </row>
        <row r="4128">
          <cell r="AF4128" t="str">
            <v/>
          </cell>
          <cell r="AG4128" t="str">
            <v/>
          </cell>
          <cell r="AH4128" t="str">
            <v>/</v>
          </cell>
          <cell r="AI4128" t="str">
            <v>/</v>
          </cell>
        </row>
        <row r="4129">
          <cell r="AF4129" t="str">
            <v/>
          </cell>
          <cell r="AG4129" t="str">
            <v/>
          </cell>
          <cell r="AH4129" t="str">
            <v>/</v>
          </cell>
          <cell r="AI4129" t="str">
            <v>/</v>
          </cell>
        </row>
        <row r="4130">
          <cell r="AF4130" t="str">
            <v/>
          </cell>
          <cell r="AG4130" t="str">
            <v/>
          </cell>
          <cell r="AH4130" t="str">
            <v>/</v>
          </cell>
          <cell r="AI4130" t="str">
            <v>/</v>
          </cell>
        </row>
        <row r="4131">
          <cell r="AF4131" t="str">
            <v/>
          </cell>
          <cell r="AG4131" t="str">
            <v/>
          </cell>
          <cell r="AH4131" t="str">
            <v>/</v>
          </cell>
          <cell r="AI4131" t="str">
            <v>/</v>
          </cell>
        </row>
        <row r="4132">
          <cell r="AF4132" t="str">
            <v/>
          </cell>
          <cell r="AG4132" t="str">
            <v/>
          </cell>
          <cell r="AH4132" t="str">
            <v>/</v>
          </cell>
          <cell r="AI4132" t="str">
            <v>/</v>
          </cell>
        </row>
        <row r="4133">
          <cell r="AF4133" t="str">
            <v/>
          </cell>
          <cell r="AG4133" t="str">
            <v/>
          </cell>
          <cell r="AH4133" t="str">
            <v>/</v>
          </cell>
          <cell r="AI4133" t="str">
            <v>/</v>
          </cell>
        </row>
        <row r="4134">
          <cell r="AF4134" t="str">
            <v/>
          </cell>
          <cell r="AG4134" t="str">
            <v/>
          </cell>
          <cell r="AH4134" t="str">
            <v>/</v>
          </cell>
          <cell r="AI4134" t="str">
            <v>/</v>
          </cell>
        </row>
        <row r="4135">
          <cell r="AF4135" t="str">
            <v/>
          </cell>
          <cell r="AG4135" t="str">
            <v/>
          </cell>
          <cell r="AH4135" t="str">
            <v>/</v>
          </cell>
          <cell r="AI4135" t="str">
            <v>/</v>
          </cell>
        </row>
        <row r="4136">
          <cell r="AF4136" t="str">
            <v/>
          </cell>
          <cell r="AG4136" t="str">
            <v/>
          </cell>
          <cell r="AH4136" t="str">
            <v>/</v>
          </cell>
          <cell r="AI4136" t="str">
            <v>/</v>
          </cell>
        </row>
        <row r="4137">
          <cell r="AF4137" t="str">
            <v/>
          </cell>
          <cell r="AG4137" t="str">
            <v/>
          </cell>
          <cell r="AH4137" t="str">
            <v>/</v>
          </cell>
          <cell r="AI4137" t="str">
            <v>/</v>
          </cell>
        </row>
        <row r="4138">
          <cell r="AF4138" t="str">
            <v/>
          </cell>
          <cell r="AG4138" t="str">
            <v/>
          </cell>
          <cell r="AH4138" t="str">
            <v>/</v>
          </cell>
          <cell r="AI4138" t="str">
            <v>/</v>
          </cell>
        </row>
        <row r="4139">
          <cell r="AF4139" t="str">
            <v/>
          </cell>
          <cell r="AG4139" t="str">
            <v/>
          </cell>
          <cell r="AH4139" t="str">
            <v>/</v>
          </cell>
          <cell r="AI4139" t="str">
            <v>/</v>
          </cell>
        </row>
        <row r="4140">
          <cell r="AF4140" t="str">
            <v/>
          </cell>
          <cell r="AG4140" t="str">
            <v/>
          </cell>
          <cell r="AH4140" t="str">
            <v>/</v>
          </cell>
          <cell r="AI4140" t="str">
            <v>/</v>
          </cell>
        </row>
        <row r="4141">
          <cell r="AF4141" t="str">
            <v/>
          </cell>
          <cell r="AG4141" t="str">
            <v/>
          </cell>
          <cell r="AH4141" t="str">
            <v>/</v>
          </cell>
          <cell r="AI4141" t="str">
            <v>/</v>
          </cell>
        </row>
        <row r="4142">
          <cell r="AF4142" t="str">
            <v/>
          </cell>
          <cell r="AG4142" t="str">
            <v/>
          </cell>
          <cell r="AH4142" t="str">
            <v>/</v>
          </cell>
          <cell r="AI4142" t="str">
            <v>/</v>
          </cell>
        </row>
        <row r="4143">
          <cell r="AF4143" t="str">
            <v/>
          </cell>
          <cell r="AG4143" t="str">
            <v/>
          </cell>
          <cell r="AH4143" t="str">
            <v>/</v>
          </cell>
          <cell r="AI4143" t="str">
            <v>/</v>
          </cell>
        </row>
        <row r="4144">
          <cell r="AF4144" t="str">
            <v/>
          </cell>
          <cell r="AG4144" t="str">
            <v/>
          </cell>
          <cell r="AH4144" t="str">
            <v>/</v>
          </cell>
          <cell r="AI4144" t="str">
            <v>/</v>
          </cell>
        </row>
        <row r="4145">
          <cell r="AF4145" t="str">
            <v/>
          </cell>
          <cell r="AG4145" t="str">
            <v/>
          </cell>
          <cell r="AH4145" t="str">
            <v>/</v>
          </cell>
          <cell r="AI4145" t="str">
            <v>/</v>
          </cell>
        </row>
        <row r="4146">
          <cell r="AF4146" t="str">
            <v/>
          </cell>
          <cell r="AG4146" t="str">
            <v/>
          </cell>
          <cell r="AH4146" t="str">
            <v>/</v>
          </cell>
          <cell r="AI4146" t="str">
            <v>/</v>
          </cell>
        </row>
        <row r="4147">
          <cell r="AF4147" t="str">
            <v/>
          </cell>
          <cell r="AG4147" t="str">
            <v/>
          </cell>
          <cell r="AH4147" t="str">
            <v>/</v>
          </cell>
          <cell r="AI4147" t="str">
            <v>/</v>
          </cell>
        </row>
        <row r="4148">
          <cell r="AF4148" t="str">
            <v/>
          </cell>
          <cell r="AG4148" t="str">
            <v/>
          </cell>
          <cell r="AH4148" t="str">
            <v>/</v>
          </cell>
          <cell r="AI4148" t="str">
            <v>/</v>
          </cell>
        </row>
        <row r="4149">
          <cell r="AF4149" t="str">
            <v/>
          </cell>
          <cell r="AG4149" t="str">
            <v/>
          </cell>
          <cell r="AH4149" t="str">
            <v>/</v>
          </cell>
          <cell r="AI4149" t="str">
            <v>/</v>
          </cell>
        </row>
        <row r="4150">
          <cell r="AF4150" t="str">
            <v/>
          </cell>
          <cell r="AG4150" t="str">
            <v/>
          </cell>
          <cell r="AH4150" t="str">
            <v>/</v>
          </cell>
          <cell r="AI4150" t="str">
            <v>/</v>
          </cell>
        </row>
        <row r="4151">
          <cell r="AF4151" t="str">
            <v/>
          </cell>
          <cell r="AG4151" t="str">
            <v/>
          </cell>
          <cell r="AH4151" t="str">
            <v>/</v>
          </cell>
          <cell r="AI4151" t="str">
            <v>/</v>
          </cell>
        </row>
        <row r="4152">
          <cell r="AF4152" t="str">
            <v/>
          </cell>
          <cell r="AG4152" t="str">
            <v/>
          </cell>
          <cell r="AH4152" t="str">
            <v>/</v>
          </cell>
          <cell r="AI4152" t="str">
            <v>/</v>
          </cell>
        </row>
        <row r="4153">
          <cell r="AF4153" t="str">
            <v/>
          </cell>
          <cell r="AG4153" t="str">
            <v/>
          </cell>
          <cell r="AH4153" t="str">
            <v>/</v>
          </cell>
          <cell r="AI4153" t="str">
            <v>/</v>
          </cell>
        </row>
        <row r="4154">
          <cell r="AF4154" t="str">
            <v/>
          </cell>
          <cell r="AG4154" t="str">
            <v/>
          </cell>
          <cell r="AH4154" t="str">
            <v>/</v>
          </cell>
          <cell r="AI4154" t="str">
            <v>/</v>
          </cell>
        </row>
        <row r="4155">
          <cell r="AF4155" t="str">
            <v/>
          </cell>
          <cell r="AG4155" t="str">
            <v/>
          </cell>
          <cell r="AH4155" t="str">
            <v>/</v>
          </cell>
          <cell r="AI4155" t="str">
            <v>/</v>
          </cell>
        </row>
        <row r="4156">
          <cell r="AF4156" t="str">
            <v/>
          </cell>
          <cell r="AG4156" t="str">
            <v/>
          </cell>
          <cell r="AH4156" t="str">
            <v>/</v>
          </cell>
          <cell r="AI4156" t="str">
            <v>/</v>
          </cell>
        </row>
        <row r="4157">
          <cell r="AF4157" t="str">
            <v/>
          </cell>
          <cell r="AG4157" t="str">
            <v/>
          </cell>
          <cell r="AH4157" t="str">
            <v>/</v>
          </cell>
          <cell r="AI4157" t="str">
            <v>/</v>
          </cell>
        </row>
        <row r="4158">
          <cell r="AF4158" t="str">
            <v/>
          </cell>
          <cell r="AG4158" t="str">
            <v/>
          </cell>
          <cell r="AH4158" t="str">
            <v>/</v>
          </cell>
          <cell r="AI4158" t="str">
            <v>/</v>
          </cell>
        </row>
        <row r="4159">
          <cell r="AF4159" t="str">
            <v/>
          </cell>
          <cell r="AG4159" t="str">
            <v/>
          </cell>
          <cell r="AH4159" t="str">
            <v>/</v>
          </cell>
          <cell r="AI4159" t="str">
            <v>/</v>
          </cell>
        </row>
        <row r="4160">
          <cell r="AF4160" t="str">
            <v/>
          </cell>
          <cell r="AG4160" t="str">
            <v/>
          </cell>
          <cell r="AH4160" t="str">
            <v>/</v>
          </cell>
          <cell r="AI4160" t="str">
            <v>/</v>
          </cell>
        </row>
        <row r="4161">
          <cell r="AF4161" t="str">
            <v/>
          </cell>
          <cell r="AG4161" t="str">
            <v/>
          </cell>
          <cell r="AH4161" t="str">
            <v>/</v>
          </cell>
          <cell r="AI4161" t="str">
            <v>/</v>
          </cell>
        </row>
        <row r="4162">
          <cell r="AF4162" t="str">
            <v/>
          </cell>
          <cell r="AG4162" t="str">
            <v/>
          </cell>
          <cell r="AH4162" t="str">
            <v>/</v>
          </cell>
          <cell r="AI4162" t="str">
            <v>/</v>
          </cell>
        </row>
        <row r="4163">
          <cell r="AF4163" t="str">
            <v/>
          </cell>
          <cell r="AG4163" t="str">
            <v/>
          </cell>
          <cell r="AH4163" t="str">
            <v>/</v>
          </cell>
          <cell r="AI4163" t="str">
            <v>/</v>
          </cell>
        </row>
        <row r="4164">
          <cell r="AF4164" t="str">
            <v/>
          </cell>
          <cell r="AG4164" t="str">
            <v/>
          </cell>
          <cell r="AH4164" t="str">
            <v>/</v>
          </cell>
          <cell r="AI4164" t="str">
            <v>/</v>
          </cell>
        </row>
        <row r="4165">
          <cell r="AF4165" t="str">
            <v/>
          </cell>
          <cell r="AG4165" t="str">
            <v/>
          </cell>
          <cell r="AH4165" t="str">
            <v>/</v>
          </cell>
          <cell r="AI4165" t="str">
            <v>/</v>
          </cell>
        </row>
        <row r="4166">
          <cell r="AF4166" t="str">
            <v/>
          </cell>
          <cell r="AG4166" t="str">
            <v/>
          </cell>
          <cell r="AH4166" t="str">
            <v>/</v>
          </cell>
          <cell r="AI4166" t="str">
            <v>/</v>
          </cell>
        </row>
        <row r="4167">
          <cell r="AF4167" t="str">
            <v/>
          </cell>
          <cell r="AG4167" t="str">
            <v/>
          </cell>
          <cell r="AH4167" t="str">
            <v>/</v>
          </cell>
          <cell r="AI4167" t="str">
            <v>/</v>
          </cell>
        </row>
        <row r="4168">
          <cell r="AF4168" t="str">
            <v/>
          </cell>
          <cell r="AG4168" t="str">
            <v/>
          </cell>
          <cell r="AH4168" t="str">
            <v>/</v>
          </cell>
          <cell r="AI4168" t="str">
            <v>/</v>
          </cell>
        </row>
        <row r="4169">
          <cell r="AF4169" t="str">
            <v/>
          </cell>
          <cell r="AG4169" t="str">
            <v/>
          </cell>
          <cell r="AH4169" t="str">
            <v>/</v>
          </cell>
          <cell r="AI4169" t="str">
            <v>/</v>
          </cell>
        </row>
        <row r="4170">
          <cell r="AF4170" t="str">
            <v/>
          </cell>
          <cell r="AG4170" t="str">
            <v/>
          </cell>
          <cell r="AH4170" t="str">
            <v>/</v>
          </cell>
          <cell r="AI4170" t="str">
            <v>/</v>
          </cell>
        </row>
        <row r="4171">
          <cell r="AF4171" t="str">
            <v/>
          </cell>
          <cell r="AG4171" t="str">
            <v/>
          </cell>
          <cell r="AH4171" t="str">
            <v>/</v>
          </cell>
          <cell r="AI4171" t="str">
            <v>/</v>
          </cell>
        </row>
        <row r="4172">
          <cell r="AF4172" t="str">
            <v/>
          </cell>
          <cell r="AG4172" t="str">
            <v/>
          </cell>
          <cell r="AH4172" t="str">
            <v>/</v>
          </cell>
          <cell r="AI4172" t="str">
            <v>/</v>
          </cell>
        </row>
        <row r="4173">
          <cell r="AF4173" t="str">
            <v/>
          </cell>
          <cell r="AG4173" t="str">
            <v/>
          </cell>
          <cell r="AH4173" t="str">
            <v>/</v>
          </cell>
          <cell r="AI4173" t="str">
            <v>/</v>
          </cell>
        </row>
        <row r="4174">
          <cell r="AF4174" t="str">
            <v/>
          </cell>
          <cell r="AG4174" t="str">
            <v/>
          </cell>
          <cell r="AH4174" t="str">
            <v>/</v>
          </cell>
          <cell r="AI4174" t="str">
            <v>/</v>
          </cell>
        </row>
        <row r="4175">
          <cell r="AF4175" t="str">
            <v/>
          </cell>
          <cell r="AG4175" t="str">
            <v/>
          </cell>
          <cell r="AH4175" t="str">
            <v>/</v>
          </cell>
          <cell r="AI4175" t="str">
            <v>/</v>
          </cell>
        </row>
        <row r="4176">
          <cell r="AF4176" t="str">
            <v/>
          </cell>
          <cell r="AG4176" t="str">
            <v/>
          </cell>
          <cell r="AH4176" t="str">
            <v>/</v>
          </cell>
          <cell r="AI4176" t="str">
            <v>/</v>
          </cell>
        </row>
        <row r="4177">
          <cell r="AF4177" t="str">
            <v/>
          </cell>
          <cell r="AG4177" t="str">
            <v/>
          </cell>
          <cell r="AH4177" t="str">
            <v>/</v>
          </cell>
          <cell r="AI4177" t="str">
            <v>/</v>
          </cell>
        </row>
        <row r="4178">
          <cell r="AF4178" t="str">
            <v/>
          </cell>
          <cell r="AG4178" t="str">
            <v/>
          </cell>
          <cell r="AH4178" t="str">
            <v>/</v>
          </cell>
          <cell r="AI4178" t="str">
            <v>/</v>
          </cell>
        </row>
        <row r="4179">
          <cell r="AF4179" t="str">
            <v/>
          </cell>
          <cell r="AG4179" t="str">
            <v/>
          </cell>
          <cell r="AH4179" t="str">
            <v>/</v>
          </cell>
          <cell r="AI4179" t="str">
            <v>/</v>
          </cell>
        </row>
        <row r="4180">
          <cell r="AF4180" t="str">
            <v/>
          </cell>
          <cell r="AG4180" t="str">
            <v/>
          </cell>
          <cell r="AH4180" t="str">
            <v>/</v>
          </cell>
          <cell r="AI4180" t="str">
            <v>/</v>
          </cell>
        </row>
        <row r="4181">
          <cell r="AF4181" t="str">
            <v/>
          </cell>
          <cell r="AG4181" t="str">
            <v/>
          </cell>
          <cell r="AH4181" t="str">
            <v>/</v>
          </cell>
          <cell r="AI4181" t="str">
            <v>/</v>
          </cell>
        </row>
        <row r="4182">
          <cell r="AF4182" t="str">
            <v/>
          </cell>
          <cell r="AG4182" t="str">
            <v/>
          </cell>
          <cell r="AH4182" t="str">
            <v>/</v>
          </cell>
          <cell r="AI4182" t="str">
            <v>/</v>
          </cell>
        </row>
        <row r="4183">
          <cell r="AF4183" t="str">
            <v/>
          </cell>
          <cell r="AG4183" t="str">
            <v/>
          </cell>
          <cell r="AH4183" t="str">
            <v>/</v>
          </cell>
          <cell r="AI4183" t="str">
            <v>/</v>
          </cell>
        </row>
        <row r="4184">
          <cell r="AF4184" t="str">
            <v/>
          </cell>
          <cell r="AG4184" t="str">
            <v/>
          </cell>
          <cell r="AH4184" t="str">
            <v>/</v>
          </cell>
          <cell r="AI4184" t="str">
            <v>/</v>
          </cell>
        </row>
        <row r="4185">
          <cell r="AF4185" t="str">
            <v/>
          </cell>
          <cell r="AG4185" t="str">
            <v/>
          </cell>
          <cell r="AH4185" t="str">
            <v>/</v>
          </cell>
          <cell r="AI4185" t="str">
            <v>/</v>
          </cell>
        </row>
        <row r="4186">
          <cell r="AF4186" t="str">
            <v/>
          </cell>
          <cell r="AG4186" t="str">
            <v/>
          </cell>
          <cell r="AH4186" t="str">
            <v>/</v>
          </cell>
          <cell r="AI4186" t="str">
            <v>/</v>
          </cell>
        </row>
        <row r="4187">
          <cell r="AF4187" t="str">
            <v/>
          </cell>
          <cell r="AG4187" t="str">
            <v/>
          </cell>
          <cell r="AH4187" t="str">
            <v>/</v>
          </cell>
          <cell r="AI4187" t="str">
            <v>/</v>
          </cell>
        </row>
        <row r="4188">
          <cell r="AF4188" t="str">
            <v/>
          </cell>
          <cell r="AG4188" t="str">
            <v/>
          </cell>
          <cell r="AH4188" t="str">
            <v>/</v>
          </cell>
          <cell r="AI4188" t="str">
            <v>/</v>
          </cell>
        </row>
        <row r="4189">
          <cell r="AF4189" t="str">
            <v/>
          </cell>
          <cell r="AG4189" t="str">
            <v/>
          </cell>
          <cell r="AH4189" t="str">
            <v>/</v>
          </cell>
          <cell r="AI4189" t="str">
            <v>/</v>
          </cell>
        </row>
        <row r="4190">
          <cell r="AF4190" t="str">
            <v/>
          </cell>
          <cell r="AG4190" t="str">
            <v/>
          </cell>
          <cell r="AH4190" t="str">
            <v>/</v>
          </cell>
          <cell r="AI4190" t="str">
            <v>/</v>
          </cell>
        </row>
        <row r="4191">
          <cell r="AF4191" t="str">
            <v/>
          </cell>
          <cell r="AG4191" t="str">
            <v/>
          </cell>
          <cell r="AH4191" t="str">
            <v>/</v>
          </cell>
          <cell r="AI4191" t="str">
            <v>/</v>
          </cell>
        </row>
        <row r="4192">
          <cell r="AF4192" t="str">
            <v/>
          </cell>
          <cell r="AG4192" t="str">
            <v/>
          </cell>
          <cell r="AH4192" t="str">
            <v>/</v>
          </cell>
          <cell r="AI4192" t="str">
            <v>/</v>
          </cell>
        </row>
        <row r="4193">
          <cell r="AF4193" t="str">
            <v/>
          </cell>
          <cell r="AG4193" t="str">
            <v/>
          </cell>
          <cell r="AH4193" t="str">
            <v>/</v>
          </cell>
          <cell r="AI4193" t="str">
            <v>/</v>
          </cell>
        </row>
        <row r="4194">
          <cell r="AF4194" t="str">
            <v/>
          </cell>
          <cell r="AG4194" t="str">
            <v/>
          </cell>
          <cell r="AH4194" t="str">
            <v>/</v>
          </cell>
          <cell r="AI4194" t="str">
            <v>/</v>
          </cell>
        </row>
        <row r="4195">
          <cell r="AF4195" t="str">
            <v/>
          </cell>
          <cell r="AG4195" t="str">
            <v/>
          </cell>
          <cell r="AH4195" t="str">
            <v>/</v>
          </cell>
          <cell r="AI4195" t="str">
            <v>/</v>
          </cell>
        </row>
        <row r="4196">
          <cell r="AF4196" t="str">
            <v/>
          </cell>
          <cell r="AG4196" t="str">
            <v/>
          </cell>
          <cell r="AH4196" t="str">
            <v>/</v>
          </cell>
          <cell r="AI4196" t="str">
            <v>/</v>
          </cell>
        </row>
        <row r="4197">
          <cell r="AF4197" t="str">
            <v/>
          </cell>
          <cell r="AG4197" t="str">
            <v/>
          </cell>
          <cell r="AH4197" t="str">
            <v>/</v>
          </cell>
          <cell r="AI4197" t="str">
            <v>/</v>
          </cell>
        </row>
        <row r="4198">
          <cell r="AF4198" t="str">
            <v/>
          </cell>
          <cell r="AG4198" t="str">
            <v/>
          </cell>
          <cell r="AH4198" t="str">
            <v>/</v>
          </cell>
          <cell r="AI4198" t="str">
            <v>/</v>
          </cell>
        </row>
        <row r="4199">
          <cell r="AF4199" t="str">
            <v/>
          </cell>
          <cell r="AG4199" t="str">
            <v/>
          </cell>
          <cell r="AH4199" t="str">
            <v>/</v>
          </cell>
          <cell r="AI4199" t="str">
            <v>/</v>
          </cell>
        </row>
        <row r="4200">
          <cell r="AF4200" t="str">
            <v/>
          </cell>
          <cell r="AG4200" t="str">
            <v/>
          </cell>
          <cell r="AH4200" t="str">
            <v>/</v>
          </cell>
          <cell r="AI4200" t="str">
            <v>/</v>
          </cell>
        </row>
        <row r="4201">
          <cell r="AF4201" t="str">
            <v/>
          </cell>
          <cell r="AG4201" t="str">
            <v/>
          </cell>
          <cell r="AH4201" t="str">
            <v>/</v>
          </cell>
          <cell r="AI4201" t="str">
            <v>/</v>
          </cell>
        </row>
        <row r="4202">
          <cell r="AF4202" t="str">
            <v/>
          </cell>
          <cell r="AG4202" t="str">
            <v/>
          </cell>
          <cell r="AH4202" t="str">
            <v>/</v>
          </cell>
          <cell r="AI4202" t="str">
            <v>/</v>
          </cell>
        </row>
        <row r="4203">
          <cell r="AF4203" t="str">
            <v/>
          </cell>
          <cell r="AG4203" t="str">
            <v/>
          </cell>
          <cell r="AH4203" t="str">
            <v>/</v>
          </cell>
          <cell r="AI4203" t="str">
            <v>/</v>
          </cell>
        </row>
        <row r="4204">
          <cell r="AF4204" t="str">
            <v/>
          </cell>
          <cell r="AG4204" t="str">
            <v/>
          </cell>
          <cell r="AH4204" t="str">
            <v>/</v>
          </cell>
          <cell r="AI4204" t="str">
            <v>/</v>
          </cell>
        </row>
        <row r="4205">
          <cell r="AF4205" t="str">
            <v/>
          </cell>
          <cell r="AG4205" t="str">
            <v/>
          </cell>
          <cell r="AH4205" t="str">
            <v>/</v>
          </cell>
          <cell r="AI4205" t="str">
            <v>/</v>
          </cell>
        </row>
        <row r="4206">
          <cell r="AF4206" t="str">
            <v/>
          </cell>
          <cell r="AG4206" t="str">
            <v/>
          </cell>
          <cell r="AH4206" t="str">
            <v>/</v>
          </cell>
          <cell r="AI4206" t="str">
            <v>/</v>
          </cell>
        </row>
        <row r="4207">
          <cell r="AF4207" t="str">
            <v/>
          </cell>
          <cell r="AG4207" t="str">
            <v/>
          </cell>
          <cell r="AH4207" t="str">
            <v>/</v>
          </cell>
          <cell r="AI4207" t="str">
            <v>/</v>
          </cell>
        </row>
        <row r="4208">
          <cell r="AF4208" t="str">
            <v/>
          </cell>
          <cell r="AG4208" t="str">
            <v/>
          </cell>
          <cell r="AH4208" t="str">
            <v>/</v>
          </cell>
          <cell r="AI4208" t="str">
            <v>/</v>
          </cell>
        </row>
        <row r="4209">
          <cell r="AF4209" t="str">
            <v/>
          </cell>
          <cell r="AG4209" t="str">
            <v/>
          </cell>
          <cell r="AH4209" t="str">
            <v>/</v>
          </cell>
          <cell r="AI4209" t="str">
            <v>/</v>
          </cell>
        </row>
        <row r="4210">
          <cell r="AF4210" t="str">
            <v/>
          </cell>
          <cell r="AG4210" t="str">
            <v/>
          </cell>
          <cell r="AH4210" t="str">
            <v>/</v>
          </cell>
          <cell r="AI4210" t="str">
            <v>/</v>
          </cell>
        </row>
        <row r="4211">
          <cell r="AF4211" t="str">
            <v/>
          </cell>
          <cell r="AG4211" t="str">
            <v/>
          </cell>
          <cell r="AH4211" t="str">
            <v>/</v>
          </cell>
          <cell r="AI4211" t="str">
            <v>/</v>
          </cell>
        </row>
        <row r="4212">
          <cell r="AF4212" t="str">
            <v/>
          </cell>
          <cell r="AG4212" t="str">
            <v/>
          </cell>
          <cell r="AH4212" t="str">
            <v>/</v>
          </cell>
          <cell r="AI4212" t="str">
            <v>/</v>
          </cell>
        </row>
        <row r="4213">
          <cell r="AF4213" t="str">
            <v/>
          </cell>
          <cell r="AG4213" t="str">
            <v/>
          </cell>
          <cell r="AH4213" t="str">
            <v>/</v>
          </cell>
          <cell r="AI4213" t="str">
            <v>/</v>
          </cell>
        </row>
        <row r="4214">
          <cell r="AF4214" t="str">
            <v/>
          </cell>
          <cell r="AG4214" t="str">
            <v/>
          </cell>
          <cell r="AH4214" t="str">
            <v>/</v>
          </cell>
          <cell r="AI4214" t="str">
            <v>/</v>
          </cell>
        </row>
        <row r="4215">
          <cell r="AF4215" t="str">
            <v/>
          </cell>
          <cell r="AG4215" t="str">
            <v/>
          </cell>
          <cell r="AH4215" t="str">
            <v>/</v>
          </cell>
          <cell r="AI4215" t="str">
            <v>/</v>
          </cell>
        </row>
        <row r="4216">
          <cell r="AF4216" t="str">
            <v/>
          </cell>
          <cell r="AG4216" t="str">
            <v/>
          </cell>
          <cell r="AH4216" t="str">
            <v>/</v>
          </cell>
          <cell r="AI4216" t="str">
            <v>/</v>
          </cell>
        </row>
        <row r="4217">
          <cell r="AF4217" t="str">
            <v/>
          </cell>
          <cell r="AG4217" t="str">
            <v/>
          </cell>
          <cell r="AH4217" t="str">
            <v>/</v>
          </cell>
          <cell r="AI4217" t="str">
            <v>/</v>
          </cell>
        </row>
        <row r="4218">
          <cell r="AF4218" t="str">
            <v/>
          </cell>
          <cell r="AG4218" t="str">
            <v/>
          </cell>
          <cell r="AH4218" t="str">
            <v>/</v>
          </cell>
          <cell r="AI4218" t="str">
            <v>/</v>
          </cell>
        </row>
        <row r="4219">
          <cell r="AF4219" t="str">
            <v/>
          </cell>
          <cell r="AG4219" t="str">
            <v/>
          </cell>
          <cell r="AH4219" t="str">
            <v>/</v>
          </cell>
          <cell r="AI4219" t="str">
            <v>/</v>
          </cell>
        </row>
        <row r="4220">
          <cell r="AF4220" t="str">
            <v/>
          </cell>
          <cell r="AG4220" t="str">
            <v/>
          </cell>
          <cell r="AH4220" t="str">
            <v>/</v>
          </cell>
          <cell r="AI4220" t="str">
            <v>/</v>
          </cell>
        </row>
        <row r="4221">
          <cell r="AF4221" t="str">
            <v/>
          </cell>
          <cell r="AG4221" t="str">
            <v/>
          </cell>
          <cell r="AH4221" t="str">
            <v>/</v>
          </cell>
          <cell r="AI4221" t="str">
            <v>/</v>
          </cell>
        </row>
        <row r="4222">
          <cell r="AF4222" t="str">
            <v/>
          </cell>
          <cell r="AG4222" t="str">
            <v/>
          </cell>
          <cell r="AH4222" t="str">
            <v>/</v>
          </cell>
          <cell r="AI4222" t="str">
            <v>/</v>
          </cell>
        </row>
        <row r="4223">
          <cell r="AF4223" t="str">
            <v/>
          </cell>
          <cell r="AG4223" t="str">
            <v/>
          </cell>
          <cell r="AH4223" t="str">
            <v>/</v>
          </cell>
          <cell r="AI4223" t="str">
            <v>/</v>
          </cell>
        </row>
        <row r="4224">
          <cell r="AF4224" t="str">
            <v/>
          </cell>
          <cell r="AG4224" t="str">
            <v/>
          </cell>
          <cell r="AH4224" t="str">
            <v>/</v>
          </cell>
          <cell r="AI4224" t="str">
            <v>/</v>
          </cell>
        </row>
        <row r="4225">
          <cell r="AF4225" t="str">
            <v/>
          </cell>
          <cell r="AG4225" t="str">
            <v/>
          </cell>
          <cell r="AH4225" t="str">
            <v>/</v>
          </cell>
          <cell r="AI4225" t="str">
            <v>/</v>
          </cell>
        </row>
        <row r="4226">
          <cell r="AF4226" t="str">
            <v/>
          </cell>
          <cell r="AG4226" t="str">
            <v/>
          </cell>
          <cell r="AH4226" t="str">
            <v>/</v>
          </cell>
          <cell r="AI4226" t="str">
            <v>/</v>
          </cell>
        </row>
        <row r="4227">
          <cell r="AF4227" t="str">
            <v/>
          </cell>
          <cell r="AG4227" t="str">
            <v/>
          </cell>
          <cell r="AH4227" t="str">
            <v>/</v>
          </cell>
          <cell r="AI4227" t="str">
            <v>/</v>
          </cell>
        </row>
        <row r="4228">
          <cell r="AF4228" t="str">
            <v/>
          </cell>
          <cell r="AG4228" t="str">
            <v/>
          </cell>
          <cell r="AH4228" t="str">
            <v>/</v>
          </cell>
          <cell r="AI4228" t="str">
            <v>/</v>
          </cell>
        </row>
        <row r="4229">
          <cell r="AF4229" t="str">
            <v/>
          </cell>
          <cell r="AG4229" t="str">
            <v/>
          </cell>
          <cell r="AH4229" t="str">
            <v>/</v>
          </cell>
          <cell r="AI4229" t="str">
            <v>/</v>
          </cell>
        </row>
        <row r="4230">
          <cell r="AF4230" t="str">
            <v/>
          </cell>
          <cell r="AG4230" t="str">
            <v/>
          </cell>
          <cell r="AH4230" t="str">
            <v>/</v>
          </cell>
          <cell r="AI4230" t="str">
            <v>/</v>
          </cell>
        </row>
        <row r="4231">
          <cell r="AF4231" t="str">
            <v/>
          </cell>
          <cell r="AG4231" t="str">
            <v/>
          </cell>
          <cell r="AH4231" t="str">
            <v>/</v>
          </cell>
          <cell r="AI4231" t="str">
            <v>/</v>
          </cell>
        </row>
        <row r="4232">
          <cell r="AF4232" t="str">
            <v/>
          </cell>
          <cell r="AG4232" t="str">
            <v/>
          </cell>
          <cell r="AH4232" t="str">
            <v>/</v>
          </cell>
          <cell r="AI4232" t="str">
            <v>/</v>
          </cell>
        </row>
        <row r="4233">
          <cell r="AF4233" t="str">
            <v/>
          </cell>
          <cell r="AG4233" t="str">
            <v/>
          </cell>
          <cell r="AH4233" t="str">
            <v>/</v>
          </cell>
          <cell r="AI4233" t="str">
            <v>/</v>
          </cell>
        </row>
        <row r="4234">
          <cell r="AF4234" t="str">
            <v/>
          </cell>
          <cell r="AG4234" t="str">
            <v/>
          </cell>
          <cell r="AH4234" t="str">
            <v>/</v>
          </cell>
          <cell r="AI4234" t="str">
            <v>/</v>
          </cell>
        </row>
        <row r="4235">
          <cell r="AF4235" t="str">
            <v/>
          </cell>
          <cell r="AG4235" t="str">
            <v/>
          </cell>
          <cell r="AH4235" t="str">
            <v>/</v>
          </cell>
          <cell r="AI4235" t="str">
            <v>/</v>
          </cell>
        </row>
        <row r="4236">
          <cell r="AF4236" t="str">
            <v/>
          </cell>
          <cell r="AG4236" t="str">
            <v/>
          </cell>
          <cell r="AH4236" t="str">
            <v>/</v>
          </cell>
          <cell r="AI4236" t="str">
            <v>/</v>
          </cell>
        </row>
        <row r="4237">
          <cell r="AF4237" t="str">
            <v/>
          </cell>
          <cell r="AG4237" t="str">
            <v/>
          </cell>
          <cell r="AH4237" t="str">
            <v>/</v>
          </cell>
          <cell r="AI4237" t="str">
            <v>/</v>
          </cell>
        </row>
        <row r="4238">
          <cell r="AF4238" t="str">
            <v/>
          </cell>
          <cell r="AG4238" t="str">
            <v/>
          </cell>
          <cell r="AH4238" t="str">
            <v>/</v>
          </cell>
          <cell r="AI4238" t="str">
            <v>/</v>
          </cell>
        </row>
        <row r="4239">
          <cell r="AF4239" t="str">
            <v/>
          </cell>
          <cell r="AG4239" t="str">
            <v/>
          </cell>
          <cell r="AH4239" t="str">
            <v>/</v>
          </cell>
          <cell r="AI4239" t="str">
            <v>/</v>
          </cell>
        </row>
        <row r="4240">
          <cell r="AF4240" t="str">
            <v/>
          </cell>
          <cell r="AG4240" t="str">
            <v/>
          </cell>
          <cell r="AH4240" t="str">
            <v>/</v>
          </cell>
          <cell r="AI4240" t="str">
            <v>/</v>
          </cell>
        </row>
        <row r="4241">
          <cell r="AF4241" t="str">
            <v/>
          </cell>
          <cell r="AG4241" t="str">
            <v/>
          </cell>
          <cell r="AH4241" t="str">
            <v>/</v>
          </cell>
          <cell r="AI4241" t="str">
            <v>/</v>
          </cell>
        </row>
        <row r="4242">
          <cell r="AF4242" t="str">
            <v/>
          </cell>
          <cell r="AG4242" t="str">
            <v/>
          </cell>
          <cell r="AH4242" t="str">
            <v>/</v>
          </cell>
          <cell r="AI4242" t="str">
            <v>/</v>
          </cell>
        </row>
        <row r="4243">
          <cell r="AF4243" t="str">
            <v/>
          </cell>
          <cell r="AG4243" t="str">
            <v/>
          </cell>
          <cell r="AH4243" t="str">
            <v>/</v>
          </cell>
          <cell r="AI4243" t="str">
            <v>/</v>
          </cell>
        </row>
        <row r="4244">
          <cell r="AF4244" t="str">
            <v/>
          </cell>
          <cell r="AG4244" t="str">
            <v/>
          </cell>
          <cell r="AH4244" t="str">
            <v>/</v>
          </cell>
          <cell r="AI4244" t="str">
            <v>/</v>
          </cell>
        </row>
        <row r="4245">
          <cell r="AF4245" t="str">
            <v/>
          </cell>
          <cell r="AG4245" t="str">
            <v/>
          </cell>
          <cell r="AH4245" t="str">
            <v>/</v>
          </cell>
          <cell r="AI4245" t="str">
            <v>/</v>
          </cell>
        </row>
        <row r="4246">
          <cell r="AF4246" t="str">
            <v/>
          </cell>
          <cell r="AG4246" t="str">
            <v/>
          </cell>
          <cell r="AH4246" t="str">
            <v>/</v>
          </cell>
          <cell r="AI4246" t="str">
            <v>/</v>
          </cell>
        </row>
        <row r="4247">
          <cell r="AF4247" t="str">
            <v/>
          </cell>
          <cell r="AG4247" t="str">
            <v/>
          </cell>
          <cell r="AH4247" t="str">
            <v>/</v>
          </cell>
          <cell r="AI4247" t="str">
            <v>/</v>
          </cell>
        </row>
        <row r="4248">
          <cell r="AF4248" t="str">
            <v/>
          </cell>
          <cell r="AG4248" t="str">
            <v/>
          </cell>
          <cell r="AH4248" t="str">
            <v>/</v>
          </cell>
          <cell r="AI4248" t="str">
            <v>/</v>
          </cell>
        </row>
        <row r="4249">
          <cell r="AF4249" t="str">
            <v/>
          </cell>
          <cell r="AG4249" t="str">
            <v/>
          </cell>
          <cell r="AH4249" t="str">
            <v>/</v>
          </cell>
          <cell r="AI4249" t="str">
            <v>/</v>
          </cell>
        </row>
        <row r="4250">
          <cell r="AF4250" t="str">
            <v/>
          </cell>
          <cell r="AG4250" t="str">
            <v/>
          </cell>
          <cell r="AH4250" t="str">
            <v>/</v>
          </cell>
          <cell r="AI4250" t="str">
            <v>/</v>
          </cell>
        </row>
        <row r="4251">
          <cell r="AF4251" t="str">
            <v/>
          </cell>
          <cell r="AG4251" t="str">
            <v/>
          </cell>
          <cell r="AH4251" t="str">
            <v>/</v>
          </cell>
          <cell r="AI4251" t="str">
            <v>/</v>
          </cell>
        </row>
        <row r="4252">
          <cell r="AF4252" t="str">
            <v/>
          </cell>
          <cell r="AG4252" t="str">
            <v/>
          </cell>
          <cell r="AH4252" t="str">
            <v>/</v>
          </cell>
          <cell r="AI4252" t="str">
            <v>/</v>
          </cell>
        </row>
        <row r="4253">
          <cell r="AF4253" t="str">
            <v/>
          </cell>
          <cell r="AG4253" t="str">
            <v/>
          </cell>
          <cell r="AH4253" t="str">
            <v>/</v>
          </cell>
          <cell r="AI4253" t="str">
            <v>/</v>
          </cell>
        </row>
        <row r="4254">
          <cell r="AF4254" t="str">
            <v/>
          </cell>
          <cell r="AG4254" t="str">
            <v/>
          </cell>
          <cell r="AH4254" t="str">
            <v>/</v>
          </cell>
          <cell r="AI4254" t="str">
            <v>/</v>
          </cell>
        </row>
        <row r="4255">
          <cell r="AF4255" t="str">
            <v/>
          </cell>
          <cell r="AG4255" t="str">
            <v/>
          </cell>
          <cell r="AH4255" t="str">
            <v>/</v>
          </cell>
          <cell r="AI4255" t="str">
            <v>/</v>
          </cell>
        </row>
        <row r="4256">
          <cell r="AF4256" t="str">
            <v/>
          </cell>
          <cell r="AG4256" t="str">
            <v/>
          </cell>
          <cell r="AH4256" t="str">
            <v>/</v>
          </cell>
          <cell r="AI4256" t="str">
            <v>/</v>
          </cell>
        </row>
        <row r="4257">
          <cell r="AF4257" t="str">
            <v/>
          </cell>
          <cell r="AG4257" t="str">
            <v/>
          </cell>
          <cell r="AH4257" t="str">
            <v>/</v>
          </cell>
          <cell r="AI4257" t="str">
            <v>/</v>
          </cell>
        </row>
        <row r="4258">
          <cell r="AF4258" t="str">
            <v/>
          </cell>
          <cell r="AG4258" t="str">
            <v/>
          </cell>
          <cell r="AH4258" t="str">
            <v>/</v>
          </cell>
          <cell r="AI4258" t="str">
            <v>/</v>
          </cell>
        </row>
        <row r="4259">
          <cell r="AF4259" t="str">
            <v/>
          </cell>
          <cell r="AG4259" t="str">
            <v/>
          </cell>
          <cell r="AH4259" t="str">
            <v>/</v>
          </cell>
          <cell r="AI4259" t="str">
            <v>/</v>
          </cell>
        </row>
        <row r="4260">
          <cell r="AF4260" t="str">
            <v/>
          </cell>
          <cell r="AG4260" t="str">
            <v/>
          </cell>
          <cell r="AH4260" t="str">
            <v>/</v>
          </cell>
          <cell r="AI4260" t="str">
            <v>/</v>
          </cell>
        </row>
        <row r="4261">
          <cell r="AF4261" t="str">
            <v/>
          </cell>
          <cell r="AG4261" t="str">
            <v/>
          </cell>
          <cell r="AH4261" t="str">
            <v>/</v>
          </cell>
          <cell r="AI4261" t="str">
            <v>/</v>
          </cell>
        </row>
        <row r="4262">
          <cell r="AF4262" t="str">
            <v/>
          </cell>
          <cell r="AG4262" t="str">
            <v/>
          </cell>
          <cell r="AH4262" t="str">
            <v>/</v>
          </cell>
          <cell r="AI4262" t="str">
            <v>/</v>
          </cell>
        </row>
        <row r="4263">
          <cell r="AF4263" t="str">
            <v/>
          </cell>
          <cell r="AG4263" t="str">
            <v/>
          </cell>
          <cell r="AH4263" t="str">
            <v>/</v>
          </cell>
          <cell r="AI4263" t="str">
            <v>/</v>
          </cell>
        </row>
        <row r="4264">
          <cell r="AF4264" t="str">
            <v/>
          </cell>
          <cell r="AG4264" t="str">
            <v/>
          </cell>
          <cell r="AH4264" t="str">
            <v>/</v>
          </cell>
          <cell r="AI4264" t="str">
            <v>/</v>
          </cell>
        </row>
        <row r="4265">
          <cell r="AF4265" t="str">
            <v/>
          </cell>
          <cell r="AG4265" t="str">
            <v/>
          </cell>
          <cell r="AH4265" t="str">
            <v>/</v>
          </cell>
          <cell r="AI4265" t="str">
            <v>/</v>
          </cell>
        </row>
        <row r="4266">
          <cell r="AF4266" t="str">
            <v/>
          </cell>
          <cell r="AG4266" t="str">
            <v/>
          </cell>
          <cell r="AH4266" t="str">
            <v>/</v>
          </cell>
          <cell r="AI4266" t="str">
            <v>/</v>
          </cell>
        </row>
        <row r="4267">
          <cell r="AF4267" t="str">
            <v/>
          </cell>
          <cell r="AG4267" t="str">
            <v/>
          </cell>
          <cell r="AH4267" t="str">
            <v>/</v>
          </cell>
          <cell r="AI4267" t="str">
            <v>/</v>
          </cell>
        </row>
        <row r="4268">
          <cell r="AF4268" t="str">
            <v/>
          </cell>
          <cell r="AG4268" t="str">
            <v/>
          </cell>
          <cell r="AH4268" t="str">
            <v>/</v>
          </cell>
          <cell r="AI4268" t="str">
            <v>/</v>
          </cell>
        </row>
        <row r="4269">
          <cell r="AF4269" t="str">
            <v/>
          </cell>
          <cell r="AG4269" t="str">
            <v/>
          </cell>
          <cell r="AH4269" t="str">
            <v>/</v>
          </cell>
          <cell r="AI4269" t="str">
            <v>/</v>
          </cell>
        </row>
        <row r="4270">
          <cell r="AF4270" t="str">
            <v/>
          </cell>
          <cell r="AG4270" t="str">
            <v/>
          </cell>
          <cell r="AH4270" t="str">
            <v>/</v>
          </cell>
          <cell r="AI4270" t="str">
            <v>/</v>
          </cell>
        </row>
        <row r="4271">
          <cell r="AF4271" t="str">
            <v/>
          </cell>
          <cell r="AG4271" t="str">
            <v/>
          </cell>
          <cell r="AH4271" t="str">
            <v>/</v>
          </cell>
          <cell r="AI4271" t="str">
            <v>/</v>
          </cell>
        </row>
        <row r="4272">
          <cell r="AF4272" t="str">
            <v/>
          </cell>
          <cell r="AG4272" t="str">
            <v/>
          </cell>
          <cell r="AH4272" t="str">
            <v>/</v>
          </cell>
          <cell r="AI4272" t="str">
            <v>/</v>
          </cell>
        </row>
        <row r="4273">
          <cell r="AF4273" t="str">
            <v/>
          </cell>
          <cell r="AG4273" t="str">
            <v/>
          </cell>
          <cell r="AH4273" t="str">
            <v>/</v>
          </cell>
          <cell r="AI4273" t="str">
            <v>/</v>
          </cell>
        </row>
        <row r="4274">
          <cell r="AF4274" t="str">
            <v/>
          </cell>
          <cell r="AG4274" t="str">
            <v/>
          </cell>
          <cell r="AH4274" t="str">
            <v>/</v>
          </cell>
          <cell r="AI4274" t="str">
            <v>/</v>
          </cell>
        </row>
        <row r="4275">
          <cell r="AF4275" t="str">
            <v/>
          </cell>
          <cell r="AG4275" t="str">
            <v/>
          </cell>
          <cell r="AH4275" t="str">
            <v>/</v>
          </cell>
          <cell r="AI4275" t="str">
            <v>/</v>
          </cell>
        </row>
        <row r="4276">
          <cell r="AF4276" t="str">
            <v/>
          </cell>
          <cell r="AG4276" t="str">
            <v/>
          </cell>
          <cell r="AH4276" t="str">
            <v>/</v>
          </cell>
          <cell r="AI4276" t="str">
            <v>/</v>
          </cell>
        </row>
        <row r="4277">
          <cell r="AF4277" t="str">
            <v/>
          </cell>
          <cell r="AG4277" t="str">
            <v/>
          </cell>
          <cell r="AH4277" t="str">
            <v>/</v>
          </cell>
          <cell r="AI4277" t="str">
            <v>/</v>
          </cell>
        </row>
        <row r="4278">
          <cell r="AF4278" t="str">
            <v/>
          </cell>
          <cell r="AG4278" t="str">
            <v/>
          </cell>
          <cell r="AH4278" t="str">
            <v>/</v>
          </cell>
          <cell r="AI4278" t="str">
            <v>/</v>
          </cell>
        </row>
        <row r="4279">
          <cell r="AF4279" t="str">
            <v/>
          </cell>
          <cell r="AG4279" t="str">
            <v/>
          </cell>
          <cell r="AH4279" t="str">
            <v>/</v>
          </cell>
          <cell r="AI4279" t="str">
            <v>/</v>
          </cell>
        </row>
        <row r="4280">
          <cell r="AF4280" t="str">
            <v/>
          </cell>
          <cell r="AG4280" t="str">
            <v/>
          </cell>
          <cell r="AH4280" t="str">
            <v>/</v>
          </cell>
          <cell r="AI4280" t="str">
            <v>/</v>
          </cell>
        </row>
        <row r="4281">
          <cell r="AF4281" t="str">
            <v/>
          </cell>
          <cell r="AG4281" t="str">
            <v/>
          </cell>
          <cell r="AH4281" t="str">
            <v>/</v>
          </cell>
          <cell r="AI4281" t="str">
            <v>/</v>
          </cell>
        </row>
        <row r="4282">
          <cell r="AF4282" t="str">
            <v/>
          </cell>
          <cell r="AG4282" t="str">
            <v/>
          </cell>
          <cell r="AH4282" t="str">
            <v>/</v>
          </cell>
          <cell r="AI4282" t="str">
            <v>/</v>
          </cell>
        </row>
        <row r="4283">
          <cell r="AF4283" t="str">
            <v/>
          </cell>
          <cell r="AG4283" t="str">
            <v/>
          </cell>
          <cell r="AH4283" t="str">
            <v>/</v>
          </cell>
          <cell r="AI4283" t="str">
            <v>/</v>
          </cell>
        </row>
        <row r="4284">
          <cell r="AF4284" t="str">
            <v/>
          </cell>
          <cell r="AG4284" t="str">
            <v/>
          </cell>
          <cell r="AH4284" t="str">
            <v>/</v>
          </cell>
          <cell r="AI4284" t="str">
            <v>/</v>
          </cell>
        </row>
        <row r="4285">
          <cell r="AF4285" t="str">
            <v/>
          </cell>
          <cell r="AG4285" t="str">
            <v/>
          </cell>
          <cell r="AH4285" t="str">
            <v>/</v>
          </cell>
          <cell r="AI4285" t="str">
            <v>/</v>
          </cell>
        </row>
        <row r="4286">
          <cell r="AF4286" t="str">
            <v/>
          </cell>
          <cell r="AG4286" t="str">
            <v/>
          </cell>
          <cell r="AH4286" t="str">
            <v>/</v>
          </cell>
          <cell r="AI4286" t="str">
            <v>/</v>
          </cell>
        </row>
        <row r="4287">
          <cell r="AF4287" t="str">
            <v/>
          </cell>
          <cell r="AG4287" t="str">
            <v/>
          </cell>
          <cell r="AH4287" t="str">
            <v>/</v>
          </cell>
          <cell r="AI4287" t="str">
            <v>/</v>
          </cell>
        </row>
        <row r="4288">
          <cell r="AF4288" t="str">
            <v/>
          </cell>
          <cell r="AG4288" t="str">
            <v/>
          </cell>
          <cell r="AH4288" t="str">
            <v>/</v>
          </cell>
          <cell r="AI4288" t="str">
            <v>/</v>
          </cell>
        </row>
        <row r="4289">
          <cell r="AF4289" t="str">
            <v/>
          </cell>
          <cell r="AG4289" t="str">
            <v/>
          </cell>
          <cell r="AH4289" t="str">
            <v>/</v>
          </cell>
          <cell r="AI4289" t="str">
            <v>/</v>
          </cell>
        </row>
        <row r="4290">
          <cell r="AF4290" t="str">
            <v/>
          </cell>
          <cell r="AG4290" t="str">
            <v/>
          </cell>
          <cell r="AH4290" t="str">
            <v>/</v>
          </cell>
          <cell r="AI4290" t="str">
            <v>/</v>
          </cell>
        </row>
        <row r="4291">
          <cell r="AF4291" t="str">
            <v/>
          </cell>
          <cell r="AG4291" t="str">
            <v/>
          </cell>
          <cell r="AH4291" t="str">
            <v>/</v>
          </cell>
          <cell r="AI4291" t="str">
            <v>/</v>
          </cell>
        </row>
        <row r="4292">
          <cell r="AF4292" t="str">
            <v/>
          </cell>
          <cell r="AG4292" t="str">
            <v/>
          </cell>
          <cell r="AH4292" t="str">
            <v>/</v>
          </cell>
          <cell r="AI4292" t="str">
            <v>/</v>
          </cell>
        </row>
        <row r="4293">
          <cell r="AF4293" t="str">
            <v/>
          </cell>
          <cell r="AG4293" t="str">
            <v/>
          </cell>
          <cell r="AH4293" t="str">
            <v>/</v>
          </cell>
          <cell r="AI4293" t="str">
            <v>/</v>
          </cell>
        </row>
        <row r="4294">
          <cell r="AF4294" t="str">
            <v/>
          </cell>
          <cell r="AG4294" t="str">
            <v/>
          </cell>
          <cell r="AH4294" t="str">
            <v>/</v>
          </cell>
          <cell r="AI4294" t="str">
            <v>/</v>
          </cell>
        </row>
        <row r="4295">
          <cell r="AF4295" t="str">
            <v/>
          </cell>
          <cell r="AG4295" t="str">
            <v/>
          </cell>
          <cell r="AH4295" t="str">
            <v>/</v>
          </cell>
          <cell r="AI4295" t="str">
            <v>/</v>
          </cell>
        </row>
        <row r="4296">
          <cell r="AF4296" t="str">
            <v/>
          </cell>
          <cell r="AG4296" t="str">
            <v/>
          </cell>
          <cell r="AH4296" t="str">
            <v>/</v>
          </cell>
          <cell r="AI4296" t="str">
            <v>/</v>
          </cell>
        </row>
        <row r="4297">
          <cell r="AF4297" t="str">
            <v/>
          </cell>
          <cell r="AG4297" t="str">
            <v/>
          </cell>
          <cell r="AH4297" t="str">
            <v>/</v>
          </cell>
          <cell r="AI4297" t="str">
            <v>/</v>
          </cell>
        </row>
        <row r="4298">
          <cell r="AF4298" t="str">
            <v/>
          </cell>
          <cell r="AG4298" t="str">
            <v/>
          </cell>
          <cell r="AH4298" t="str">
            <v>/</v>
          </cell>
          <cell r="AI4298" t="str">
            <v>/</v>
          </cell>
        </row>
        <row r="4299">
          <cell r="AF4299" t="str">
            <v/>
          </cell>
          <cell r="AG4299" t="str">
            <v/>
          </cell>
          <cell r="AH4299" t="str">
            <v>/</v>
          </cell>
          <cell r="AI4299" t="str">
            <v>/</v>
          </cell>
        </row>
        <row r="4300">
          <cell r="AF4300" t="str">
            <v/>
          </cell>
          <cell r="AG4300" t="str">
            <v/>
          </cell>
          <cell r="AH4300" t="str">
            <v>/</v>
          </cell>
          <cell r="AI4300" t="str">
            <v>/</v>
          </cell>
        </row>
        <row r="4301">
          <cell r="AF4301" t="str">
            <v/>
          </cell>
          <cell r="AG4301" t="str">
            <v/>
          </cell>
          <cell r="AH4301" t="str">
            <v>/</v>
          </cell>
          <cell r="AI4301" t="str">
            <v>/</v>
          </cell>
        </row>
        <row r="4302">
          <cell r="AF4302" t="str">
            <v/>
          </cell>
          <cell r="AG4302" t="str">
            <v/>
          </cell>
          <cell r="AH4302" t="str">
            <v>/</v>
          </cell>
          <cell r="AI4302" t="str">
            <v>/</v>
          </cell>
        </row>
        <row r="4303">
          <cell r="AF4303" t="str">
            <v/>
          </cell>
          <cell r="AG4303" t="str">
            <v/>
          </cell>
          <cell r="AH4303" t="str">
            <v>/</v>
          </cell>
          <cell r="AI4303" t="str">
            <v>/</v>
          </cell>
        </row>
        <row r="4304">
          <cell r="AF4304" t="str">
            <v/>
          </cell>
          <cell r="AG4304" t="str">
            <v/>
          </cell>
          <cell r="AH4304" t="str">
            <v>/</v>
          </cell>
          <cell r="AI4304" t="str">
            <v>/</v>
          </cell>
        </row>
        <row r="4305">
          <cell r="AF4305" t="str">
            <v/>
          </cell>
          <cell r="AG4305" t="str">
            <v/>
          </cell>
          <cell r="AH4305" t="str">
            <v>/</v>
          </cell>
          <cell r="AI4305" t="str">
            <v>/</v>
          </cell>
        </row>
        <row r="4306">
          <cell r="AF4306" t="str">
            <v/>
          </cell>
          <cell r="AG4306" t="str">
            <v/>
          </cell>
          <cell r="AH4306" t="str">
            <v>/</v>
          </cell>
          <cell r="AI4306" t="str">
            <v>/</v>
          </cell>
        </row>
        <row r="4307">
          <cell r="AF4307" t="str">
            <v/>
          </cell>
          <cell r="AG4307" t="str">
            <v/>
          </cell>
          <cell r="AH4307" t="str">
            <v>/</v>
          </cell>
          <cell r="AI4307" t="str">
            <v>/</v>
          </cell>
        </row>
        <row r="4308">
          <cell r="AF4308" t="str">
            <v/>
          </cell>
          <cell r="AG4308" t="str">
            <v/>
          </cell>
          <cell r="AH4308" t="str">
            <v>/</v>
          </cell>
          <cell r="AI4308" t="str">
            <v>/</v>
          </cell>
        </row>
        <row r="4309">
          <cell r="AF4309" t="str">
            <v/>
          </cell>
          <cell r="AG4309" t="str">
            <v/>
          </cell>
          <cell r="AH4309" t="str">
            <v>/</v>
          </cell>
          <cell r="AI4309" t="str">
            <v>/</v>
          </cell>
        </row>
        <row r="4310">
          <cell r="AF4310" t="str">
            <v/>
          </cell>
          <cell r="AG4310" t="str">
            <v/>
          </cell>
          <cell r="AH4310" t="str">
            <v>/</v>
          </cell>
          <cell r="AI4310" t="str">
            <v>/</v>
          </cell>
        </row>
        <row r="4311">
          <cell r="AF4311" t="str">
            <v/>
          </cell>
          <cell r="AG4311" t="str">
            <v/>
          </cell>
          <cell r="AH4311" t="str">
            <v>/</v>
          </cell>
          <cell r="AI4311" t="str">
            <v>/</v>
          </cell>
        </row>
        <row r="4312">
          <cell r="AF4312" t="str">
            <v/>
          </cell>
          <cell r="AG4312" t="str">
            <v/>
          </cell>
          <cell r="AH4312" t="str">
            <v>/</v>
          </cell>
          <cell r="AI4312" t="str">
            <v>/</v>
          </cell>
        </row>
        <row r="4313">
          <cell r="AF4313" t="str">
            <v/>
          </cell>
          <cell r="AG4313" t="str">
            <v/>
          </cell>
          <cell r="AH4313" t="str">
            <v>/</v>
          </cell>
          <cell r="AI4313" t="str">
            <v>/</v>
          </cell>
        </row>
        <row r="4314">
          <cell r="AF4314" t="str">
            <v/>
          </cell>
          <cell r="AG4314" t="str">
            <v/>
          </cell>
          <cell r="AH4314" t="str">
            <v>/</v>
          </cell>
          <cell r="AI4314" t="str">
            <v>/</v>
          </cell>
        </row>
        <row r="4315">
          <cell r="AF4315" t="str">
            <v/>
          </cell>
          <cell r="AG4315" t="str">
            <v/>
          </cell>
          <cell r="AH4315" t="str">
            <v>/</v>
          </cell>
          <cell r="AI4315" t="str">
            <v>/</v>
          </cell>
        </row>
        <row r="4316">
          <cell r="AF4316" t="str">
            <v/>
          </cell>
          <cell r="AG4316" t="str">
            <v/>
          </cell>
          <cell r="AH4316" t="str">
            <v>/</v>
          </cell>
          <cell r="AI4316" t="str">
            <v>/</v>
          </cell>
        </row>
        <row r="4317">
          <cell r="AF4317" t="str">
            <v/>
          </cell>
          <cell r="AG4317" t="str">
            <v/>
          </cell>
          <cell r="AH4317" t="str">
            <v>/</v>
          </cell>
          <cell r="AI4317" t="str">
            <v>/</v>
          </cell>
        </row>
        <row r="4318">
          <cell r="AF4318" t="str">
            <v/>
          </cell>
          <cell r="AG4318" t="str">
            <v/>
          </cell>
          <cell r="AH4318" t="str">
            <v>/</v>
          </cell>
          <cell r="AI4318" t="str">
            <v>/</v>
          </cell>
        </row>
        <row r="4319">
          <cell r="AF4319" t="str">
            <v/>
          </cell>
          <cell r="AG4319" t="str">
            <v/>
          </cell>
          <cell r="AH4319" t="str">
            <v>/</v>
          </cell>
          <cell r="AI4319" t="str">
            <v>/</v>
          </cell>
        </row>
        <row r="4320">
          <cell r="AF4320" t="str">
            <v/>
          </cell>
          <cell r="AG4320" t="str">
            <v/>
          </cell>
          <cell r="AH4320" t="str">
            <v>/</v>
          </cell>
          <cell r="AI4320" t="str">
            <v>/</v>
          </cell>
        </row>
        <row r="4321">
          <cell r="AF4321" t="str">
            <v/>
          </cell>
          <cell r="AG4321" t="str">
            <v/>
          </cell>
          <cell r="AH4321" t="str">
            <v>/</v>
          </cell>
          <cell r="AI4321" t="str">
            <v>/</v>
          </cell>
        </row>
        <row r="4322">
          <cell r="AF4322" t="str">
            <v/>
          </cell>
          <cell r="AG4322" t="str">
            <v/>
          </cell>
          <cell r="AH4322" t="str">
            <v>/</v>
          </cell>
          <cell r="AI4322" t="str">
            <v>/</v>
          </cell>
        </row>
        <row r="4323">
          <cell r="AF4323" t="str">
            <v/>
          </cell>
          <cell r="AG4323" t="str">
            <v/>
          </cell>
          <cell r="AH4323" t="str">
            <v>/</v>
          </cell>
          <cell r="AI4323" t="str">
            <v>/</v>
          </cell>
        </row>
        <row r="4324">
          <cell r="AF4324" t="str">
            <v/>
          </cell>
          <cell r="AG4324" t="str">
            <v/>
          </cell>
          <cell r="AH4324" t="str">
            <v>/</v>
          </cell>
          <cell r="AI4324" t="str">
            <v>/</v>
          </cell>
        </row>
        <row r="4325">
          <cell r="AF4325" t="str">
            <v/>
          </cell>
          <cell r="AG4325" t="str">
            <v/>
          </cell>
          <cell r="AH4325" t="str">
            <v>/</v>
          </cell>
          <cell r="AI4325" t="str">
            <v>/</v>
          </cell>
        </row>
        <row r="4326">
          <cell r="AF4326" t="str">
            <v/>
          </cell>
          <cell r="AG4326" t="str">
            <v/>
          </cell>
          <cell r="AH4326" t="str">
            <v>/</v>
          </cell>
          <cell r="AI4326" t="str">
            <v>/</v>
          </cell>
        </row>
        <row r="4327">
          <cell r="AF4327" t="str">
            <v/>
          </cell>
          <cell r="AG4327" t="str">
            <v/>
          </cell>
          <cell r="AH4327" t="str">
            <v>/</v>
          </cell>
          <cell r="AI4327" t="str">
            <v>/</v>
          </cell>
        </row>
        <row r="4328">
          <cell r="AF4328" t="str">
            <v/>
          </cell>
          <cell r="AG4328" t="str">
            <v/>
          </cell>
          <cell r="AH4328" t="str">
            <v>/</v>
          </cell>
          <cell r="AI4328" t="str">
            <v>/</v>
          </cell>
        </row>
        <row r="4329">
          <cell r="AF4329" t="str">
            <v/>
          </cell>
          <cell r="AG4329" t="str">
            <v/>
          </cell>
          <cell r="AH4329" t="str">
            <v>/</v>
          </cell>
          <cell r="AI4329" t="str">
            <v>/</v>
          </cell>
        </row>
        <row r="4330">
          <cell r="AF4330" t="str">
            <v/>
          </cell>
          <cell r="AG4330" t="str">
            <v/>
          </cell>
          <cell r="AH4330" t="str">
            <v>/</v>
          </cell>
          <cell r="AI4330" t="str">
            <v>/</v>
          </cell>
        </row>
        <row r="4331">
          <cell r="AF4331" t="str">
            <v/>
          </cell>
          <cell r="AG4331" t="str">
            <v/>
          </cell>
          <cell r="AH4331" t="str">
            <v>/</v>
          </cell>
          <cell r="AI4331" t="str">
            <v>/</v>
          </cell>
        </row>
        <row r="4332">
          <cell r="AF4332" t="str">
            <v/>
          </cell>
          <cell r="AG4332" t="str">
            <v/>
          </cell>
          <cell r="AH4332" t="str">
            <v>/</v>
          </cell>
          <cell r="AI4332" t="str">
            <v>/</v>
          </cell>
        </row>
        <row r="4333">
          <cell r="AF4333" t="str">
            <v/>
          </cell>
          <cell r="AG4333" t="str">
            <v/>
          </cell>
          <cell r="AH4333" t="str">
            <v>/</v>
          </cell>
          <cell r="AI4333" t="str">
            <v>/</v>
          </cell>
        </row>
        <row r="4334">
          <cell r="AF4334" t="str">
            <v/>
          </cell>
          <cell r="AG4334" t="str">
            <v/>
          </cell>
          <cell r="AH4334" t="str">
            <v>/</v>
          </cell>
          <cell r="AI4334" t="str">
            <v>/</v>
          </cell>
        </row>
        <row r="4335">
          <cell r="AF4335" t="str">
            <v/>
          </cell>
          <cell r="AG4335" t="str">
            <v/>
          </cell>
          <cell r="AH4335" t="str">
            <v>/</v>
          </cell>
          <cell r="AI4335" t="str">
            <v>/</v>
          </cell>
        </row>
        <row r="4336">
          <cell r="AF4336" t="str">
            <v/>
          </cell>
          <cell r="AG4336" t="str">
            <v/>
          </cell>
          <cell r="AH4336" t="str">
            <v>/</v>
          </cell>
          <cell r="AI4336" t="str">
            <v>/</v>
          </cell>
        </row>
        <row r="4337">
          <cell r="AF4337" t="str">
            <v/>
          </cell>
          <cell r="AG4337" t="str">
            <v/>
          </cell>
          <cell r="AH4337" t="str">
            <v>/</v>
          </cell>
          <cell r="AI4337" t="str">
            <v>/</v>
          </cell>
        </row>
        <row r="4338">
          <cell r="AF4338" t="str">
            <v/>
          </cell>
          <cell r="AG4338" t="str">
            <v/>
          </cell>
          <cell r="AH4338" t="str">
            <v>/</v>
          </cell>
          <cell r="AI4338" t="str">
            <v>/</v>
          </cell>
        </row>
        <row r="4339">
          <cell r="AF4339" t="str">
            <v/>
          </cell>
          <cell r="AG4339" t="str">
            <v/>
          </cell>
          <cell r="AH4339" t="str">
            <v>/</v>
          </cell>
          <cell r="AI4339" t="str">
            <v>/</v>
          </cell>
        </row>
        <row r="4340">
          <cell r="AF4340" t="str">
            <v/>
          </cell>
          <cell r="AG4340" t="str">
            <v/>
          </cell>
          <cell r="AH4340" t="str">
            <v>/</v>
          </cell>
          <cell r="AI4340" t="str">
            <v>/</v>
          </cell>
        </row>
        <row r="4341">
          <cell r="AF4341" t="str">
            <v/>
          </cell>
          <cell r="AG4341" t="str">
            <v/>
          </cell>
          <cell r="AH4341" t="str">
            <v>/</v>
          </cell>
          <cell r="AI4341" t="str">
            <v>/</v>
          </cell>
        </row>
        <row r="4342">
          <cell r="AF4342" t="str">
            <v/>
          </cell>
          <cell r="AG4342" t="str">
            <v/>
          </cell>
          <cell r="AH4342" t="str">
            <v>/</v>
          </cell>
          <cell r="AI4342" t="str">
            <v>/</v>
          </cell>
        </row>
        <row r="4343">
          <cell r="AF4343" t="str">
            <v/>
          </cell>
          <cell r="AG4343" t="str">
            <v/>
          </cell>
          <cell r="AH4343" t="str">
            <v>/</v>
          </cell>
          <cell r="AI4343" t="str">
            <v>/</v>
          </cell>
        </row>
        <row r="4344">
          <cell r="AF4344" t="str">
            <v/>
          </cell>
          <cell r="AG4344" t="str">
            <v/>
          </cell>
          <cell r="AH4344" t="str">
            <v>/</v>
          </cell>
          <cell r="AI4344" t="str">
            <v>/</v>
          </cell>
        </row>
        <row r="4345">
          <cell r="AF4345" t="str">
            <v/>
          </cell>
          <cell r="AG4345" t="str">
            <v/>
          </cell>
          <cell r="AH4345" t="str">
            <v>/</v>
          </cell>
          <cell r="AI4345" t="str">
            <v>/</v>
          </cell>
        </row>
        <row r="4346">
          <cell r="AF4346" t="str">
            <v/>
          </cell>
          <cell r="AG4346" t="str">
            <v/>
          </cell>
          <cell r="AH4346" t="str">
            <v>/</v>
          </cell>
          <cell r="AI4346" t="str">
            <v>/</v>
          </cell>
        </row>
        <row r="4347">
          <cell r="AF4347" t="str">
            <v/>
          </cell>
          <cell r="AG4347" t="str">
            <v/>
          </cell>
          <cell r="AH4347" t="str">
            <v>/</v>
          </cell>
          <cell r="AI4347" t="str">
            <v>/</v>
          </cell>
        </row>
        <row r="4348">
          <cell r="AF4348" t="str">
            <v/>
          </cell>
          <cell r="AG4348" t="str">
            <v/>
          </cell>
          <cell r="AH4348" t="str">
            <v>/</v>
          </cell>
          <cell r="AI4348" t="str">
            <v>/</v>
          </cell>
        </row>
        <row r="4349">
          <cell r="AF4349" t="str">
            <v/>
          </cell>
          <cell r="AG4349" t="str">
            <v/>
          </cell>
          <cell r="AH4349" t="str">
            <v>/</v>
          </cell>
          <cell r="AI4349" t="str">
            <v>/</v>
          </cell>
        </row>
        <row r="4350">
          <cell r="AF4350" t="str">
            <v/>
          </cell>
          <cell r="AG4350" t="str">
            <v/>
          </cell>
          <cell r="AH4350" t="str">
            <v>/</v>
          </cell>
          <cell r="AI4350" t="str">
            <v>/</v>
          </cell>
        </row>
        <row r="4351">
          <cell r="AF4351" t="str">
            <v/>
          </cell>
          <cell r="AG4351" t="str">
            <v/>
          </cell>
          <cell r="AH4351" t="str">
            <v>/</v>
          </cell>
          <cell r="AI4351" t="str">
            <v>/</v>
          </cell>
        </row>
        <row r="4352">
          <cell r="AF4352" t="str">
            <v/>
          </cell>
          <cell r="AG4352" t="str">
            <v/>
          </cell>
          <cell r="AH4352" t="str">
            <v>/</v>
          </cell>
          <cell r="AI4352" t="str">
            <v>/</v>
          </cell>
        </row>
        <row r="4353">
          <cell r="AF4353" t="str">
            <v/>
          </cell>
          <cell r="AG4353" t="str">
            <v/>
          </cell>
          <cell r="AH4353" t="str">
            <v>/</v>
          </cell>
          <cell r="AI4353" t="str">
            <v>/</v>
          </cell>
        </row>
        <row r="4354">
          <cell r="AF4354" t="str">
            <v/>
          </cell>
          <cell r="AG4354" t="str">
            <v/>
          </cell>
          <cell r="AH4354" t="str">
            <v>/</v>
          </cell>
          <cell r="AI4354" t="str">
            <v>/</v>
          </cell>
        </row>
        <row r="4355">
          <cell r="AF4355" t="str">
            <v/>
          </cell>
          <cell r="AG4355" t="str">
            <v/>
          </cell>
          <cell r="AH4355" t="str">
            <v>/</v>
          </cell>
          <cell r="AI4355" t="str">
            <v>/</v>
          </cell>
        </row>
        <row r="4356">
          <cell r="AF4356" t="str">
            <v/>
          </cell>
          <cell r="AG4356" t="str">
            <v/>
          </cell>
          <cell r="AH4356" t="str">
            <v>/</v>
          </cell>
          <cell r="AI4356" t="str">
            <v>/</v>
          </cell>
        </row>
        <row r="4357">
          <cell r="AF4357" t="str">
            <v/>
          </cell>
          <cell r="AG4357" t="str">
            <v/>
          </cell>
          <cell r="AH4357" t="str">
            <v>/</v>
          </cell>
          <cell r="AI4357" t="str">
            <v>/</v>
          </cell>
        </row>
        <row r="4358">
          <cell r="AF4358" t="str">
            <v/>
          </cell>
          <cell r="AG4358" t="str">
            <v/>
          </cell>
          <cell r="AH4358" t="str">
            <v>/</v>
          </cell>
          <cell r="AI4358" t="str">
            <v>/</v>
          </cell>
        </row>
        <row r="4359">
          <cell r="AF4359" t="str">
            <v/>
          </cell>
          <cell r="AG4359" t="str">
            <v/>
          </cell>
          <cell r="AH4359" t="str">
            <v>/</v>
          </cell>
          <cell r="AI4359" t="str">
            <v>/</v>
          </cell>
        </row>
        <row r="4360">
          <cell r="AF4360" t="str">
            <v/>
          </cell>
          <cell r="AG4360" t="str">
            <v/>
          </cell>
          <cell r="AH4360" t="str">
            <v>/</v>
          </cell>
          <cell r="AI4360" t="str">
            <v>/</v>
          </cell>
        </row>
        <row r="4361">
          <cell r="AF4361" t="str">
            <v/>
          </cell>
          <cell r="AG4361" t="str">
            <v/>
          </cell>
          <cell r="AH4361" t="str">
            <v>/</v>
          </cell>
          <cell r="AI4361" t="str">
            <v>/</v>
          </cell>
        </row>
        <row r="4362">
          <cell r="AF4362" t="str">
            <v/>
          </cell>
          <cell r="AG4362" t="str">
            <v/>
          </cell>
          <cell r="AH4362" t="str">
            <v>/</v>
          </cell>
          <cell r="AI4362" t="str">
            <v>/</v>
          </cell>
        </row>
        <row r="4363">
          <cell r="AF4363" t="str">
            <v/>
          </cell>
          <cell r="AG4363" t="str">
            <v/>
          </cell>
          <cell r="AH4363" t="str">
            <v>/</v>
          </cell>
          <cell r="AI4363" t="str">
            <v>/</v>
          </cell>
        </row>
        <row r="4364">
          <cell r="AF4364" t="str">
            <v/>
          </cell>
          <cell r="AG4364" t="str">
            <v/>
          </cell>
          <cell r="AH4364" t="str">
            <v>/</v>
          </cell>
          <cell r="AI4364" t="str">
            <v>/</v>
          </cell>
        </row>
        <row r="4365">
          <cell r="AF4365" t="str">
            <v/>
          </cell>
          <cell r="AG4365" t="str">
            <v/>
          </cell>
          <cell r="AH4365" t="str">
            <v>/</v>
          </cell>
          <cell r="AI4365" t="str">
            <v>/</v>
          </cell>
        </row>
        <row r="4366">
          <cell r="AF4366" t="str">
            <v/>
          </cell>
          <cell r="AG4366" t="str">
            <v/>
          </cell>
          <cell r="AH4366" t="str">
            <v>/</v>
          </cell>
          <cell r="AI4366" t="str">
            <v>/</v>
          </cell>
        </row>
        <row r="4367">
          <cell r="AF4367" t="str">
            <v/>
          </cell>
          <cell r="AG4367" t="str">
            <v/>
          </cell>
          <cell r="AH4367" t="str">
            <v>/</v>
          </cell>
          <cell r="AI4367" t="str">
            <v>/</v>
          </cell>
        </row>
        <row r="4368">
          <cell r="AF4368" t="str">
            <v/>
          </cell>
          <cell r="AG4368" t="str">
            <v/>
          </cell>
          <cell r="AH4368" t="str">
            <v>/</v>
          </cell>
          <cell r="AI4368" t="str">
            <v>/</v>
          </cell>
        </row>
        <row r="4369">
          <cell r="AF4369" t="str">
            <v/>
          </cell>
          <cell r="AG4369" t="str">
            <v/>
          </cell>
          <cell r="AH4369" t="str">
            <v>/</v>
          </cell>
          <cell r="AI4369" t="str">
            <v>/</v>
          </cell>
        </row>
        <row r="4370">
          <cell r="AF4370" t="str">
            <v/>
          </cell>
          <cell r="AG4370" t="str">
            <v/>
          </cell>
          <cell r="AH4370" t="str">
            <v>/</v>
          </cell>
          <cell r="AI4370" t="str">
            <v>/</v>
          </cell>
        </row>
        <row r="4371">
          <cell r="AF4371" t="str">
            <v/>
          </cell>
          <cell r="AG4371" t="str">
            <v/>
          </cell>
          <cell r="AH4371" t="str">
            <v>/</v>
          </cell>
          <cell r="AI4371" t="str">
            <v>/</v>
          </cell>
        </row>
        <row r="4372">
          <cell r="AF4372" t="str">
            <v/>
          </cell>
          <cell r="AG4372" t="str">
            <v/>
          </cell>
          <cell r="AH4372" t="str">
            <v>/</v>
          </cell>
          <cell r="AI4372" t="str">
            <v>/</v>
          </cell>
        </row>
        <row r="4373">
          <cell r="AF4373" t="str">
            <v/>
          </cell>
          <cell r="AG4373" t="str">
            <v/>
          </cell>
          <cell r="AH4373" t="str">
            <v>/</v>
          </cell>
          <cell r="AI4373" t="str">
            <v>/</v>
          </cell>
        </row>
        <row r="4374">
          <cell r="AF4374" t="str">
            <v/>
          </cell>
          <cell r="AG4374" t="str">
            <v/>
          </cell>
          <cell r="AH4374" t="str">
            <v>/</v>
          </cell>
          <cell r="AI4374" t="str">
            <v>/</v>
          </cell>
        </row>
        <row r="4375">
          <cell r="AF4375" t="str">
            <v/>
          </cell>
          <cell r="AG4375" t="str">
            <v/>
          </cell>
          <cell r="AH4375" t="str">
            <v>/</v>
          </cell>
          <cell r="AI4375" t="str">
            <v>/</v>
          </cell>
        </row>
        <row r="4376">
          <cell r="AF4376" t="str">
            <v/>
          </cell>
          <cell r="AG4376" t="str">
            <v/>
          </cell>
          <cell r="AH4376" t="str">
            <v>/</v>
          </cell>
          <cell r="AI4376" t="str">
            <v>/</v>
          </cell>
        </row>
        <row r="4377">
          <cell r="AF4377" t="str">
            <v/>
          </cell>
          <cell r="AG4377" t="str">
            <v/>
          </cell>
          <cell r="AH4377" t="str">
            <v>/</v>
          </cell>
          <cell r="AI4377" t="str">
            <v>/</v>
          </cell>
        </row>
        <row r="4378">
          <cell r="AF4378" t="str">
            <v/>
          </cell>
          <cell r="AG4378" t="str">
            <v/>
          </cell>
          <cell r="AH4378" t="str">
            <v>/</v>
          </cell>
          <cell r="AI4378" t="str">
            <v>/</v>
          </cell>
        </row>
        <row r="4379">
          <cell r="AF4379" t="str">
            <v/>
          </cell>
          <cell r="AG4379" t="str">
            <v/>
          </cell>
          <cell r="AH4379" t="str">
            <v>/</v>
          </cell>
          <cell r="AI4379" t="str">
            <v>/</v>
          </cell>
        </row>
        <row r="4380">
          <cell r="AF4380" t="str">
            <v/>
          </cell>
          <cell r="AG4380" t="str">
            <v/>
          </cell>
          <cell r="AH4380" t="str">
            <v>/</v>
          </cell>
          <cell r="AI4380" t="str">
            <v>/</v>
          </cell>
        </row>
        <row r="4381">
          <cell r="AF4381" t="str">
            <v/>
          </cell>
          <cell r="AG4381" t="str">
            <v/>
          </cell>
          <cell r="AH4381" t="str">
            <v>/</v>
          </cell>
          <cell r="AI4381" t="str">
            <v>/</v>
          </cell>
        </row>
        <row r="4382">
          <cell r="AF4382" t="str">
            <v/>
          </cell>
          <cell r="AG4382" t="str">
            <v/>
          </cell>
          <cell r="AH4382" t="str">
            <v>/</v>
          </cell>
          <cell r="AI4382" t="str">
            <v>/</v>
          </cell>
        </row>
        <row r="4383">
          <cell r="AF4383" t="str">
            <v/>
          </cell>
          <cell r="AG4383" t="str">
            <v/>
          </cell>
          <cell r="AH4383" t="str">
            <v>/</v>
          </cell>
          <cell r="AI4383" t="str">
            <v>/</v>
          </cell>
        </row>
        <row r="4384">
          <cell r="AF4384" t="str">
            <v/>
          </cell>
          <cell r="AG4384" t="str">
            <v/>
          </cell>
          <cell r="AH4384" t="str">
            <v>/</v>
          </cell>
          <cell r="AI4384" t="str">
            <v>/</v>
          </cell>
        </row>
        <row r="4385">
          <cell r="AF4385" t="str">
            <v/>
          </cell>
          <cell r="AG4385" t="str">
            <v/>
          </cell>
          <cell r="AH4385" t="str">
            <v>/</v>
          </cell>
          <cell r="AI4385" t="str">
            <v>/</v>
          </cell>
        </row>
        <row r="4386">
          <cell r="AF4386" t="str">
            <v/>
          </cell>
          <cell r="AG4386" t="str">
            <v/>
          </cell>
          <cell r="AH4386" t="str">
            <v>/</v>
          </cell>
          <cell r="AI4386" t="str">
            <v>/</v>
          </cell>
        </row>
        <row r="4387">
          <cell r="AF4387" t="str">
            <v/>
          </cell>
          <cell r="AG4387" t="str">
            <v/>
          </cell>
          <cell r="AH4387" t="str">
            <v>/</v>
          </cell>
          <cell r="AI4387" t="str">
            <v>/</v>
          </cell>
        </row>
        <row r="4388">
          <cell r="AF4388" t="str">
            <v/>
          </cell>
          <cell r="AG4388" t="str">
            <v/>
          </cell>
          <cell r="AH4388" t="str">
            <v>/</v>
          </cell>
          <cell r="AI4388" t="str">
            <v>/</v>
          </cell>
        </row>
        <row r="4389">
          <cell r="AF4389" t="str">
            <v/>
          </cell>
          <cell r="AG4389" t="str">
            <v/>
          </cell>
          <cell r="AH4389" t="str">
            <v>/</v>
          </cell>
          <cell r="AI4389" t="str">
            <v>/</v>
          </cell>
        </row>
        <row r="4390">
          <cell r="AF4390" t="str">
            <v/>
          </cell>
          <cell r="AG4390" t="str">
            <v/>
          </cell>
          <cell r="AH4390" t="str">
            <v>/</v>
          </cell>
          <cell r="AI4390" t="str">
            <v>/</v>
          </cell>
        </row>
        <row r="4391">
          <cell r="AF4391" t="str">
            <v/>
          </cell>
          <cell r="AG4391" t="str">
            <v/>
          </cell>
          <cell r="AH4391" t="str">
            <v>/</v>
          </cell>
          <cell r="AI4391" t="str">
            <v>/</v>
          </cell>
        </row>
        <row r="4392">
          <cell r="AF4392" t="str">
            <v/>
          </cell>
          <cell r="AG4392" t="str">
            <v/>
          </cell>
          <cell r="AH4392" t="str">
            <v>/</v>
          </cell>
          <cell r="AI4392" t="str">
            <v>/</v>
          </cell>
        </row>
        <row r="4393">
          <cell r="AF4393" t="str">
            <v/>
          </cell>
          <cell r="AG4393" t="str">
            <v/>
          </cell>
          <cell r="AH4393" t="str">
            <v>/</v>
          </cell>
          <cell r="AI4393" t="str">
            <v>/</v>
          </cell>
        </row>
        <row r="4394">
          <cell r="AF4394" t="str">
            <v/>
          </cell>
          <cell r="AG4394" t="str">
            <v/>
          </cell>
          <cell r="AH4394" t="str">
            <v>/</v>
          </cell>
          <cell r="AI4394" t="str">
            <v>/</v>
          </cell>
        </row>
        <row r="4395">
          <cell r="AF4395" t="str">
            <v/>
          </cell>
          <cell r="AG4395" t="str">
            <v/>
          </cell>
          <cell r="AH4395" t="str">
            <v>/</v>
          </cell>
          <cell r="AI4395" t="str">
            <v>/</v>
          </cell>
        </row>
        <row r="4396">
          <cell r="AF4396" t="str">
            <v/>
          </cell>
          <cell r="AG4396" t="str">
            <v/>
          </cell>
          <cell r="AH4396" t="str">
            <v>/</v>
          </cell>
          <cell r="AI4396" t="str">
            <v>/</v>
          </cell>
        </row>
        <row r="4397">
          <cell r="AF4397" t="str">
            <v/>
          </cell>
          <cell r="AG4397" t="str">
            <v/>
          </cell>
          <cell r="AH4397" t="str">
            <v>/</v>
          </cell>
          <cell r="AI4397" t="str">
            <v>/</v>
          </cell>
        </row>
        <row r="4398">
          <cell r="AF4398" t="str">
            <v/>
          </cell>
          <cell r="AG4398" t="str">
            <v/>
          </cell>
          <cell r="AH4398" t="str">
            <v>/</v>
          </cell>
          <cell r="AI4398" t="str">
            <v>/</v>
          </cell>
        </row>
        <row r="4399">
          <cell r="AF4399" t="str">
            <v/>
          </cell>
          <cell r="AG4399" t="str">
            <v/>
          </cell>
          <cell r="AH4399" t="str">
            <v>/</v>
          </cell>
          <cell r="AI4399" t="str">
            <v>/</v>
          </cell>
        </row>
        <row r="4400">
          <cell r="AF4400" t="str">
            <v/>
          </cell>
          <cell r="AG4400" t="str">
            <v/>
          </cell>
          <cell r="AH4400" t="str">
            <v>/</v>
          </cell>
          <cell r="AI4400" t="str">
            <v>/</v>
          </cell>
        </row>
        <row r="4401">
          <cell r="AF4401" t="str">
            <v/>
          </cell>
          <cell r="AG4401" t="str">
            <v/>
          </cell>
          <cell r="AH4401" t="str">
            <v>/</v>
          </cell>
          <cell r="AI4401" t="str">
            <v>/</v>
          </cell>
        </row>
        <row r="4402">
          <cell r="AF4402" t="str">
            <v/>
          </cell>
          <cell r="AG4402" t="str">
            <v/>
          </cell>
          <cell r="AH4402" t="str">
            <v>/</v>
          </cell>
          <cell r="AI4402" t="str">
            <v>/</v>
          </cell>
        </row>
        <row r="4403">
          <cell r="AF4403" t="str">
            <v/>
          </cell>
          <cell r="AG4403" t="str">
            <v/>
          </cell>
          <cell r="AH4403" t="str">
            <v>/</v>
          </cell>
          <cell r="AI4403" t="str">
            <v>/</v>
          </cell>
        </row>
        <row r="4404">
          <cell r="AF4404" t="str">
            <v/>
          </cell>
          <cell r="AG4404" t="str">
            <v/>
          </cell>
          <cell r="AH4404" t="str">
            <v>/</v>
          </cell>
          <cell r="AI4404" t="str">
            <v>/</v>
          </cell>
        </row>
        <row r="4405">
          <cell r="AF4405" t="str">
            <v/>
          </cell>
          <cell r="AG4405" t="str">
            <v/>
          </cell>
          <cell r="AH4405" t="str">
            <v>/</v>
          </cell>
          <cell r="AI4405" t="str">
            <v>/</v>
          </cell>
        </row>
        <row r="4406">
          <cell r="AF4406" t="str">
            <v/>
          </cell>
          <cell r="AG4406" t="str">
            <v/>
          </cell>
          <cell r="AH4406" t="str">
            <v>/</v>
          </cell>
          <cell r="AI4406" t="str">
            <v>/</v>
          </cell>
        </row>
        <row r="4407">
          <cell r="AF4407" t="str">
            <v/>
          </cell>
          <cell r="AG4407" t="str">
            <v/>
          </cell>
          <cell r="AH4407" t="str">
            <v>/</v>
          </cell>
          <cell r="AI4407" t="str">
            <v>/</v>
          </cell>
        </row>
        <row r="4408">
          <cell r="AF4408" t="str">
            <v/>
          </cell>
          <cell r="AG4408" t="str">
            <v/>
          </cell>
          <cell r="AH4408" t="str">
            <v>/</v>
          </cell>
          <cell r="AI4408" t="str">
            <v>/</v>
          </cell>
        </row>
        <row r="4409">
          <cell r="AF4409" t="str">
            <v/>
          </cell>
          <cell r="AG4409" t="str">
            <v/>
          </cell>
          <cell r="AH4409" t="str">
            <v>/</v>
          </cell>
          <cell r="AI4409" t="str">
            <v>/</v>
          </cell>
        </row>
        <row r="4410">
          <cell r="AF4410" t="str">
            <v/>
          </cell>
          <cell r="AG4410" t="str">
            <v/>
          </cell>
          <cell r="AH4410" t="str">
            <v>/</v>
          </cell>
          <cell r="AI4410" t="str">
            <v>/</v>
          </cell>
        </row>
        <row r="4411">
          <cell r="AF4411" t="str">
            <v/>
          </cell>
          <cell r="AG4411" t="str">
            <v/>
          </cell>
          <cell r="AH4411" t="str">
            <v>/</v>
          </cell>
          <cell r="AI4411" t="str">
            <v>/</v>
          </cell>
        </row>
        <row r="4412">
          <cell r="AF4412" t="str">
            <v/>
          </cell>
          <cell r="AG4412" t="str">
            <v/>
          </cell>
          <cell r="AH4412" t="str">
            <v>/</v>
          </cell>
          <cell r="AI4412" t="str">
            <v>/</v>
          </cell>
        </row>
        <row r="4413">
          <cell r="AF4413" t="str">
            <v/>
          </cell>
          <cell r="AG4413" t="str">
            <v/>
          </cell>
          <cell r="AH4413" t="str">
            <v>/</v>
          </cell>
          <cell r="AI4413" t="str">
            <v>/</v>
          </cell>
        </row>
        <row r="4414">
          <cell r="AF4414" t="str">
            <v/>
          </cell>
          <cell r="AG4414" t="str">
            <v/>
          </cell>
          <cell r="AH4414" t="str">
            <v>/</v>
          </cell>
          <cell r="AI4414" t="str">
            <v>/</v>
          </cell>
        </row>
        <row r="4415">
          <cell r="AF4415" t="str">
            <v/>
          </cell>
          <cell r="AG4415" t="str">
            <v/>
          </cell>
          <cell r="AH4415" t="str">
            <v>/</v>
          </cell>
          <cell r="AI4415" t="str">
            <v>/</v>
          </cell>
        </row>
        <row r="4416">
          <cell r="AF4416" t="str">
            <v/>
          </cell>
          <cell r="AG4416" t="str">
            <v/>
          </cell>
          <cell r="AH4416" t="str">
            <v>/</v>
          </cell>
          <cell r="AI4416" t="str">
            <v>/</v>
          </cell>
        </row>
        <row r="4417">
          <cell r="AF4417" t="str">
            <v/>
          </cell>
          <cell r="AG4417" t="str">
            <v/>
          </cell>
          <cell r="AH4417" t="str">
            <v>/</v>
          </cell>
          <cell r="AI4417" t="str">
            <v>/</v>
          </cell>
        </row>
        <row r="4418">
          <cell r="AF4418" t="str">
            <v/>
          </cell>
          <cell r="AG4418" t="str">
            <v/>
          </cell>
          <cell r="AH4418" t="str">
            <v>/</v>
          </cell>
          <cell r="AI4418" t="str">
            <v>/</v>
          </cell>
        </row>
        <row r="4419">
          <cell r="AF4419" t="str">
            <v/>
          </cell>
          <cell r="AG4419" t="str">
            <v/>
          </cell>
          <cell r="AH4419" t="str">
            <v>/</v>
          </cell>
          <cell r="AI4419" t="str">
            <v>/</v>
          </cell>
        </row>
        <row r="4420">
          <cell r="AF4420" t="str">
            <v/>
          </cell>
          <cell r="AG4420" t="str">
            <v/>
          </cell>
          <cell r="AH4420" t="str">
            <v>/</v>
          </cell>
          <cell r="AI4420" t="str">
            <v>/</v>
          </cell>
        </row>
        <row r="4421">
          <cell r="AF4421" t="str">
            <v/>
          </cell>
          <cell r="AG4421" t="str">
            <v/>
          </cell>
          <cell r="AH4421" t="str">
            <v>/</v>
          </cell>
          <cell r="AI4421" t="str">
            <v>/</v>
          </cell>
        </row>
        <row r="4422">
          <cell r="AF4422" t="str">
            <v/>
          </cell>
          <cell r="AG4422" t="str">
            <v/>
          </cell>
          <cell r="AH4422" t="str">
            <v>/</v>
          </cell>
          <cell r="AI4422" t="str">
            <v>/</v>
          </cell>
        </row>
        <row r="4423">
          <cell r="AF4423" t="str">
            <v/>
          </cell>
          <cell r="AG4423" t="str">
            <v/>
          </cell>
          <cell r="AH4423" t="str">
            <v>/</v>
          </cell>
          <cell r="AI4423" t="str">
            <v>/</v>
          </cell>
        </row>
        <row r="4424">
          <cell r="AF4424" t="str">
            <v/>
          </cell>
          <cell r="AG4424" t="str">
            <v/>
          </cell>
          <cell r="AH4424" t="str">
            <v>/</v>
          </cell>
          <cell r="AI4424" t="str">
            <v>/</v>
          </cell>
        </row>
        <row r="4425">
          <cell r="AF4425" t="str">
            <v/>
          </cell>
          <cell r="AG4425" t="str">
            <v/>
          </cell>
          <cell r="AH4425" t="str">
            <v>/</v>
          </cell>
          <cell r="AI4425" t="str">
            <v>/</v>
          </cell>
        </row>
        <row r="4426">
          <cell r="AF4426" t="str">
            <v/>
          </cell>
          <cell r="AG4426" t="str">
            <v/>
          </cell>
          <cell r="AH4426" t="str">
            <v>/</v>
          </cell>
          <cell r="AI4426" t="str">
            <v>/</v>
          </cell>
        </row>
        <row r="4427">
          <cell r="AF4427" t="str">
            <v/>
          </cell>
          <cell r="AG4427" t="str">
            <v/>
          </cell>
          <cell r="AH4427" t="str">
            <v>/</v>
          </cell>
          <cell r="AI4427" t="str">
            <v>/</v>
          </cell>
        </row>
        <row r="4428">
          <cell r="AF4428" t="str">
            <v/>
          </cell>
          <cell r="AG4428" t="str">
            <v/>
          </cell>
          <cell r="AH4428" t="str">
            <v>/</v>
          </cell>
          <cell r="AI4428" t="str">
            <v>/</v>
          </cell>
        </row>
        <row r="4429">
          <cell r="AF4429" t="str">
            <v/>
          </cell>
          <cell r="AG4429" t="str">
            <v/>
          </cell>
          <cell r="AH4429" t="str">
            <v>/</v>
          </cell>
          <cell r="AI4429" t="str">
            <v>/</v>
          </cell>
        </row>
        <row r="4430">
          <cell r="AF4430" t="str">
            <v/>
          </cell>
          <cell r="AG4430" t="str">
            <v/>
          </cell>
          <cell r="AH4430" t="str">
            <v>/</v>
          </cell>
          <cell r="AI4430" t="str">
            <v>/</v>
          </cell>
        </row>
        <row r="4431">
          <cell r="AF4431" t="str">
            <v/>
          </cell>
          <cell r="AG4431" t="str">
            <v/>
          </cell>
          <cell r="AH4431" t="str">
            <v>/</v>
          </cell>
          <cell r="AI4431" t="str">
            <v>/</v>
          </cell>
        </row>
        <row r="4432">
          <cell r="AF4432" t="str">
            <v/>
          </cell>
          <cell r="AG4432" t="str">
            <v/>
          </cell>
          <cell r="AH4432" t="str">
            <v>/</v>
          </cell>
          <cell r="AI4432" t="str">
            <v>/</v>
          </cell>
        </row>
        <row r="4433">
          <cell r="AF4433" t="str">
            <v/>
          </cell>
          <cell r="AG4433" t="str">
            <v/>
          </cell>
          <cell r="AH4433" t="str">
            <v>/</v>
          </cell>
          <cell r="AI4433" t="str">
            <v>/</v>
          </cell>
        </row>
        <row r="4434">
          <cell r="AF4434" t="str">
            <v/>
          </cell>
          <cell r="AG4434" t="str">
            <v/>
          </cell>
          <cell r="AH4434" t="str">
            <v>/</v>
          </cell>
          <cell r="AI4434" t="str">
            <v>/</v>
          </cell>
        </row>
        <row r="4435">
          <cell r="AF4435" t="str">
            <v/>
          </cell>
          <cell r="AG4435" t="str">
            <v/>
          </cell>
          <cell r="AH4435" t="str">
            <v>/</v>
          </cell>
          <cell r="AI4435" t="str">
            <v>/</v>
          </cell>
        </row>
        <row r="4436">
          <cell r="AF4436" t="str">
            <v/>
          </cell>
          <cell r="AG4436" t="str">
            <v/>
          </cell>
          <cell r="AH4436" t="str">
            <v>/</v>
          </cell>
          <cell r="AI4436" t="str">
            <v>/</v>
          </cell>
        </row>
        <row r="4437">
          <cell r="AF4437" t="str">
            <v/>
          </cell>
          <cell r="AG4437" t="str">
            <v/>
          </cell>
          <cell r="AH4437" t="str">
            <v>/</v>
          </cell>
          <cell r="AI4437" t="str">
            <v>/</v>
          </cell>
        </row>
        <row r="4438">
          <cell r="AF4438" t="str">
            <v/>
          </cell>
          <cell r="AG4438" t="str">
            <v/>
          </cell>
          <cell r="AH4438" t="str">
            <v>/</v>
          </cell>
          <cell r="AI4438" t="str">
            <v>/</v>
          </cell>
        </row>
        <row r="4439">
          <cell r="AF4439" t="str">
            <v/>
          </cell>
          <cell r="AG4439" t="str">
            <v/>
          </cell>
          <cell r="AH4439" t="str">
            <v>/</v>
          </cell>
          <cell r="AI4439" t="str">
            <v>/</v>
          </cell>
        </row>
        <row r="4440">
          <cell r="AF4440" t="str">
            <v/>
          </cell>
          <cell r="AG4440" t="str">
            <v/>
          </cell>
          <cell r="AH4440" t="str">
            <v>/</v>
          </cell>
          <cell r="AI4440" t="str">
            <v>/</v>
          </cell>
        </row>
        <row r="4441">
          <cell r="AF4441" t="str">
            <v/>
          </cell>
          <cell r="AG4441" t="str">
            <v/>
          </cell>
          <cell r="AH4441" t="str">
            <v>/</v>
          </cell>
          <cell r="AI4441" t="str">
            <v>/</v>
          </cell>
        </row>
        <row r="4442">
          <cell r="AF4442" t="str">
            <v/>
          </cell>
          <cell r="AG4442" t="str">
            <v/>
          </cell>
          <cell r="AH4442" t="str">
            <v>/</v>
          </cell>
          <cell r="AI4442" t="str">
            <v>/</v>
          </cell>
        </row>
        <row r="4443">
          <cell r="AF4443" t="str">
            <v/>
          </cell>
          <cell r="AG4443" t="str">
            <v/>
          </cell>
          <cell r="AH4443" t="str">
            <v>/</v>
          </cell>
          <cell r="AI4443" t="str">
            <v>/</v>
          </cell>
        </row>
        <row r="4444">
          <cell r="AF4444" t="str">
            <v/>
          </cell>
          <cell r="AG4444" t="str">
            <v/>
          </cell>
          <cell r="AH4444" t="str">
            <v>/</v>
          </cell>
          <cell r="AI4444" t="str">
            <v>/</v>
          </cell>
        </row>
        <row r="4445">
          <cell r="AF4445" t="str">
            <v/>
          </cell>
          <cell r="AG4445" t="str">
            <v/>
          </cell>
          <cell r="AH4445" t="str">
            <v>/</v>
          </cell>
          <cell r="AI4445" t="str">
            <v>/</v>
          </cell>
        </row>
        <row r="4446">
          <cell r="AF4446" t="str">
            <v/>
          </cell>
          <cell r="AG4446" t="str">
            <v/>
          </cell>
          <cell r="AH4446" t="str">
            <v>/</v>
          </cell>
          <cell r="AI4446" t="str">
            <v>/</v>
          </cell>
        </row>
        <row r="4447">
          <cell r="AF4447" t="str">
            <v/>
          </cell>
          <cell r="AG4447" t="str">
            <v/>
          </cell>
          <cell r="AH4447" t="str">
            <v>/</v>
          </cell>
          <cell r="AI4447" t="str">
            <v>/</v>
          </cell>
        </row>
        <row r="4448">
          <cell r="AF4448" t="str">
            <v/>
          </cell>
          <cell r="AG4448" t="str">
            <v/>
          </cell>
          <cell r="AH4448" t="str">
            <v>/</v>
          </cell>
          <cell r="AI4448" t="str">
            <v>/</v>
          </cell>
        </row>
        <row r="4449">
          <cell r="AF4449" t="str">
            <v/>
          </cell>
          <cell r="AG4449" t="str">
            <v/>
          </cell>
          <cell r="AH4449" t="str">
            <v>/</v>
          </cell>
          <cell r="AI4449" t="str">
            <v>/</v>
          </cell>
        </row>
        <row r="4450">
          <cell r="AF4450" t="str">
            <v/>
          </cell>
          <cell r="AG4450" t="str">
            <v/>
          </cell>
          <cell r="AH4450" t="str">
            <v>/</v>
          </cell>
          <cell r="AI4450" t="str">
            <v>/</v>
          </cell>
        </row>
        <row r="4451">
          <cell r="AF4451" t="str">
            <v/>
          </cell>
          <cell r="AG4451" t="str">
            <v/>
          </cell>
          <cell r="AH4451" t="str">
            <v>/</v>
          </cell>
          <cell r="AI4451" t="str">
            <v>/</v>
          </cell>
        </row>
        <row r="4452">
          <cell r="AF4452" t="str">
            <v/>
          </cell>
          <cell r="AG4452" t="str">
            <v/>
          </cell>
          <cell r="AH4452" t="str">
            <v>/</v>
          </cell>
          <cell r="AI4452" t="str">
            <v>/</v>
          </cell>
        </row>
        <row r="4453">
          <cell r="AF4453" t="str">
            <v/>
          </cell>
          <cell r="AG4453" t="str">
            <v/>
          </cell>
          <cell r="AH4453" t="str">
            <v>/</v>
          </cell>
          <cell r="AI4453" t="str">
            <v>/</v>
          </cell>
        </row>
        <row r="4454">
          <cell r="AF4454" t="str">
            <v/>
          </cell>
          <cell r="AG4454" t="str">
            <v/>
          </cell>
          <cell r="AH4454" t="str">
            <v>/</v>
          </cell>
          <cell r="AI4454" t="str">
            <v>/</v>
          </cell>
        </row>
        <row r="4455">
          <cell r="AF4455" t="str">
            <v/>
          </cell>
          <cell r="AG4455" t="str">
            <v/>
          </cell>
          <cell r="AH4455" t="str">
            <v>/</v>
          </cell>
          <cell r="AI4455" t="str">
            <v>/</v>
          </cell>
        </row>
        <row r="4456">
          <cell r="AF4456" t="str">
            <v/>
          </cell>
          <cell r="AG4456" t="str">
            <v/>
          </cell>
          <cell r="AH4456" t="str">
            <v>/</v>
          </cell>
          <cell r="AI4456" t="str">
            <v>/</v>
          </cell>
        </row>
        <row r="4457">
          <cell r="AF4457" t="str">
            <v/>
          </cell>
          <cell r="AG4457" t="str">
            <v/>
          </cell>
          <cell r="AH4457" t="str">
            <v>/</v>
          </cell>
          <cell r="AI4457" t="str">
            <v>/</v>
          </cell>
        </row>
        <row r="4458">
          <cell r="AF4458" t="str">
            <v/>
          </cell>
          <cell r="AG4458" t="str">
            <v/>
          </cell>
          <cell r="AH4458" t="str">
            <v>/</v>
          </cell>
          <cell r="AI4458" t="str">
            <v>/</v>
          </cell>
        </row>
        <row r="4459">
          <cell r="AF4459" t="str">
            <v/>
          </cell>
          <cell r="AG4459" t="str">
            <v/>
          </cell>
          <cell r="AH4459" t="str">
            <v>/</v>
          </cell>
          <cell r="AI4459" t="str">
            <v>/</v>
          </cell>
        </row>
        <row r="4460">
          <cell r="AF4460" t="str">
            <v/>
          </cell>
          <cell r="AG4460" t="str">
            <v/>
          </cell>
          <cell r="AH4460" t="str">
            <v>/</v>
          </cell>
          <cell r="AI4460" t="str">
            <v>/</v>
          </cell>
        </row>
        <row r="4461">
          <cell r="AF4461" t="str">
            <v/>
          </cell>
          <cell r="AG4461" t="str">
            <v/>
          </cell>
          <cell r="AH4461" t="str">
            <v>/</v>
          </cell>
          <cell r="AI4461" t="str">
            <v>/</v>
          </cell>
        </row>
        <row r="4462">
          <cell r="AF4462" t="str">
            <v/>
          </cell>
          <cell r="AG4462" t="str">
            <v/>
          </cell>
          <cell r="AH4462" t="str">
            <v>/</v>
          </cell>
          <cell r="AI4462" t="str">
            <v>/</v>
          </cell>
        </row>
        <row r="4463">
          <cell r="AF4463" t="str">
            <v/>
          </cell>
          <cell r="AG4463" t="str">
            <v/>
          </cell>
          <cell r="AH4463" t="str">
            <v>/</v>
          </cell>
          <cell r="AI4463" t="str">
            <v>/</v>
          </cell>
        </row>
        <row r="4464">
          <cell r="AF4464" t="str">
            <v/>
          </cell>
          <cell r="AG4464" t="str">
            <v/>
          </cell>
          <cell r="AH4464" t="str">
            <v>/</v>
          </cell>
          <cell r="AI4464" t="str">
            <v>/</v>
          </cell>
        </row>
        <row r="4465">
          <cell r="AF4465" t="str">
            <v/>
          </cell>
          <cell r="AG4465" t="str">
            <v/>
          </cell>
          <cell r="AH4465" t="str">
            <v>/</v>
          </cell>
          <cell r="AI4465" t="str">
            <v>/</v>
          </cell>
        </row>
        <row r="4466">
          <cell r="AF4466" t="str">
            <v/>
          </cell>
          <cell r="AG4466" t="str">
            <v/>
          </cell>
          <cell r="AH4466" t="str">
            <v>/</v>
          </cell>
          <cell r="AI4466" t="str">
            <v>/</v>
          </cell>
        </row>
        <row r="4467">
          <cell r="AF4467" t="str">
            <v/>
          </cell>
          <cell r="AG4467" t="str">
            <v/>
          </cell>
          <cell r="AH4467" t="str">
            <v>/</v>
          </cell>
          <cell r="AI4467" t="str">
            <v>/</v>
          </cell>
        </row>
        <row r="4468">
          <cell r="AF4468" t="str">
            <v/>
          </cell>
          <cell r="AG4468" t="str">
            <v/>
          </cell>
          <cell r="AH4468" t="str">
            <v>/</v>
          </cell>
          <cell r="AI4468" t="str">
            <v>/</v>
          </cell>
        </row>
        <row r="4469">
          <cell r="AF4469" t="str">
            <v/>
          </cell>
          <cell r="AG4469" t="str">
            <v/>
          </cell>
          <cell r="AH4469" t="str">
            <v>/</v>
          </cell>
          <cell r="AI4469" t="str">
            <v>/</v>
          </cell>
        </row>
        <row r="4470">
          <cell r="AF4470" t="str">
            <v/>
          </cell>
          <cell r="AG4470" t="str">
            <v/>
          </cell>
          <cell r="AH4470" t="str">
            <v>/</v>
          </cell>
          <cell r="AI4470" t="str">
            <v>/</v>
          </cell>
        </row>
        <row r="4471">
          <cell r="AF4471" t="str">
            <v/>
          </cell>
          <cell r="AG4471" t="str">
            <v/>
          </cell>
          <cell r="AH4471" t="str">
            <v>/</v>
          </cell>
          <cell r="AI4471" t="str">
            <v>/</v>
          </cell>
        </row>
        <row r="4472">
          <cell r="AF4472" t="str">
            <v/>
          </cell>
          <cell r="AG4472" t="str">
            <v/>
          </cell>
          <cell r="AH4472" t="str">
            <v>/</v>
          </cell>
          <cell r="AI4472" t="str">
            <v>/</v>
          </cell>
        </row>
        <row r="4473">
          <cell r="AF4473" t="str">
            <v/>
          </cell>
          <cell r="AG4473" t="str">
            <v/>
          </cell>
          <cell r="AH4473" t="str">
            <v>/</v>
          </cell>
          <cell r="AI4473" t="str">
            <v>/</v>
          </cell>
        </row>
        <row r="4474">
          <cell r="AF4474" t="str">
            <v/>
          </cell>
          <cell r="AG4474" t="str">
            <v/>
          </cell>
          <cell r="AH4474" t="str">
            <v>/</v>
          </cell>
          <cell r="AI4474" t="str">
            <v>/</v>
          </cell>
        </row>
        <row r="4475">
          <cell r="AF4475" t="str">
            <v/>
          </cell>
          <cell r="AG4475" t="str">
            <v/>
          </cell>
          <cell r="AH4475" t="str">
            <v>/</v>
          </cell>
          <cell r="AI4475" t="str">
            <v>/</v>
          </cell>
        </row>
        <row r="4476">
          <cell r="AF4476" t="str">
            <v/>
          </cell>
          <cell r="AG4476" t="str">
            <v/>
          </cell>
          <cell r="AH4476" t="str">
            <v>/</v>
          </cell>
          <cell r="AI4476" t="str">
            <v>/</v>
          </cell>
        </row>
        <row r="4477">
          <cell r="AF4477" t="str">
            <v/>
          </cell>
          <cell r="AG4477" t="str">
            <v/>
          </cell>
          <cell r="AH4477" t="str">
            <v>/</v>
          </cell>
          <cell r="AI4477" t="str">
            <v>/</v>
          </cell>
        </row>
        <row r="4478">
          <cell r="AF4478" t="str">
            <v/>
          </cell>
          <cell r="AG4478" t="str">
            <v/>
          </cell>
          <cell r="AH4478" t="str">
            <v>/</v>
          </cell>
          <cell r="AI4478" t="str">
            <v>/</v>
          </cell>
        </row>
        <row r="4479">
          <cell r="AF4479" t="str">
            <v/>
          </cell>
          <cell r="AG4479" t="str">
            <v/>
          </cell>
          <cell r="AH4479" t="str">
            <v>/</v>
          </cell>
          <cell r="AI4479" t="str">
            <v>/</v>
          </cell>
        </row>
        <row r="4480">
          <cell r="AF4480" t="str">
            <v/>
          </cell>
          <cell r="AG4480" t="str">
            <v/>
          </cell>
          <cell r="AH4480" t="str">
            <v>/</v>
          </cell>
          <cell r="AI4480" t="str">
            <v>/</v>
          </cell>
        </row>
        <row r="4481">
          <cell r="AF4481" t="str">
            <v/>
          </cell>
          <cell r="AG4481" t="str">
            <v/>
          </cell>
          <cell r="AH4481" t="str">
            <v>/</v>
          </cell>
          <cell r="AI4481" t="str">
            <v>/</v>
          </cell>
        </row>
        <row r="4482">
          <cell r="AF4482" t="str">
            <v/>
          </cell>
          <cell r="AG4482" t="str">
            <v/>
          </cell>
          <cell r="AH4482" t="str">
            <v>/</v>
          </cell>
          <cell r="AI4482" t="str">
            <v>/</v>
          </cell>
        </row>
        <row r="4483">
          <cell r="AF4483" t="str">
            <v/>
          </cell>
          <cell r="AG4483" t="str">
            <v/>
          </cell>
          <cell r="AH4483" t="str">
            <v>/</v>
          </cell>
          <cell r="AI4483" t="str">
            <v>/</v>
          </cell>
        </row>
        <row r="4484">
          <cell r="AF4484" t="str">
            <v/>
          </cell>
          <cell r="AG4484" t="str">
            <v/>
          </cell>
          <cell r="AH4484" t="str">
            <v>/</v>
          </cell>
          <cell r="AI4484" t="str">
            <v>/</v>
          </cell>
        </row>
        <row r="4485">
          <cell r="AF4485" t="str">
            <v/>
          </cell>
          <cell r="AG4485" t="str">
            <v/>
          </cell>
          <cell r="AH4485" t="str">
            <v>/</v>
          </cell>
          <cell r="AI4485" t="str">
            <v>/</v>
          </cell>
        </row>
        <row r="4486">
          <cell r="AF4486" t="str">
            <v/>
          </cell>
          <cell r="AG4486" t="str">
            <v/>
          </cell>
          <cell r="AH4486" t="str">
            <v>/</v>
          </cell>
          <cell r="AI4486" t="str">
            <v>/</v>
          </cell>
        </row>
        <row r="4487">
          <cell r="AF4487" t="str">
            <v/>
          </cell>
          <cell r="AG4487" t="str">
            <v/>
          </cell>
          <cell r="AH4487" t="str">
            <v>/</v>
          </cell>
          <cell r="AI4487" t="str">
            <v>/</v>
          </cell>
        </row>
        <row r="4488">
          <cell r="AF4488" t="str">
            <v/>
          </cell>
          <cell r="AG4488" t="str">
            <v/>
          </cell>
          <cell r="AH4488" t="str">
            <v>/</v>
          </cell>
          <cell r="AI4488" t="str">
            <v>/</v>
          </cell>
        </row>
        <row r="4489">
          <cell r="AF4489" t="str">
            <v/>
          </cell>
          <cell r="AG4489" t="str">
            <v/>
          </cell>
          <cell r="AH4489" t="str">
            <v>/</v>
          </cell>
          <cell r="AI4489" t="str">
            <v>/</v>
          </cell>
        </row>
        <row r="4490">
          <cell r="AF4490" t="str">
            <v/>
          </cell>
          <cell r="AG4490" t="str">
            <v/>
          </cell>
          <cell r="AH4490" t="str">
            <v>/</v>
          </cell>
          <cell r="AI4490" t="str">
            <v>/</v>
          </cell>
        </row>
        <row r="4491">
          <cell r="AF4491" t="str">
            <v/>
          </cell>
          <cell r="AG4491" t="str">
            <v/>
          </cell>
          <cell r="AH4491" t="str">
            <v>/</v>
          </cell>
          <cell r="AI4491" t="str">
            <v>/</v>
          </cell>
        </row>
        <row r="4492">
          <cell r="AF4492" t="str">
            <v/>
          </cell>
          <cell r="AG4492" t="str">
            <v/>
          </cell>
          <cell r="AH4492" t="str">
            <v>/</v>
          </cell>
          <cell r="AI4492" t="str">
            <v>/</v>
          </cell>
        </row>
        <row r="4493">
          <cell r="AF4493" t="str">
            <v/>
          </cell>
          <cell r="AG4493" t="str">
            <v/>
          </cell>
          <cell r="AH4493" t="str">
            <v>/</v>
          </cell>
          <cell r="AI4493" t="str">
            <v>/</v>
          </cell>
        </row>
        <row r="4494">
          <cell r="AF4494" t="str">
            <v/>
          </cell>
          <cell r="AG4494" t="str">
            <v/>
          </cell>
          <cell r="AH4494" t="str">
            <v>/</v>
          </cell>
          <cell r="AI4494" t="str">
            <v>/</v>
          </cell>
        </row>
        <row r="4495">
          <cell r="AF4495" t="str">
            <v/>
          </cell>
          <cell r="AG4495" t="str">
            <v/>
          </cell>
          <cell r="AH4495" t="str">
            <v>/</v>
          </cell>
          <cell r="AI4495" t="str">
            <v>/</v>
          </cell>
        </row>
        <row r="4496">
          <cell r="AF4496" t="str">
            <v/>
          </cell>
          <cell r="AG4496" t="str">
            <v/>
          </cell>
          <cell r="AH4496" t="str">
            <v>/</v>
          </cell>
          <cell r="AI4496" t="str">
            <v>/</v>
          </cell>
        </row>
        <row r="4497">
          <cell r="AF4497" t="str">
            <v/>
          </cell>
          <cell r="AG4497" t="str">
            <v/>
          </cell>
          <cell r="AH4497" t="str">
            <v>/</v>
          </cell>
          <cell r="AI4497" t="str">
            <v>/</v>
          </cell>
        </row>
        <row r="4498">
          <cell r="AF4498" t="str">
            <v/>
          </cell>
          <cell r="AG4498" t="str">
            <v/>
          </cell>
          <cell r="AH4498" t="str">
            <v>/</v>
          </cell>
          <cell r="AI4498" t="str">
            <v>/</v>
          </cell>
        </row>
        <row r="4499">
          <cell r="AF4499" t="str">
            <v/>
          </cell>
          <cell r="AG4499" t="str">
            <v/>
          </cell>
          <cell r="AH4499" t="str">
            <v>/</v>
          </cell>
          <cell r="AI4499" t="str">
            <v>/</v>
          </cell>
        </row>
        <row r="4500">
          <cell r="AF4500" t="str">
            <v/>
          </cell>
          <cell r="AG4500" t="str">
            <v/>
          </cell>
          <cell r="AH4500" t="str">
            <v>/</v>
          </cell>
          <cell r="AI4500" t="str">
            <v>/</v>
          </cell>
        </row>
        <row r="4501">
          <cell r="AF4501" t="str">
            <v/>
          </cell>
          <cell r="AG4501" t="str">
            <v/>
          </cell>
          <cell r="AH4501" t="str">
            <v>/</v>
          </cell>
          <cell r="AI4501" t="str">
            <v>/</v>
          </cell>
        </row>
        <row r="4502">
          <cell r="AF4502" t="str">
            <v/>
          </cell>
          <cell r="AG4502" t="str">
            <v/>
          </cell>
          <cell r="AH4502" t="str">
            <v>/</v>
          </cell>
          <cell r="AI4502" t="str">
            <v>/</v>
          </cell>
        </row>
        <row r="4503">
          <cell r="AF4503" t="str">
            <v/>
          </cell>
          <cell r="AG4503" t="str">
            <v/>
          </cell>
          <cell r="AH4503" t="str">
            <v>/</v>
          </cell>
          <cell r="AI4503" t="str">
            <v>/</v>
          </cell>
        </row>
        <row r="4504">
          <cell r="AF4504" t="str">
            <v/>
          </cell>
          <cell r="AG4504" t="str">
            <v/>
          </cell>
          <cell r="AH4504" t="str">
            <v>/</v>
          </cell>
          <cell r="AI4504" t="str">
            <v>/</v>
          </cell>
        </row>
        <row r="4505">
          <cell r="AF4505" t="str">
            <v/>
          </cell>
          <cell r="AG4505" t="str">
            <v/>
          </cell>
          <cell r="AH4505" t="str">
            <v>/</v>
          </cell>
          <cell r="AI4505" t="str">
            <v>/</v>
          </cell>
        </row>
        <row r="4506">
          <cell r="AF4506" t="str">
            <v/>
          </cell>
          <cell r="AG4506" t="str">
            <v/>
          </cell>
          <cell r="AH4506" t="str">
            <v>/</v>
          </cell>
          <cell r="AI4506" t="str">
            <v>/</v>
          </cell>
        </row>
        <row r="4507">
          <cell r="AF4507" t="str">
            <v/>
          </cell>
          <cell r="AG4507" t="str">
            <v/>
          </cell>
          <cell r="AH4507" t="str">
            <v>/</v>
          </cell>
          <cell r="AI4507" t="str">
            <v>/</v>
          </cell>
        </row>
        <row r="4508">
          <cell r="AF4508" t="str">
            <v/>
          </cell>
          <cell r="AG4508" t="str">
            <v/>
          </cell>
          <cell r="AH4508" t="str">
            <v>/</v>
          </cell>
          <cell r="AI4508" t="str">
            <v>/</v>
          </cell>
        </row>
        <row r="4509">
          <cell r="AF4509" t="str">
            <v/>
          </cell>
          <cell r="AG4509" t="str">
            <v/>
          </cell>
          <cell r="AH4509" t="str">
            <v>/</v>
          </cell>
          <cell r="AI4509" t="str">
            <v>/</v>
          </cell>
        </row>
        <row r="4510">
          <cell r="AF4510" t="str">
            <v/>
          </cell>
          <cell r="AG4510" t="str">
            <v/>
          </cell>
          <cell r="AH4510" t="str">
            <v>/</v>
          </cell>
          <cell r="AI4510" t="str">
            <v>/</v>
          </cell>
        </row>
        <row r="4511">
          <cell r="AF4511" t="str">
            <v/>
          </cell>
          <cell r="AG4511" t="str">
            <v/>
          </cell>
          <cell r="AH4511" t="str">
            <v>/</v>
          </cell>
          <cell r="AI4511" t="str">
            <v>/</v>
          </cell>
        </row>
        <row r="4512">
          <cell r="AF4512" t="str">
            <v/>
          </cell>
          <cell r="AG4512" t="str">
            <v/>
          </cell>
          <cell r="AH4512" t="str">
            <v>/</v>
          </cell>
          <cell r="AI4512" t="str">
            <v>/</v>
          </cell>
        </row>
        <row r="4513">
          <cell r="AF4513" t="str">
            <v/>
          </cell>
          <cell r="AG4513" t="str">
            <v/>
          </cell>
          <cell r="AH4513" t="str">
            <v>/</v>
          </cell>
          <cell r="AI4513" t="str">
            <v>/</v>
          </cell>
        </row>
        <row r="4514">
          <cell r="AF4514" t="str">
            <v/>
          </cell>
          <cell r="AG4514" t="str">
            <v/>
          </cell>
          <cell r="AH4514" t="str">
            <v>/</v>
          </cell>
          <cell r="AI4514" t="str">
            <v>/</v>
          </cell>
        </row>
        <row r="4515">
          <cell r="AF4515" t="str">
            <v/>
          </cell>
          <cell r="AG4515" t="str">
            <v/>
          </cell>
          <cell r="AH4515" t="str">
            <v>/</v>
          </cell>
          <cell r="AI4515" t="str">
            <v>/</v>
          </cell>
        </row>
        <row r="4516">
          <cell r="AF4516" t="str">
            <v/>
          </cell>
          <cell r="AG4516" t="str">
            <v/>
          </cell>
          <cell r="AH4516" t="str">
            <v>/</v>
          </cell>
          <cell r="AI4516" t="str">
            <v>/</v>
          </cell>
        </row>
        <row r="4517">
          <cell r="AF4517" t="str">
            <v/>
          </cell>
          <cell r="AG4517" t="str">
            <v/>
          </cell>
          <cell r="AH4517" t="str">
            <v>/</v>
          </cell>
          <cell r="AI4517" t="str">
            <v>/</v>
          </cell>
        </row>
        <row r="4518">
          <cell r="AF4518" t="str">
            <v/>
          </cell>
          <cell r="AG4518" t="str">
            <v/>
          </cell>
          <cell r="AH4518" t="str">
            <v>/</v>
          </cell>
          <cell r="AI4518" t="str">
            <v>/</v>
          </cell>
        </row>
        <row r="4519">
          <cell r="AF4519" t="str">
            <v/>
          </cell>
          <cell r="AG4519" t="str">
            <v/>
          </cell>
          <cell r="AH4519" t="str">
            <v>/</v>
          </cell>
          <cell r="AI4519" t="str">
            <v>/</v>
          </cell>
        </row>
        <row r="4520">
          <cell r="AF4520" t="str">
            <v/>
          </cell>
          <cell r="AG4520" t="str">
            <v/>
          </cell>
          <cell r="AH4520" t="str">
            <v>/</v>
          </cell>
          <cell r="AI4520" t="str">
            <v>/</v>
          </cell>
        </row>
        <row r="4521">
          <cell r="AF4521" t="str">
            <v/>
          </cell>
          <cell r="AG4521" t="str">
            <v/>
          </cell>
          <cell r="AH4521" t="str">
            <v>/</v>
          </cell>
          <cell r="AI4521" t="str">
            <v>/</v>
          </cell>
        </row>
        <row r="4522">
          <cell r="AF4522" t="str">
            <v/>
          </cell>
          <cell r="AG4522" t="str">
            <v/>
          </cell>
          <cell r="AH4522" t="str">
            <v>/</v>
          </cell>
          <cell r="AI4522" t="str">
            <v>/</v>
          </cell>
        </row>
        <row r="4523">
          <cell r="AF4523" t="str">
            <v/>
          </cell>
          <cell r="AG4523" t="str">
            <v/>
          </cell>
          <cell r="AH4523" t="str">
            <v>/</v>
          </cell>
          <cell r="AI4523" t="str">
            <v>/</v>
          </cell>
        </row>
        <row r="4524">
          <cell r="AF4524" t="str">
            <v/>
          </cell>
          <cell r="AG4524" t="str">
            <v/>
          </cell>
          <cell r="AH4524" t="str">
            <v>/</v>
          </cell>
          <cell r="AI4524" t="str">
            <v>/</v>
          </cell>
        </row>
        <row r="4525">
          <cell r="AF4525" t="str">
            <v/>
          </cell>
          <cell r="AG4525" t="str">
            <v/>
          </cell>
          <cell r="AH4525" t="str">
            <v>/</v>
          </cell>
          <cell r="AI4525" t="str">
            <v>/</v>
          </cell>
        </row>
        <row r="4526">
          <cell r="AF4526" t="str">
            <v/>
          </cell>
          <cell r="AG4526" t="str">
            <v/>
          </cell>
          <cell r="AH4526" t="str">
            <v>/</v>
          </cell>
          <cell r="AI4526" t="str">
            <v>/</v>
          </cell>
        </row>
        <row r="4527">
          <cell r="AF4527" t="str">
            <v/>
          </cell>
          <cell r="AG4527" t="str">
            <v/>
          </cell>
          <cell r="AH4527" t="str">
            <v>/</v>
          </cell>
          <cell r="AI4527" t="str">
            <v>/</v>
          </cell>
        </row>
        <row r="4528">
          <cell r="AF4528" t="str">
            <v/>
          </cell>
          <cell r="AG4528" t="str">
            <v/>
          </cell>
          <cell r="AH4528" t="str">
            <v>/</v>
          </cell>
          <cell r="AI4528" t="str">
            <v>/</v>
          </cell>
        </row>
        <row r="4529">
          <cell r="AF4529" t="str">
            <v/>
          </cell>
          <cell r="AG4529" t="str">
            <v/>
          </cell>
          <cell r="AH4529" t="str">
            <v>/</v>
          </cell>
          <cell r="AI4529" t="str">
            <v>/</v>
          </cell>
        </row>
        <row r="4530">
          <cell r="AF4530" t="str">
            <v/>
          </cell>
          <cell r="AG4530" t="str">
            <v/>
          </cell>
          <cell r="AH4530" t="str">
            <v>/</v>
          </cell>
          <cell r="AI4530" t="str">
            <v>/</v>
          </cell>
        </row>
        <row r="4531">
          <cell r="AF4531" t="str">
            <v/>
          </cell>
          <cell r="AG4531" t="str">
            <v/>
          </cell>
          <cell r="AH4531" t="str">
            <v>/</v>
          </cell>
          <cell r="AI4531" t="str">
            <v>/</v>
          </cell>
        </row>
        <row r="4532">
          <cell r="AF4532" t="str">
            <v/>
          </cell>
          <cell r="AG4532" t="str">
            <v/>
          </cell>
          <cell r="AH4532" t="str">
            <v>/</v>
          </cell>
          <cell r="AI4532" t="str">
            <v>/</v>
          </cell>
        </row>
        <row r="4533">
          <cell r="AF4533" t="str">
            <v/>
          </cell>
          <cell r="AG4533" t="str">
            <v/>
          </cell>
          <cell r="AH4533" t="str">
            <v>/</v>
          </cell>
          <cell r="AI4533" t="str">
            <v>/</v>
          </cell>
        </row>
        <row r="4534">
          <cell r="AF4534" t="str">
            <v/>
          </cell>
          <cell r="AG4534" t="str">
            <v/>
          </cell>
          <cell r="AH4534" t="str">
            <v>/</v>
          </cell>
          <cell r="AI4534" t="str">
            <v>/</v>
          </cell>
        </row>
        <row r="4535">
          <cell r="AF4535" t="str">
            <v/>
          </cell>
          <cell r="AG4535" t="str">
            <v/>
          </cell>
          <cell r="AH4535" t="str">
            <v>/</v>
          </cell>
          <cell r="AI4535" t="str">
            <v>/</v>
          </cell>
        </row>
        <row r="4536">
          <cell r="AF4536" t="str">
            <v/>
          </cell>
          <cell r="AG4536" t="str">
            <v/>
          </cell>
          <cell r="AH4536" t="str">
            <v>/</v>
          </cell>
          <cell r="AI4536" t="str">
            <v>/</v>
          </cell>
        </row>
        <row r="4537">
          <cell r="AF4537" t="str">
            <v/>
          </cell>
          <cell r="AG4537" t="str">
            <v/>
          </cell>
          <cell r="AH4537" t="str">
            <v>/</v>
          </cell>
          <cell r="AI4537" t="str">
            <v>/</v>
          </cell>
        </row>
        <row r="4538">
          <cell r="AF4538" t="str">
            <v/>
          </cell>
          <cell r="AG4538" t="str">
            <v/>
          </cell>
          <cell r="AH4538" t="str">
            <v>/</v>
          </cell>
          <cell r="AI4538" t="str">
            <v>/</v>
          </cell>
        </row>
        <row r="4539">
          <cell r="AF4539" t="str">
            <v/>
          </cell>
          <cell r="AG4539" t="str">
            <v/>
          </cell>
          <cell r="AH4539" t="str">
            <v>/</v>
          </cell>
          <cell r="AI4539" t="str">
            <v>/</v>
          </cell>
        </row>
        <row r="4540">
          <cell r="AF4540" t="str">
            <v/>
          </cell>
          <cell r="AG4540" t="str">
            <v/>
          </cell>
          <cell r="AH4540" t="str">
            <v>/</v>
          </cell>
          <cell r="AI4540" t="str">
            <v>/</v>
          </cell>
        </row>
        <row r="4541">
          <cell r="AF4541" t="str">
            <v/>
          </cell>
          <cell r="AG4541" t="str">
            <v/>
          </cell>
          <cell r="AH4541" t="str">
            <v>/</v>
          </cell>
          <cell r="AI4541" t="str">
            <v>/</v>
          </cell>
        </row>
        <row r="4542">
          <cell r="AF4542" t="str">
            <v/>
          </cell>
          <cell r="AG4542" t="str">
            <v/>
          </cell>
          <cell r="AH4542" t="str">
            <v>/</v>
          </cell>
          <cell r="AI4542" t="str">
            <v>/</v>
          </cell>
        </row>
        <row r="4543">
          <cell r="AF4543" t="str">
            <v/>
          </cell>
          <cell r="AG4543" t="str">
            <v/>
          </cell>
          <cell r="AH4543" t="str">
            <v>/</v>
          </cell>
          <cell r="AI4543" t="str">
            <v>/</v>
          </cell>
        </row>
        <row r="4544">
          <cell r="AF4544" t="str">
            <v/>
          </cell>
          <cell r="AG4544" t="str">
            <v/>
          </cell>
          <cell r="AH4544" t="str">
            <v>/</v>
          </cell>
          <cell r="AI4544" t="str">
            <v>/</v>
          </cell>
        </row>
        <row r="4545">
          <cell r="AF4545" t="str">
            <v/>
          </cell>
          <cell r="AG4545" t="str">
            <v/>
          </cell>
          <cell r="AH4545" t="str">
            <v>/</v>
          </cell>
          <cell r="AI4545" t="str">
            <v>/</v>
          </cell>
        </row>
        <row r="4546">
          <cell r="AF4546" t="str">
            <v/>
          </cell>
          <cell r="AG4546" t="str">
            <v/>
          </cell>
          <cell r="AH4546" t="str">
            <v>/</v>
          </cell>
          <cell r="AI4546" t="str">
            <v>/</v>
          </cell>
        </row>
        <row r="4547">
          <cell r="AF4547" t="str">
            <v/>
          </cell>
          <cell r="AG4547" t="str">
            <v/>
          </cell>
          <cell r="AH4547" t="str">
            <v>/</v>
          </cell>
          <cell r="AI4547" t="str">
            <v>/</v>
          </cell>
        </row>
        <row r="4548">
          <cell r="AF4548" t="str">
            <v/>
          </cell>
          <cell r="AG4548" t="str">
            <v/>
          </cell>
          <cell r="AH4548" t="str">
            <v>/</v>
          </cell>
          <cell r="AI4548" t="str">
            <v>/</v>
          </cell>
        </row>
        <row r="4549">
          <cell r="AF4549" t="str">
            <v/>
          </cell>
          <cell r="AG4549" t="str">
            <v/>
          </cell>
          <cell r="AH4549" t="str">
            <v>/</v>
          </cell>
          <cell r="AI4549" t="str">
            <v>/</v>
          </cell>
        </row>
        <row r="4550">
          <cell r="AF4550" t="str">
            <v/>
          </cell>
          <cell r="AG4550" t="str">
            <v/>
          </cell>
          <cell r="AH4550" t="str">
            <v>/</v>
          </cell>
          <cell r="AI4550" t="str">
            <v>/</v>
          </cell>
        </row>
        <row r="4551">
          <cell r="AF4551" t="str">
            <v/>
          </cell>
          <cell r="AG4551" t="str">
            <v/>
          </cell>
          <cell r="AH4551" t="str">
            <v>/</v>
          </cell>
          <cell r="AI4551" t="str">
            <v>/</v>
          </cell>
        </row>
        <row r="4552">
          <cell r="AF4552" t="str">
            <v/>
          </cell>
          <cell r="AG4552" t="str">
            <v/>
          </cell>
          <cell r="AH4552" t="str">
            <v>/</v>
          </cell>
          <cell r="AI4552" t="str">
            <v>/</v>
          </cell>
        </row>
        <row r="4553">
          <cell r="AF4553" t="str">
            <v/>
          </cell>
          <cell r="AG4553" t="str">
            <v/>
          </cell>
          <cell r="AH4553" t="str">
            <v>/</v>
          </cell>
          <cell r="AI4553" t="str">
            <v>/</v>
          </cell>
        </row>
        <row r="4554">
          <cell r="AF4554" t="str">
            <v/>
          </cell>
          <cell r="AG4554" t="str">
            <v/>
          </cell>
          <cell r="AH4554" t="str">
            <v>/</v>
          </cell>
          <cell r="AI4554" t="str">
            <v>/</v>
          </cell>
        </row>
        <row r="4555">
          <cell r="AF4555" t="str">
            <v/>
          </cell>
          <cell r="AG4555" t="str">
            <v/>
          </cell>
          <cell r="AH4555" t="str">
            <v>/</v>
          </cell>
          <cell r="AI4555" t="str">
            <v>/</v>
          </cell>
        </row>
        <row r="4556">
          <cell r="AF4556" t="str">
            <v/>
          </cell>
          <cell r="AG4556" t="str">
            <v/>
          </cell>
          <cell r="AH4556" t="str">
            <v>/</v>
          </cell>
          <cell r="AI4556" t="str">
            <v>/</v>
          </cell>
        </row>
        <row r="4557">
          <cell r="AF4557" t="str">
            <v/>
          </cell>
          <cell r="AG4557" t="str">
            <v/>
          </cell>
          <cell r="AH4557" t="str">
            <v>/</v>
          </cell>
          <cell r="AI4557" t="str">
            <v>/</v>
          </cell>
        </row>
        <row r="4558">
          <cell r="AF4558" t="str">
            <v/>
          </cell>
          <cell r="AG4558" t="str">
            <v/>
          </cell>
          <cell r="AH4558" t="str">
            <v>/</v>
          </cell>
          <cell r="AI4558" t="str">
            <v>/</v>
          </cell>
        </row>
        <row r="4559">
          <cell r="AF4559" t="str">
            <v/>
          </cell>
          <cell r="AG4559" t="str">
            <v/>
          </cell>
          <cell r="AH4559" t="str">
            <v>/</v>
          </cell>
          <cell r="AI4559" t="str">
            <v>/</v>
          </cell>
        </row>
        <row r="4560">
          <cell r="AF4560" t="str">
            <v/>
          </cell>
          <cell r="AG4560" t="str">
            <v/>
          </cell>
          <cell r="AH4560" t="str">
            <v>/</v>
          </cell>
          <cell r="AI4560" t="str">
            <v>/</v>
          </cell>
        </row>
        <row r="4561">
          <cell r="AF4561" t="str">
            <v/>
          </cell>
          <cell r="AG4561" t="str">
            <v/>
          </cell>
          <cell r="AH4561" t="str">
            <v>/</v>
          </cell>
          <cell r="AI4561" t="str">
            <v>/</v>
          </cell>
        </row>
        <row r="4562">
          <cell r="AF4562" t="str">
            <v/>
          </cell>
          <cell r="AG4562" t="str">
            <v/>
          </cell>
          <cell r="AH4562" t="str">
            <v>/</v>
          </cell>
          <cell r="AI4562" t="str">
            <v>/</v>
          </cell>
        </row>
        <row r="4563">
          <cell r="AF4563" t="str">
            <v/>
          </cell>
          <cell r="AG4563" t="str">
            <v/>
          </cell>
          <cell r="AH4563" t="str">
            <v>/</v>
          </cell>
          <cell r="AI4563" t="str">
            <v>/</v>
          </cell>
        </row>
        <row r="4564">
          <cell r="AF4564" t="str">
            <v/>
          </cell>
          <cell r="AG4564" t="str">
            <v/>
          </cell>
          <cell r="AH4564" t="str">
            <v>/</v>
          </cell>
          <cell r="AI4564" t="str">
            <v>/</v>
          </cell>
        </row>
        <row r="4565">
          <cell r="AF4565" t="str">
            <v/>
          </cell>
          <cell r="AG4565" t="str">
            <v/>
          </cell>
          <cell r="AH4565" t="str">
            <v>/</v>
          </cell>
          <cell r="AI4565" t="str">
            <v>/</v>
          </cell>
        </row>
        <row r="4566">
          <cell r="AF4566" t="str">
            <v/>
          </cell>
          <cell r="AG4566" t="str">
            <v/>
          </cell>
          <cell r="AH4566" t="str">
            <v>/</v>
          </cell>
          <cell r="AI4566" t="str">
            <v>/</v>
          </cell>
        </row>
        <row r="4567">
          <cell r="AF4567" t="str">
            <v/>
          </cell>
          <cell r="AG4567" t="str">
            <v/>
          </cell>
          <cell r="AH4567" t="str">
            <v>/</v>
          </cell>
          <cell r="AI4567" t="str">
            <v>/</v>
          </cell>
        </row>
        <row r="4568">
          <cell r="AF4568" t="str">
            <v/>
          </cell>
          <cell r="AG4568" t="str">
            <v/>
          </cell>
          <cell r="AH4568" t="str">
            <v>/</v>
          </cell>
          <cell r="AI4568" t="str">
            <v>/</v>
          </cell>
        </row>
        <row r="4569">
          <cell r="AF4569" t="str">
            <v/>
          </cell>
          <cell r="AG4569" t="str">
            <v/>
          </cell>
          <cell r="AH4569" t="str">
            <v>/</v>
          </cell>
          <cell r="AI4569" t="str">
            <v>/</v>
          </cell>
        </row>
        <row r="4570">
          <cell r="AF4570" t="str">
            <v/>
          </cell>
          <cell r="AG4570" t="str">
            <v/>
          </cell>
          <cell r="AH4570" t="str">
            <v>/</v>
          </cell>
          <cell r="AI4570" t="str">
            <v>/</v>
          </cell>
        </row>
        <row r="4571">
          <cell r="AF4571" t="str">
            <v/>
          </cell>
          <cell r="AG4571" t="str">
            <v/>
          </cell>
          <cell r="AH4571" t="str">
            <v>/</v>
          </cell>
          <cell r="AI4571" t="str">
            <v>/</v>
          </cell>
        </row>
        <row r="4572">
          <cell r="AF4572" t="str">
            <v/>
          </cell>
          <cell r="AG4572" t="str">
            <v/>
          </cell>
          <cell r="AH4572" t="str">
            <v>/</v>
          </cell>
          <cell r="AI4572" t="str">
            <v>/</v>
          </cell>
        </row>
        <row r="4573">
          <cell r="AF4573" t="str">
            <v/>
          </cell>
          <cell r="AG4573" t="str">
            <v/>
          </cell>
          <cell r="AH4573" t="str">
            <v>/</v>
          </cell>
          <cell r="AI4573" t="str">
            <v>/</v>
          </cell>
        </row>
        <row r="4574">
          <cell r="AF4574" t="str">
            <v/>
          </cell>
          <cell r="AG4574" t="str">
            <v/>
          </cell>
          <cell r="AH4574" t="str">
            <v>/</v>
          </cell>
          <cell r="AI4574" t="str">
            <v>/</v>
          </cell>
        </row>
        <row r="4575">
          <cell r="AF4575" t="str">
            <v/>
          </cell>
          <cell r="AG4575" t="str">
            <v/>
          </cell>
          <cell r="AH4575" t="str">
            <v>/</v>
          </cell>
          <cell r="AI4575" t="str">
            <v>/</v>
          </cell>
        </row>
        <row r="4576">
          <cell r="AF4576" t="str">
            <v/>
          </cell>
          <cell r="AG4576" t="str">
            <v/>
          </cell>
          <cell r="AH4576" t="str">
            <v>/</v>
          </cell>
          <cell r="AI4576" t="str">
            <v>/</v>
          </cell>
        </row>
        <row r="4577">
          <cell r="AF4577" t="str">
            <v/>
          </cell>
          <cell r="AG4577" t="str">
            <v/>
          </cell>
          <cell r="AH4577" t="str">
            <v>/</v>
          </cell>
          <cell r="AI4577" t="str">
            <v>/</v>
          </cell>
        </row>
        <row r="4578">
          <cell r="AF4578" t="str">
            <v/>
          </cell>
          <cell r="AG4578" t="str">
            <v/>
          </cell>
          <cell r="AH4578" t="str">
            <v>/</v>
          </cell>
          <cell r="AI4578" t="str">
            <v>/</v>
          </cell>
        </row>
        <row r="4579">
          <cell r="AF4579" t="str">
            <v/>
          </cell>
          <cell r="AG4579" t="str">
            <v/>
          </cell>
          <cell r="AH4579" t="str">
            <v>/</v>
          </cell>
          <cell r="AI4579" t="str">
            <v>/</v>
          </cell>
        </row>
        <row r="4580">
          <cell r="AF4580" t="str">
            <v/>
          </cell>
          <cell r="AG4580" t="str">
            <v/>
          </cell>
          <cell r="AH4580" t="str">
            <v>/</v>
          </cell>
          <cell r="AI4580" t="str">
            <v>/</v>
          </cell>
        </row>
        <row r="4581">
          <cell r="AF4581" t="str">
            <v/>
          </cell>
          <cell r="AG4581" t="str">
            <v/>
          </cell>
          <cell r="AH4581" t="str">
            <v>/</v>
          </cell>
          <cell r="AI4581" t="str">
            <v>/</v>
          </cell>
        </row>
        <row r="4582">
          <cell r="AF4582" t="str">
            <v/>
          </cell>
          <cell r="AG4582" t="str">
            <v/>
          </cell>
          <cell r="AH4582" t="str">
            <v>/</v>
          </cell>
          <cell r="AI4582" t="str">
            <v>/</v>
          </cell>
        </row>
        <row r="4583">
          <cell r="AF4583" t="str">
            <v/>
          </cell>
          <cell r="AG4583" t="str">
            <v/>
          </cell>
          <cell r="AH4583" t="str">
            <v>/</v>
          </cell>
          <cell r="AI4583" t="str">
            <v>/</v>
          </cell>
        </row>
        <row r="4584">
          <cell r="AF4584" t="str">
            <v/>
          </cell>
          <cell r="AG4584" t="str">
            <v/>
          </cell>
          <cell r="AH4584" t="str">
            <v>/</v>
          </cell>
          <cell r="AI4584" t="str">
            <v>/</v>
          </cell>
        </row>
        <row r="4585">
          <cell r="AF4585" t="str">
            <v/>
          </cell>
          <cell r="AG4585" t="str">
            <v/>
          </cell>
          <cell r="AH4585" t="str">
            <v>/</v>
          </cell>
          <cell r="AI4585" t="str">
            <v>/</v>
          </cell>
        </row>
        <row r="4586">
          <cell r="AF4586" t="str">
            <v/>
          </cell>
          <cell r="AG4586" t="str">
            <v/>
          </cell>
          <cell r="AH4586" t="str">
            <v>/</v>
          </cell>
          <cell r="AI4586" t="str">
            <v>/</v>
          </cell>
        </row>
        <row r="4587">
          <cell r="AF4587" t="str">
            <v/>
          </cell>
          <cell r="AG4587" t="str">
            <v/>
          </cell>
          <cell r="AH4587" t="str">
            <v>/</v>
          </cell>
          <cell r="AI4587" t="str">
            <v>/</v>
          </cell>
        </row>
        <row r="4588">
          <cell r="AF4588" t="str">
            <v/>
          </cell>
          <cell r="AG4588" t="str">
            <v/>
          </cell>
          <cell r="AH4588" t="str">
            <v>/</v>
          </cell>
          <cell r="AI4588" t="str">
            <v>/</v>
          </cell>
        </row>
        <row r="4589">
          <cell r="AF4589" t="str">
            <v/>
          </cell>
          <cell r="AG4589" t="str">
            <v/>
          </cell>
          <cell r="AH4589" t="str">
            <v>/</v>
          </cell>
          <cell r="AI4589" t="str">
            <v>/</v>
          </cell>
        </row>
        <row r="4590">
          <cell r="AF4590" t="str">
            <v/>
          </cell>
          <cell r="AG4590" t="str">
            <v/>
          </cell>
          <cell r="AH4590" t="str">
            <v>/</v>
          </cell>
          <cell r="AI4590" t="str">
            <v>/</v>
          </cell>
        </row>
        <row r="4591">
          <cell r="AF4591" t="str">
            <v/>
          </cell>
          <cell r="AG4591" t="str">
            <v/>
          </cell>
          <cell r="AH4591" t="str">
            <v>/</v>
          </cell>
          <cell r="AI4591" t="str">
            <v>/</v>
          </cell>
        </row>
        <row r="4592">
          <cell r="AF4592" t="str">
            <v/>
          </cell>
          <cell r="AG4592" t="str">
            <v/>
          </cell>
          <cell r="AH4592" t="str">
            <v>/</v>
          </cell>
          <cell r="AI4592" t="str">
            <v>/</v>
          </cell>
        </row>
        <row r="4593">
          <cell r="AF4593" t="str">
            <v/>
          </cell>
          <cell r="AG4593" t="str">
            <v/>
          </cell>
          <cell r="AH4593" t="str">
            <v>/</v>
          </cell>
          <cell r="AI4593" t="str">
            <v>/</v>
          </cell>
        </row>
        <row r="4594">
          <cell r="AF4594" t="str">
            <v/>
          </cell>
          <cell r="AG4594" t="str">
            <v/>
          </cell>
          <cell r="AH4594" t="str">
            <v>/</v>
          </cell>
          <cell r="AI4594" t="str">
            <v>/</v>
          </cell>
        </row>
        <row r="4595">
          <cell r="AF4595" t="str">
            <v/>
          </cell>
          <cell r="AG4595" t="str">
            <v/>
          </cell>
          <cell r="AH4595" t="str">
            <v>/</v>
          </cell>
          <cell r="AI4595" t="str">
            <v>/</v>
          </cell>
        </row>
        <row r="4596">
          <cell r="AF4596" t="str">
            <v/>
          </cell>
          <cell r="AG4596" t="str">
            <v/>
          </cell>
          <cell r="AH4596" t="str">
            <v>/</v>
          </cell>
          <cell r="AI4596" t="str">
            <v>/</v>
          </cell>
        </row>
        <row r="4597">
          <cell r="AF4597" t="str">
            <v/>
          </cell>
          <cell r="AG4597" t="str">
            <v/>
          </cell>
          <cell r="AH4597" t="str">
            <v>/</v>
          </cell>
          <cell r="AI4597" t="str">
            <v>/</v>
          </cell>
        </row>
        <row r="4598">
          <cell r="AF4598" t="str">
            <v/>
          </cell>
          <cell r="AG4598" t="str">
            <v/>
          </cell>
          <cell r="AH4598" t="str">
            <v>/</v>
          </cell>
          <cell r="AI4598" t="str">
            <v>/</v>
          </cell>
        </row>
        <row r="4599">
          <cell r="AF4599" t="str">
            <v/>
          </cell>
          <cell r="AG4599" t="str">
            <v/>
          </cell>
          <cell r="AH4599" t="str">
            <v>/</v>
          </cell>
          <cell r="AI4599" t="str">
            <v>/</v>
          </cell>
        </row>
        <row r="4600">
          <cell r="AF4600" t="str">
            <v/>
          </cell>
          <cell r="AG4600" t="str">
            <v/>
          </cell>
          <cell r="AH4600" t="str">
            <v>/</v>
          </cell>
          <cell r="AI4600" t="str">
            <v>/</v>
          </cell>
        </row>
        <row r="4601">
          <cell r="AF4601" t="str">
            <v/>
          </cell>
          <cell r="AG4601" t="str">
            <v/>
          </cell>
          <cell r="AH4601" t="str">
            <v>/</v>
          </cell>
          <cell r="AI4601" t="str">
            <v>/</v>
          </cell>
        </row>
        <row r="4602">
          <cell r="AF4602" t="str">
            <v/>
          </cell>
          <cell r="AG4602" t="str">
            <v/>
          </cell>
          <cell r="AH4602" t="str">
            <v>/</v>
          </cell>
          <cell r="AI4602" t="str">
            <v>/</v>
          </cell>
        </row>
        <row r="4603">
          <cell r="AF4603" t="str">
            <v/>
          </cell>
          <cell r="AG4603" t="str">
            <v/>
          </cell>
          <cell r="AH4603" t="str">
            <v>/</v>
          </cell>
          <cell r="AI4603" t="str">
            <v>/</v>
          </cell>
        </row>
        <row r="4604">
          <cell r="AF4604" t="str">
            <v/>
          </cell>
          <cell r="AG4604" t="str">
            <v/>
          </cell>
          <cell r="AH4604" t="str">
            <v>/</v>
          </cell>
          <cell r="AI4604" t="str">
            <v>/</v>
          </cell>
        </row>
        <row r="4605">
          <cell r="AF4605" t="str">
            <v/>
          </cell>
          <cell r="AG4605" t="str">
            <v/>
          </cell>
          <cell r="AH4605" t="str">
            <v>/</v>
          </cell>
          <cell r="AI4605" t="str">
            <v>/</v>
          </cell>
        </row>
        <row r="4606">
          <cell r="AF4606" t="str">
            <v/>
          </cell>
          <cell r="AG4606" t="str">
            <v/>
          </cell>
          <cell r="AH4606" t="str">
            <v>/</v>
          </cell>
          <cell r="AI4606" t="str">
            <v>/</v>
          </cell>
        </row>
        <row r="4607">
          <cell r="AF4607" t="str">
            <v/>
          </cell>
          <cell r="AG4607" t="str">
            <v/>
          </cell>
          <cell r="AH4607" t="str">
            <v>/</v>
          </cell>
          <cell r="AI4607" t="str">
            <v>/</v>
          </cell>
        </row>
        <row r="4608">
          <cell r="AF4608" t="str">
            <v/>
          </cell>
          <cell r="AG4608" t="str">
            <v/>
          </cell>
          <cell r="AH4608" t="str">
            <v>/</v>
          </cell>
          <cell r="AI4608" t="str">
            <v>/</v>
          </cell>
        </row>
        <row r="4609">
          <cell r="AF4609" t="str">
            <v/>
          </cell>
          <cell r="AG4609" t="str">
            <v/>
          </cell>
          <cell r="AH4609" t="str">
            <v>/</v>
          </cell>
          <cell r="AI4609" t="str">
            <v>/</v>
          </cell>
        </row>
        <row r="4610">
          <cell r="AF4610" t="str">
            <v/>
          </cell>
          <cell r="AG4610" t="str">
            <v/>
          </cell>
          <cell r="AH4610" t="str">
            <v>/</v>
          </cell>
          <cell r="AI4610" t="str">
            <v>/</v>
          </cell>
        </row>
        <row r="4611">
          <cell r="AF4611" t="str">
            <v/>
          </cell>
          <cell r="AG4611" t="str">
            <v/>
          </cell>
          <cell r="AH4611" t="str">
            <v>/</v>
          </cell>
          <cell r="AI4611" t="str">
            <v>/</v>
          </cell>
        </row>
        <row r="4612">
          <cell r="AF4612" t="str">
            <v/>
          </cell>
          <cell r="AG4612" t="str">
            <v/>
          </cell>
          <cell r="AH4612" t="str">
            <v>/</v>
          </cell>
          <cell r="AI4612" t="str">
            <v>/</v>
          </cell>
        </row>
        <row r="4613">
          <cell r="AF4613" t="str">
            <v/>
          </cell>
          <cell r="AG4613" t="str">
            <v/>
          </cell>
          <cell r="AH4613" t="str">
            <v>/</v>
          </cell>
          <cell r="AI4613" t="str">
            <v>/</v>
          </cell>
        </row>
        <row r="4614">
          <cell r="AF4614" t="str">
            <v/>
          </cell>
          <cell r="AG4614" t="str">
            <v/>
          </cell>
          <cell r="AH4614" t="str">
            <v>/</v>
          </cell>
          <cell r="AI4614" t="str">
            <v>/</v>
          </cell>
        </row>
        <row r="4615">
          <cell r="AF4615" t="str">
            <v/>
          </cell>
          <cell r="AG4615" t="str">
            <v/>
          </cell>
          <cell r="AH4615" t="str">
            <v>/</v>
          </cell>
          <cell r="AI4615" t="str">
            <v>/</v>
          </cell>
        </row>
        <row r="4616">
          <cell r="AF4616" t="str">
            <v/>
          </cell>
          <cell r="AG4616" t="str">
            <v/>
          </cell>
          <cell r="AH4616" t="str">
            <v>/</v>
          </cell>
          <cell r="AI4616" t="str">
            <v>/</v>
          </cell>
        </row>
        <row r="4617">
          <cell r="AF4617" t="str">
            <v/>
          </cell>
          <cell r="AG4617" t="str">
            <v/>
          </cell>
          <cell r="AH4617" t="str">
            <v>/</v>
          </cell>
          <cell r="AI4617" t="str">
            <v>/</v>
          </cell>
        </row>
        <row r="4618">
          <cell r="AF4618" t="str">
            <v/>
          </cell>
          <cell r="AG4618" t="str">
            <v/>
          </cell>
          <cell r="AH4618" t="str">
            <v>/</v>
          </cell>
          <cell r="AI4618" t="str">
            <v>/</v>
          </cell>
        </row>
        <row r="4619">
          <cell r="AF4619" t="str">
            <v/>
          </cell>
          <cell r="AG4619" t="str">
            <v/>
          </cell>
          <cell r="AH4619" t="str">
            <v>/</v>
          </cell>
          <cell r="AI4619" t="str">
            <v>/</v>
          </cell>
        </row>
        <row r="4620">
          <cell r="AF4620" t="str">
            <v/>
          </cell>
          <cell r="AG4620" t="str">
            <v/>
          </cell>
          <cell r="AH4620" t="str">
            <v>/</v>
          </cell>
          <cell r="AI4620" t="str">
            <v>/</v>
          </cell>
        </row>
        <row r="4621">
          <cell r="AF4621" t="str">
            <v/>
          </cell>
          <cell r="AG4621" t="str">
            <v/>
          </cell>
          <cell r="AH4621" t="str">
            <v>/</v>
          </cell>
          <cell r="AI4621" t="str">
            <v>/</v>
          </cell>
        </row>
        <row r="4622">
          <cell r="AF4622" t="str">
            <v/>
          </cell>
          <cell r="AG4622" t="str">
            <v/>
          </cell>
          <cell r="AH4622" t="str">
            <v>/</v>
          </cell>
          <cell r="AI4622" t="str">
            <v>/</v>
          </cell>
        </row>
        <row r="4623">
          <cell r="AF4623" t="str">
            <v/>
          </cell>
          <cell r="AG4623" t="str">
            <v/>
          </cell>
          <cell r="AH4623" t="str">
            <v>/</v>
          </cell>
          <cell r="AI4623" t="str">
            <v>/</v>
          </cell>
        </row>
        <row r="4624">
          <cell r="AF4624" t="str">
            <v/>
          </cell>
          <cell r="AG4624" t="str">
            <v/>
          </cell>
          <cell r="AH4624" t="str">
            <v>/</v>
          </cell>
          <cell r="AI4624" t="str">
            <v>/</v>
          </cell>
        </row>
        <row r="4625">
          <cell r="AF4625" t="str">
            <v/>
          </cell>
          <cell r="AG4625" t="str">
            <v/>
          </cell>
          <cell r="AH4625" t="str">
            <v>/</v>
          </cell>
          <cell r="AI4625" t="str">
            <v>/</v>
          </cell>
        </row>
        <row r="4626">
          <cell r="AF4626" t="str">
            <v/>
          </cell>
          <cell r="AG4626" t="str">
            <v/>
          </cell>
          <cell r="AH4626" t="str">
            <v>/</v>
          </cell>
          <cell r="AI4626" t="str">
            <v>/</v>
          </cell>
        </row>
        <row r="4627">
          <cell r="AF4627" t="str">
            <v/>
          </cell>
          <cell r="AG4627" t="str">
            <v/>
          </cell>
          <cell r="AH4627" t="str">
            <v>/</v>
          </cell>
          <cell r="AI4627" t="str">
            <v>/</v>
          </cell>
        </row>
        <row r="4628">
          <cell r="AF4628" t="str">
            <v/>
          </cell>
          <cell r="AG4628" t="str">
            <v/>
          </cell>
          <cell r="AH4628" t="str">
            <v>/</v>
          </cell>
          <cell r="AI4628" t="str">
            <v>/</v>
          </cell>
        </row>
        <row r="4629">
          <cell r="AF4629" t="str">
            <v/>
          </cell>
          <cell r="AG4629" t="str">
            <v/>
          </cell>
          <cell r="AH4629" t="str">
            <v>/</v>
          </cell>
          <cell r="AI4629" t="str">
            <v>/</v>
          </cell>
        </row>
        <row r="4630">
          <cell r="AF4630" t="str">
            <v/>
          </cell>
          <cell r="AG4630" t="str">
            <v/>
          </cell>
          <cell r="AH4630" t="str">
            <v>/</v>
          </cell>
          <cell r="AI4630" t="str">
            <v>/</v>
          </cell>
        </row>
        <row r="4631">
          <cell r="AF4631" t="str">
            <v/>
          </cell>
          <cell r="AG4631" t="str">
            <v/>
          </cell>
          <cell r="AH4631" t="str">
            <v>/</v>
          </cell>
          <cell r="AI4631" t="str">
            <v>/</v>
          </cell>
        </row>
        <row r="4632">
          <cell r="AF4632" t="str">
            <v/>
          </cell>
          <cell r="AG4632" t="str">
            <v/>
          </cell>
          <cell r="AH4632" t="str">
            <v>/</v>
          </cell>
          <cell r="AI4632" t="str">
            <v>/</v>
          </cell>
        </row>
        <row r="4633">
          <cell r="AF4633" t="str">
            <v/>
          </cell>
          <cell r="AG4633" t="str">
            <v/>
          </cell>
          <cell r="AH4633" t="str">
            <v>/</v>
          </cell>
          <cell r="AI4633" t="str">
            <v>/</v>
          </cell>
        </row>
        <row r="4634">
          <cell r="AF4634" t="str">
            <v/>
          </cell>
          <cell r="AG4634" t="str">
            <v/>
          </cell>
          <cell r="AH4634" t="str">
            <v>/</v>
          </cell>
          <cell r="AI4634" t="str">
            <v>/</v>
          </cell>
        </row>
        <row r="4635">
          <cell r="AF4635" t="str">
            <v/>
          </cell>
          <cell r="AG4635" t="str">
            <v/>
          </cell>
          <cell r="AH4635" t="str">
            <v>/</v>
          </cell>
          <cell r="AI4635" t="str">
            <v>/</v>
          </cell>
        </row>
        <row r="4636">
          <cell r="AF4636" t="str">
            <v/>
          </cell>
          <cell r="AG4636" t="str">
            <v/>
          </cell>
          <cell r="AH4636" t="str">
            <v>/</v>
          </cell>
          <cell r="AI4636" t="str">
            <v>/</v>
          </cell>
        </row>
        <row r="4637">
          <cell r="AF4637" t="str">
            <v/>
          </cell>
          <cell r="AG4637" t="str">
            <v/>
          </cell>
          <cell r="AH4637" t="str">
            <v>/</v>
          </cell>
          <cell r="AI4637" t="str">
            <v>/</v>
          </cell>
        </row>
        <row r="4638">
          <cell r="AF4638" t="str">
            <v/>
          </cell>
          <cell r="AG4638" t="str">
            <v/>
          </cell>
          <cell r="AH4638" t="str">
            <v>/</v>
          </cell>
          <cell r="AI4638" t="str">
            <v>/</v>
          </cell>
        </row>
        <row r="4639">
          <cell r="AF4639" t="str">
            <v/>
          </cell>
          <cell r="AG4639" t="str">
            <v/>
          </cell>
          <cell r="AH4639" t="str">
            <v>/</v>
          </cell>
          <cell r="AI4639" t="str">
            <v>/</v>
          </cell>
        </row>
        <row r="4640">
          <cell r="AF4640" t="str">
            <v/>
          </cell>
          <cell r="AG4640" t="str">
            <v/>
          </cell>
          <cell r="AH4640" t="str">
            <v>/</v>
          </cell>
          <cell r="AI4640" t="str">
            <v>/</v>
          </cell>
        </row>
        <row r="4641">
          <cell r="AF4641" t="str">
            <v/>
          </cell>
          <cell r="AG4641" t="str">
            <v/>
          </cell>
          <cell r="AH4641" t="str">
            <v>/</v>
          </cell>
          <cell r="AI4641" t="str">
            <v>/</v>
          </cell>
        </row>
        <row r="4642">
          <cell r="AF4642" t="str">
            <v/>
          </cell>
          <cell r="AG4642" t="str">
            <v/>
          </cell>
          <cell r="AH4642" t="str">
            <v>/</v>
          </cell>
          <cell r="AI4642" t="str">
            <v>/</v>
          </cell>
        </row>
        <row r="4643">
          <cell r="AF4643" t="str">
            <v/>
          </cell>
          <cell r="AG4643" t="str">
            <v/>
          </cell>
          <cell r="AH4643" t="str">
            <v>/</v>
          </cell>
          <cell r="AI4643" t="str">
            <v>/</v>
          </cell>
        </row>
        <row r="4644">
          <cell r="AF4644" t="str">
            <v/>
          </cell>
          <cell r="AG4644" t="str">
            <v/>
          </cell>
          <cell r="AH4644" t="str">
            <v>/</v>
          </cell>
          <cell r="AI4644" t="str">
            <v>/</v>
          </cell>
        </row>
        <row r="4645">
          <cell r="AF4645" t="str">
            <v/>
          </cell>
          <cell r="AG4645" t="str">
            <v/>
          </cell>
          <cell r="AH4645" t="str">
            <v>/</v>
          </cell>
          <cell r="AI4645" t="str">
            <v>/</v>
          </cell>
        </row>
        <row r="4646">
          <cell r="AF4646" t="str">
            <v/>
          </cell>
          <cell r="AG4646" t="str">
            <v/>
          </cell>
          <cell r="AH4646" t="str">
            <v>/</v>
          </cell>
          <cell r="AI4646" t="str">
            <v>/</v>
          </cell>
        </row>
        <row r="4647">
          <cell r="AF4647" t="str">
            <v/>
          </cell>
          <cell r="AG4647" t="str">
            <v/>
          </cell>
          <cell r="AH4647" t="str">
            <v>/</v>
          </cell>
          <cell r="AI4647" t="str">
            <v>/</v>
          </cell>
        </row>
        <row r="4648">
          <cell r="AF4648" t="str">
            <v/>
          </cell>
          <cell r="AG4648" t="str">
            <v/>
          </cell>
          <cell r="AH4648" t="str">
            <v>/</v>
          </cell>
          <cell r="AI4648" t="str">
            <v>/</v>
          </cell>
        </row>
        <row r="4649">
          <cell r="AF4649" t="str">
            <v/>
          </cell>
          <cell r="AG4649" t="str">
            <v/>
          </cell>
          <cell r="AH4649" t="str">
            <v>/</v>
          </cell>
          <cell r="AI4649" t="str">
            <v>/</v>
          </cell>
        </row>
        <row r="4650">
          <cell r="AF4650" t="str">
            <v/>
          </cell>
          <cell r="AG4650" t="str">
            <v/>
          </cell>
          <cell r="AH4650" t="str">
            <v>/</v>
          </cell>
          <cell r="AI4650" t="str">
            <v>/</v>
          </cell>
        </row>
        <row r="4651">
          <cell r="AF4651" t="str">
            <v/>
          </cell>
          <cell r="AG4651" t="str">
            <v/>
          </cell>
          <cell r="AH4651" t="str">
            <v>/</v>
          </cell>
          <cell r="AI4651" t="str">
            <v>/</v>
          </cell>
        </row>
        <row r="4652">
          <cell r="AF4652" t="str">
            <v/>
          </cell>
          <cell r="AG4652" t="str">
            <v/>
          </cell>
          <cell r="AH4652" t="str">
            <v>/</v>
          </cell>
          <cell r="AI4652" t="str">
            <v>/</v>
          </cell>
        </row>
        <row r="4653">
          <cell r="AF4653" t="str">
            <v/>
          </cell>
          <cell r="AG4653" t="str">
            <v/>
          </cell>
          <cell r="AH4653" t="str">
            <v>/</v>
          </cell>
          <cell r="AI4653" t="str">
            <v>/</v>
          </cell>
        </row>
        <row r="4654">
          <cell r="AF4654" t="str">
            <v/>
          </cell>
          <cell r="AG4654" t="str">
            <v/>
          </cell>
          <cell r="AH4654" t="str">
            <v>/</v>
          </cell>
          <cell r="AI4654" t="str">
            <v>/</v>
          </cell>
        </row>
        <row r="4655">
          <cell r="AF4655" t="str">
            <v/>
          </cell>
          <cell r="AG4655" t="str">
            <v/>
          </cell>
          <cell r="AH4655" t="str">
            <v>/</v>
          </cell>
          <cell r="AI4655" t="str">
            <v>/</v>
          </cell>
        </row>
        <row r="4656">
          <cell r="AF4656" t="str">
            <v/>
          </cell>
          <cell r="AG4656" t="str">
            <v/>
          </cell>
          <cell r="AH4656" t="str">
            <v>/</v>
          </cell>
          <cell r="AI4656" t="str">
            <v>/</v>
          </cell>
        </row>
        <row r="4657">
          <cell r="AF4657" t="str">
            <v/>
          </cell>
          <cell r="AG4657" t="str">
            <v/>
          </cell>
          <cell r="AH4657" t="str">
            <v>/</v>
          </cell>
          <cell r="AI4657" t="str">
            <v>/</v>
          </cell>
        </row>
        <row r="4658">
          <cell r="AF4658" t="str">
            <v/>
          </cell>
          <cell r="AG4658" t="str">
            <v/>
          </cell>
          <cell r="AH4658" t="str">
            <v>/</v>
          </cell>
          <cell r="AI4658" t="str">
            <v>/</v>
          </cell>
        </row>
        <row r="4659">
          <cell r="AF4659" t="str">
            <v/>
          </cell>
          <cell r="AG4659" t="str">
            <v/>
          </cell>
          <cell r="AH4659" t="str">
            <v>/</v>
          </cell>
          <cell r="AI4659" t="str">
            <v>/</v>
          </cell>
        </row>
        <row r="4660">
          <cell r="AF4660" t="str">
            <v/>
          </cell>
          <cell r="AG4660" t="str">
            <v/>
          </cell>
          <cell r="AH4660" t="str">
            <v>/</v>
          </cell>
          <cell r="AI4660" t="str">
            <v>/</v>
          </cell>
        </row>
        <row r="4661">
          <cell r="AF4661" t="str">
            <v/>
          </cell>
          <cell r="AG4661" t="str">
            <v/>
          </cell>
          <cell r="AH4661" t="str">
            <v>/</v>
          </cell>
          <cell r="AI4661" t="str">
            <v>/</v>
          </cell>
        </row>
        <row r="4662">
          <cell r="AF4662" t="str">
            <v/>
          </cell>
          <cell r="AG4662" t="str">
            <v/>
          </cell>
          <cell r="AH4662" t="str">
            <v>/</v>
          </cell>
          <cell r="AI4662" t="str">
            <v>/</v>
          </cell>
        </row>
        <row r="4663">
          <cell r="AF4663" t="str">
            <v/>
          </cell>
          <cell r="AG4663" t="str">
            <v/>
          </cell>
          <cell r="AH4663" t="str">
            <v>/</v>
          </cell>
          <cell r="AI4663" t="str">
            <v>/</v>
          </cell>
        </row>
        <row r="4664">
          <cell r="AF4664" t="str">
            <v/>
          </cell>
          <cell r="AG4664" t="str">
            <v/>
          </cell>
          <cell r="AH4664" t="str">
            <v>/</v>
          </cell>
          <cell r="AI4664" t="str">
            <v>/</v>
          </cell>
        </row>
        <row r="4665">
          <cell r="AF4665" t="str">
            <v/>
          </cell>
          <cell r="AG4665" t="str">
            <v/>
          </cell>
          <cell r="AH4665" t="str">
            <v>/</v>
          </cell>
          <cell r="AI4665" t="str">
            <v>/</v>
          </cell>
        </row>
        <row r="4666">
          <cell r="AF4666" t="str">
            <v/>
          </cell>
          <cell r="AG4666" t="str">
            <v/>
          </cell>
          <cell r="AH4666" t="str">
            <v>/</v>
          </cell>
          <cell r="AI4666" t="str">
            <v>/</v>
          </cell>
        </row>
        <row r="4667">
          <cell r="AF4667" t="str">
            <v/>
          </cell>
          <cell r="AG4667" t="str">
            <v/>
          </cell>
          <cell r="AH4667" t="str">
            <v>/</v>
          </cell>
          <cell r="AI4667" t="str">
            <v>/</v>
          </cell>
        </row>
        <row r="4668">
          <cell r="AF4668" t="str">
            <v/>
          </cell>
          <cell r="AG4668" t="str">
            <v/>
          </cell>
          <cell r="AH4668" t="str">
            <v>/</v>
          </cell>
          <cell r="AI4668" t="str">
            <v>/</v>
          </cell>
        </row>
        <row r="4669">
          <cell r="AF4669" t="str">
            <v/>
          </cell>
          <cell r="AG4669" t="str">
            <v/>
          </cell>
          <cell r="AH4669" t="str">
            <v>/</v>
          </cell>
          <cell r="AI4669" t="str">
            <v>/</v>
          </cell>
        </row>
        <row r="4670">
          <cell r="AF4670" t="str">
            <v/>
          </cell>
          <cell r="AG4670" t="str">
            <v/>
          </cell>
          <cell r="AH4670" t="str">
            <v>/</v>
          </cell>
          <cell r="AI4670" t="str">
            <v>/</v>
          </cell>
        </row>
        <row r="4671">
          <cell r="AF4671" t="str">
            <v/>
          </cell>
          <cell r="AG4671" t="str">
            <v/>
          </cell>
          <cell r="AH4671" t="str">
            <v>/</v>
          </cell>
          <cell r="AI4671" t="str">
            <v>/</v>
          </cell>
        </row>
        <row r="4672">
          <cell r="AF4672" t="str">
            <v/>
          </cell>
          <cell r="AG4672" t="str">
            <v/>
          </cell>
          <cell r="AH4672" t="str">
            <v>/</v>
          </cell>
          <cell r="AI4672" t="str">
            <v>/</v>
          </cell>
        </row>
        <row r="4673">
          <cell r="AF4673" t="str">
            <v/>
          </cell>
          <cell r="AG4673" t="str">
            <v/>
          </cell>
          <cell r="AH4673" t="str">
            <v>/</v>
          </cell>
          <cell r="AI4673" t="str">
            <v>/</v>
          </cell>
        </row>
        <row r="4674">
          <cell r="AF4674" t="str">
            <v/>
          </cell>
          <cell r="AG4674" t="str">
            <v/>
          </cell>
          <cell r="AH4674" t="str">
            <v>/</v>
          </cell>
          <cell r="AI4674" t="str">
            <v>/</v>
          </cell>
        </row>
        <row r="4675">
          <cell r="AF4675" t="str">
            <v/>
          </cell>
          <cell r="AG4675" t="str">
            <v/>
          </cell>
          <cell r="AH4675" t="str">
            <v>/</v>
          </cell>
          <cell r="AI4675" t="str">
            <v>/</v>
          </cell>
        </row>
        <row r="4676">
          <cell r="AF4676" t="str">
            <v/>
          </cell>
          <cell r="AG4676" t="str">
            <v/>
          </cell>
          <cell r="AH4676" t="str">
            <v>/</v>
          </cell>
          <cell r="AI4676" t="str">
            <v>/</v>
          </cell>
        </row>
        <row r="4677">
          <cell r="AF4677" t="str">
            <v/>
          </cell>
          <cell r="AG4677" t="str">
            <v/>
          </cell>
          <cell r="AH4677" t="str">
            <v>/</v>
          </cell>
          <cell r="AI4677" t="str">
            <v>/</v>
          </cell>
        </row>
        <row r="4678">
          <cell r="AF4678" t="str">
            <v/>
          </cell>
          <cell r="AG4678" t="str">
            <v/>
          </cell>
          <cell r="AH4678" t="str">
            <v>/</v>
          </cell>
          <cell r="AI4678" t="str">
            <v>/</v>
          </cell>
        </row>
        <row r="4679">
          <cell r="AF4679" t="str">
            <v/>
          </cell>
          <cell r="AG4679" t="str">
            <v/>
          </cell>
          <cell r="AH4679" t="str">
            <v>/</v>
          </cell>
          <cell r="AI4679" t="str">
            <v>/</v>
          </cell>
        </row>
        <row r="4680">
          <cell r="AF4680" t="str">
            <v/>
          </cell>
          <cell r="AG4680" t="str">
            <v/>
          </cell>
          <cell r="AH4680" t="str">
            <v>/</v>
          </cell>
          <cell r="AI4680" t="str">
            <v>/</v>
          </cell>
        </row>
        <row r="4681">
          <cell r="AF4681" t="str">
            <v/>
          </cell>
          <cell r="AG4681" t="str">
            <v/>
          </cell>
          <cell r="AH4681" t="str">
            <v>/</v>
          </cell>
          <cell r="AI4681" t="str">
            <v>/</v>
          </cell>
        </row>
        <row r="4682">
          <cell r="AF4682" t="str">
            <v/>
          </cell>
          <cell r="AG4682" t="str">
            <v/>
          </cell>
          <cell r="AH4682" t="str">
            <v>/</v>
          </cell>
          <cell r="AI4682" t="str">
            <v>/</v>
          </cell>
        </row>
        <row r="4683">
          <cell r="AF4683" t="str">
            <v/>
          </cell>
          <cell r="AG4683" t="str">
            <v/>
          </cell>
          <cell r="AH4683" t="str">
            <v>/</v>
          </cell>
          <cell r="AI4683" t="str">
            <v>/</v>
          </cell>
        </row>
        <row r="4684">
          <cell r="AF4684" t="str">
            <v/>
          </cell>
          <cell r="AG4684" t="str">
            <v/>
          </cell>
          <cell r="AH4684" t="str">
            <v>/</v>
          </cell>
          <cell r="AI4684" t="str">
            <v>/</v>
          </cell>
        </row>
        <row r="4685">
          <cell r="AF4685" t="str">
            <v/>
          </cell>
          <cell r="AG4685" t="str">
            <v/>
          </cell>
          <cell r="AH4685" t="str">
            <v>/</v>
          </cell>
          <cell r="AI4685" t="str">
            <v>/</v>
          </cell>
        </row>
        <row r="4686">
          <cell r="AF4686" t="str">
            <v/>
          </cell>
          <cell r="AG4686" t="str">
            <v/>
          </cell>
          <cell r="AH4686" t="str">
            <v>/</v>
          </cell>
          <cell r="AI4686" t="str">
            <v>/</v>
          </cell>
        </row>
        <row r="4687">
          <cell r="AF4687" t="str">
            <v/>
          </cell>
          <cell r="AG4687" t="str">
            <v/>
          </cell>
          <cell r="AH4687" t="str">
            <v>/</v>
          </cell>
          <cell r="AI4687" t="str">
            <v>/</v>
          </cell>
        </row>
        <row r="4688">
          <cell r="AF4688" t="str">
            <v/>
          </cell>
          <cell r="AG4688" t="str">
            <v/>
          </cell>
          <cell r="AH4688" t="str">
            <v>/</v>
          </cell>
          <cell r="AI4688" t="str">
            <v>/</v>
          </cell>
        </row>
        <row r="4689">
          <cell r="AF4689" t="str">
            <v/>
          </cell>
          <cell r="AG4689" t="str">
            <v/>
          </cell>
          <cell r="AH4689" t="str">
            <v>/</v>
          </cell>
          <cell r="AI4689" t="str">
            <v>/</v>
          </cell>
        </row>
        <row r="4690">
          <cell r="AF4690" t="str">
            <v/>
          </cell>
          <cell r="AG4690" t="str">
            <v/>
          </cell>
          <cell r="AH4690" t="str">
            <v>/</v>
          </cell>
          <cell r="AI4690" t="str">
            <v>/</v>
          </cell>
        </row>
        <row r="4691">
          <cell r="AF4691" t="str">
            <v/>
          </cell>
          <cell r="AG4691" t="str">
            <v/>
          </cell>
          <cell r="AH4691" t="str">
            <v>/</v>
          </cell>
          <cell r="AI4691" t="str">
            <v>/</v>
          </cell>
        </row>
        <row r="4692">
          <cell r="AF4692" t="str">
            <v/>
          </cell>
          <cell r="AG4692" t="str">
            <v/>
          </cell>
          <cell r="AH4692" t="str">
            <v>/</v>
          </cell>
          <cell r="AI4692" t="str">
            <v>/</v>
          </cell>
        </row>
        <row r="4693">
          <cell r="AF4693" t="str">
            <v/>
          </cell>
          <cell r="AG4693" t="str">
            <v/>
          </cell>
          <cell r="AH4693" t="str">
            <v>/</v>
          </cell>
          <cell r="AI4693" t="str">
            <v>/</v>
          </cell>
        </row>
        <row r="4694">
          <cell r="AF4694" t="str">
            <v/>
          </cell>
          <cell r="AG4694" t="str">
            <v/>
          </cell>
          <cell r="AH4694" t="str">
            <v>/</v>
          </cell>
          <cell r="AI4694" t="str">
            <v>/</v>
          </cell>
        </row>
        <row r="4695">
          <cell r="AF4695" t="str">
            <v/>
          </cell>
          <cell r="AG4695" t="str">
            <v/>
          </cell>
          <cell r="AH4695" t="str">
            <v>/</v>
          </cell>
          <cell r="AI4695" t="str">
            <v>/</v>
          </cell>
        </row>
        <row r="4696">
          <cell r="AF4696" t="str">
            <v/>
          </cell>
          <cell r="AG4696" t="str">
            <v/>
          </cell>
          <cell r="AH4696" t="str">
            <v>/</v>
          </cell>
          <cell r="AI4696" t="str">
            <v>/</v>
          </cell>
        </row>
        <row r="4697">
          <cell r="AF4697" t="str">
            <v/>
          </cell>
          <cell r="AG4697" t="str">
            <v/>
          </cell>
          <cell r="AH4697" t="str">
            <v>/</v>
          </cell>
          <cell r="AI4697" t="str">
            <v>/</v>
          </cell>
        </row>
        <row r="4698">
          <cell r="AF4698" t="str">
            <v/>
          </cell>
          <cell r="AG4698" t="str">
            <v/>
          </cell>
          <cell r="AH4698" t="str">
            <v>/</v>
          </cell>
          <cell r="AI4698" t="str">
            <v>/</v>
          </cell>
        </row>
        <row r="4699">
          <cell r="AF4699" t="str">
            <v/>
          </cell>
          <cell r="AG4699" t="str">
            <v/>
          </cell>
          <cell r="AH4699" t="str">
            <v>/</v>
          </cell>
          <cell r="AI4699" t="str">
            <v>/</v>
          </cell>
        </row>
        <row r="4700">
          <cell r="AF4700" t="str">
            <v/>
          </cell>
          <cell r="AG4700" t="str">
            <v/>
          </cell>
          <cell r="AH4700" t="str">
            <v>/</v>
          </cell>
          <cell r="AI4700" t="str">
            <v>/</v>
          </cell>
        </row>
        <row r="4701">
          <cell r="AF4701" t="str">
            <v/>
          </cell>
          <cell r="AG4701" t="str">
            <v/>
          </cell>
          <cell r="AH4701" t="str">
            <v>/</v>
          </cell>
          <cell r="AI4701" t="str">
            <v>/</v>
          </cell>
        </row>
        <row r="4702">
          <cell r="AF4702" t="str">
            <v/>
          </cell>
          <cell r="AG4702" t="str">
            <v/>
          </cell>
          <cell r="AH4702" t="str">
            <v>/</v>
          </cell>
          <cell r="AI4702" t="str">
            <v>/</v>
          </cell>
        </row>
        <row r="4703">
          <cell r="AF4703" t="str">
            <v/>
          </cell>
          <cell r="AG4703" t="str">
            <v/>
          </cell>
          <cell r="AH4703" t="str">
            <v>/</v>
          </cell>
          <cell r="AI4703" t="str">
            <v>/</v>
          </cell>
        </row>
        <row r="4704">
          <cell r="AF4704" t="str">
            <v/>
          </cell>
          <cell r="AG4704" t="str">
            <v/>
          </cell>
          <cell r="AH4704" t="str">
            <v>/</v>
          </cell>
          <cell r="AI4704" t="str">
            <v>/</v>
          </cell>
        </row>
        <row r="4705">
          <cell r="AF4705" t="str">
            <v/>
          </cell>
          <cell r="AG4705" t="str">
            <v/>
          </cell>
          <cell r="AH4705" t="str">
            <v>/</v>
          </cell>
          <cell r="AI4705" t="str">
            <v>/</v>
          </cell>
        </row>
        <row r="4706">
          <cell r="AF4706" t="str">
            <v/>
          </cell>
          <cell r="AG4706" t="str">
            <v/>
          </cell>
          <cell r="AH4706" t="str">
            <v>/</v>
          </cell>
          <cell r="AI4706" t="str">
            <v>/</v>
          </cell>
        </row>
        <row r="4707">
          <cell r="AF4707" t="str">
            <v/>
          </cell>
          <cell r="AG4707" t="str">
            <v/>
          </cell>
          <cell r="AH4707" t="str">
            <v>/</v>
          </cell>
          <cell r="AI4707" t="str">
            <v>/</v>
          </cell>
        </row>
        <row r="4708">
          <cell r="AF4708" t="str">
            <v/>
          </cell>
          <cell r="AG4708" t="str">
            <v/>
          </cell>
          <cell r="AH4708" t="str">
            <v>/</v>
          </cell>
          <cell r="AI4708" t="str">
            <v>/</v>
          </cell>
        </row>
        <row r="4709">
          <cell r="AF4709" t="str">
            <v/>
          </cell>
          <cell r="AG4709" t="str">
            <v/>
          </cell>
          <cell r="AH4709" t="str">
            <v>/</v>
          </cell>
          <cell r="AI4709" t="str">
            <v>/</v>
          </cell>
        </row>
        <row r="4710">
          <cell r="AF4710" t="str">
            <v/>
          </cell>
          <cell r="AG4710" t="str">
            <v/>
          </cell>
          <cell r="AH4710" t="str">
            <v>/</v>
          </cell>
          <cell r="AI4710" t="str">
            <v>/</v>
          </cell>
        </row>
        <row r="4711">
          <cell r="AF4711" t="str">
            <v/>
          </cell>
          <cell r="AG4711" t="str">
            <v/>
          </cell>
          <cell r="AH4711" t="str">
            <v>/</v>
          </cell>
          <cell r="AI4711" t="str">
            <v>/</v>
          </cell>
        </row>
        <row r="4712">
          <cell r="AF4712" t="str">
            <v/>
          </cell>
          <cell r="AG4712" t="str">
            <v/>
          </cell>
          <cell r="AH4712" t="str">
            <v>/</v>
          </cell>
          <cell r="AI4712" t="str">
            <v>/</v>
          </cell>
        </row>
        <row r="4713">
          <cell r="AF4713" t="str">
            <v/>
          </cell>
          <cell r="AG4713" t="str">
            <v/>
          </cell>
          <cell r="AH4713" t="str">
            <v>/</v>
          </cell>
          <cell r="AI4713" t="str">
            <v>/</v>
          </cell>
        </row>
        <row r="4714">
          <cell r="AF4714" t="str">
            <v/>
          </cell>
          <cell r="AG4714" t="str">
            <v/>
          </cell>
          <cell r="AH4714" t="str">
            <v>/</v>
          </cell>
          <cell r="AI4714" t="str">
            <v>/</v>
          </cell>
        </row>
        <row r="4715">
          <cell r="AF4715" t="str">
            <v/>
          </cell>
          <cell r="AG4715" t="str">
            <v/>
          </cell>
          <cell r="AH4715" t="str">
            <v>/</v>
          </cell>
          <cell r="AI4715" t="str">
            <v>/</v>
          </cell>
        </row>
        <row r="4716">
          <cell r="AF4716" t="str">
            <v/>
          </cell>
          <cell r="AG4716" t="str">
            <v/>
          </cell>
          <cell r="AH4716" t="str">
            <v>/</v>
          </cell>
          <cell r="AI4716" t="str">
            <v>/</v>
          </cell>
        </row>
        <row r="4717">
          <cell r="AF4717" t="str">
            <v/>
          </cell>
          <cell r="AG4717" t="str">
            <v/>
          </cell>
          <cell r="AH4717" t="str">
            <v>/</v>
          </cell>
          <cell r="AI4717" t="str">
            <v>/</v>
          </cell>
        </row>
        <row r="4718">
          <cell r="AF4718" t="str">
            <v/>
          </cell>
          <cell r="AG4718" t="str">
            <v/>
          </cell>
          <cell r="AH4718" t="str">
            <v>/</v>
          </cell>
          <cell r="AI4718" t="str">
            <v>/</v>
          </cell>
        </row>
        <row r="4719">
          <cell r="AF4719" t="str">
            <v/>
          </cell>
          <cell r="AG4719" t="str">
            <v/>
          </cell>
          <cell r="AH4719" t="str">
            <v>/</v>
          </cell>
          <cell r="AI4719" t="str">
            <v>/</v>
          </cell>
        </row>
        <row r="4720">
          <cell r="AF4720" t="str">
            <v/>
          </cell>
          <cell r="AG4720" t="str">
            <v/>
          </cell>
          <cell r="AH4720" t="str">
            <v>/</v>
          </cell>
          <cell r="AI4720" t="str">
            <v>/</v>
          </cell>
        </row>
        <row r="4721">
          <cell r="AF4721" t="str">
            <v/>
          </cell>
          <cell r="AG4721" t="str">
            <v/>
          </cell>
          <cell r="AH4721" t="str">
            <v>/</v>
          </cell>
          <cell r="AI4721" t="str">
            <v>/</v>
          </cell>
        </row>
        <row r="4722">
          <cell r="AF4722" t="str">
            <v/>
          </cell>
          <cell r="AG4722" t="str">
            <v/>
          </cell>
          <cell r="AH4722" t="str">
            <v>/</v>
          </cell>
          <cell r="AI4722" t="str">
            <v>/</v>
          </cell>
        </row>
        <row r="4723">
          <cell r="AF4723" t="str">
            <v/>
          </cell>
          <cell r="AG4723" t="str">
            <v/>
          </cell>
          <cell r="AH4723" t="str">
            <v>/</v>
          </cell>
          <cell r="AI4723" t="str">
            <v>/</v>
          </cell>
        </row>
        <row r="4724">
          <cell r="AF4724" t="str">
            <v/>
          </cell>
          <cell r="AG4724" t="str">
            <v/>
          </cell>
          <cell r="AH4724" t="str">
            <v>/</v>
          </cell>
          <cell r="AI4724" t="str">
            <v>/</v>
          </cell>
        </row>
        <row r="4725">
          <cell r="AF4725" t="str">
            <v/>
          </cell>
          <cell r="AG4725" t="str">
            <v/>
          </cell>
          <cell r="AH4725" t="str">
            <v>/</v>
          </cell>
          <cell r="AI4725" t="str">
            <v>/</v>
          </cell>
        </row>
        <row r="4726">
          <cell r="AF4726" t="str">
            <v/>
          </cell>
          <cell r="AG4726" t="str">
            <v/>
          </cell>
          <cell r="AH4726" t="str">
            <v>/</v>
          </cell>
          <cell r="AI4726" t="str">
            <v>/</v>
          </cell>
        </row>
        <row r="4727">
          <cell r="AF4727" t="str">
            <v/>
          </cell>
          <cell r="AG4727" t="str">
            <v/>
          </cell>
          <cell r="AH4727" t="str">
            <v>/</v>
          </cell>
          <cell r="AI4727" t="str">
            <v>/</v>
          </cell>
        </row>
        <row r="4728">
          <cell r="AF4728" t="str">
            <v/>
          </cell>
          <cell r="AG4728" t="str">
            <v/>
          </cell>
          <cell r="AH4728" t="str">
            <v>/</v>
          </cell>
          <cell r="AI4728" t="str">
            <v>/</v>
          </cell>
        </row>
        <row r="4729">
          <cell r="AF4729" t="str">
            <v/>
          </cell>
          <cell r="AG4729" t="str">
            <v/>
          </cell>
          <cell r="AH4729" t="str">
            <v>/</v>
          </cell>
          <cell r="AI4729" t="str">
            <v>/</v>
          </cell>
        </row>
        <row r="4730">
          <cell r="AF4730" t="str">
            <v/>
          </cell>
          <cell r="AG4730" t="str">
            <v/>
          </cell>
          <cell r="AH4730" t="str">
            <v>/</v>
          </cell>
          <cell r="AI4730" t="str">
            <v>/</v>
          </cell>
        </row>
        <row r="4731">
          <cell r="AF4731" t="str">
            <v/>
          </cell>
          <cell r="AG4731" t="str">
            <v/>
          </cell>
          <cell r="AH4731" t="str">
            <v>/</v>
          </cell>
          <cell r="AI4731" t="str">
            <v>/</v>
          </cell>
        </row>
        <row r="4732">
          <cell r="AF4732" t="str">
            <v/>
          </cell>
          <cell r="AG4732" t="str">
            <v/>
          </cell>
          <cell r="AH4732" t="str">
            <v>/</v>
          </cell>
          <cell r="AI4732" t="str">
            <v>/</v>
          </cell>
        </row>
        <row r="4733">
          <cell r="AF4733" t="str">
            <v/>
          </cell>
          <cell r="AG4733" t="str">
            <v/>
          </cell>
          <cell r="AH4733" t="str">
            <v>/</v>
          </cell>
          <cell r="AI4733" t="str">
            <v>/</v>
          </cell>
        </row>
        <row r="4734">
          <cell r="AF4734" t="str">
            <v/>
          </cell>
          <cell r="AG4734" t="str">
            <v/>
          </cell>
          <cell r="AH4734" t="str">
            <v>/</v>
          </cell>
          <cell r="AI4734" t="str">
            <v>/</v>
          </cell>
        </row>
        <row r="4735">
          <cell r="AF4735" t="str">
            <v/>
          </cell>
          <cell r="AG4735" t="str">
            <v/>
          </cell>
          <cell r="AH4735" t="str">
            <v>/</v>
          </cell>
          <cell r="AI4735" t="str">
            <v>/</v>
          </cell>
        </row>
        <row r="4736">
          <cell r="AF4736" t="str">
            <v/>
          </cell>
          <cell r="AG4736" t="str">
            <v/>
          </cell>
          <cell r="AH4736" t="str">
            <v>/</v>
          </cell>
          <cell r="AI4736" t="str">
            <v>/</v>
          </cell>
        </row>
        <row r="4737">
          <cell r="AF4737" t="str">
            <v/>
          </cell>
          <cell r="AG4737" t="str">
            <v/>
          </cell>
          <cell r="AH4737" t="str">
            <v>/</v>
          </cell>
          <cell r="AI4737" t="str">
            <v>/</v>
          </cell>
        </row>
        <row r="4738">
          <cell r="AF4738" t="str">
            <v/>
          </cell>
          <cell r="AG4738" t="str">
            <v/>
          </cell>
          <cell r="AH4738" t="str">
            <v>/</v>
          </cell>
          <cell r="AI4738" t="str">
            <v>/</v>
          </cell>
        </row>
        <row r="4739">
          <cell r="AF4739" t="str">
            <v/>
          </cell>
          <cell r="AG4739" t="str">
            <v/>
          </cell>
          <cell r="AH4739" t="str">
            <v>/</v>
          </cell>
          <cell r="AI4739" t="str">
            <v>/</v>
          </cell>
        </row>
        <row r="4740">
          <cell r="AF4740" t="str">
            <v/>
          </cell>
          <cell r="AG4740" t="str">
            <v/>
          </cell>
          <cell r="AH4740" t="str">
            <v>/</v>
          </cell>
          <cell r="AI4740" t="str">
            <v>/</v>
          </cell>
        </row>
        <row r="4741">
          <cell r="AF4741" t="str">
            <v/>
          </cell>
          <cell r="AG4741" t="str">
            <v/>
          </cell>
          <cell r="AH4741" t="str">
            <v>/</v>
          </cell>
          <cell r="AI4741" t="str">
            <v>/</v>
          </cell>
        </row>
        <row r="4742">
          <cell r="AF4742" t="str">
            <v/>
          </cell>
          <cell r="AG4742" t="str">
            <v/>
          </cell>
          <cell r="AH4742" t="str">
            <v>/</v>
          </cell>
          <cell r="AI4742" t="str">
            <v>/</v>
          </cell>
        </row>
        <row r="4743">
          <cell r="AF4743" t="str">
            <v/>
          </cell>
          <cell r="AG4743" t="str">
            <v/>
          </cell>
          <cell r="AH4743" t="str">
            <v>/</v>
          </cell>
          <cell r="AI4743" t="str">
            <v>/</v>
          </cell>
        </row>
        <row r="4744">
          <cell r="AF4744" t="str">
            <v/>
          </cell>
          <cell r="AG4744" t="str">
            <v/>
          </cell>
          <cell r="AH4744" t="str">
            <v>/</v>
          </cell>
          <cell r="AI4744" t="str">
            <v>/</v>
          </cell>
        </row>
        <row r="4745">
          <cell r="AF4745" t="str">
            <v/>
          </cell>
          <cell r="AG4745" t="str">
            <v/>
          </cell>
          <cell r="AH4745" t="str">
            <v>/</v>
          </cell>
          <cell r="AI4745" t="str">
            <v>/</v>
          </cell>
        </row>
        <row r="4746">
          <cell r="AF4746" t="str">
            <v/>
          </cell>
          <cell r="AG4746" t="str">
            <v/>
          </cell>
          <cell r="AH4746" t="str">
            <v>/</v>
          </cell>
          <cell r="AI4746" t="str">
            <v>/</v>
          </cell>
        </row>
        <row r="4747">
          <cell r="AF4747" t="str">
            <v/>
          </cell>
          <cell r="AG4747" t="str">
            <v/>
          </cell>
          <cell r="AH4747" t="str">
            <v>/</v>
          </cell>
          <cell r="AI4747" t="str">
            <v>/</v>
          </cell>
        </row>
        <row r="4748">
          <cell r="AF4748" t="str">
            <v/>
          </cell>
          <cell r="AG4748" t="str">
            <v/>
          </cell>
          <cell r="AH4748" t="str">
            <v>/</v>
          </cell>
          <cell r="AI4748" t="str">
            <v>/</v>
          </cell>
        </row>
        <row r="4749">
          <cell r="AF4749" t="str">
            <v/>
          </cell>
          <cell r="AG4749" t="str">
            <v/>
          </cell>
          <cell r="AH4749" t="str">
            <v>/</v>
          </cell>
          <cell r="AI4749" t="str">
            <v>/</v>
          </cell>
        </row>
        <row r="4750">
          <cell r="AF4750" t="str">
            <v/>
          </cell>
          <cell r="AG4750" t="str">
            <v/>
          </cell>
          <cell r="AH4750" t="str">
            <v>/</v>
          </cell>
          <cell r="AI4750" t="str">
            <v>/</v>
          </cell>
        </row>
        <row r="4751">
          <cell r="AF4751" t="str">
            <v/>
          </cell>
          <cell r="AG4751" t="str">
            <v/>
          </cell>
          <cell r="AH4751" t="str">
            <v>/</v>
          </cell>
          <cell r="AI4751" t="str">
            <v>/</v>
          </cell>
        </row>
        <row r="4752">
          <cell r="AF4752" t="str">
            <v/>
          </cell>
          <cell r="AG4752" t="str">
            <v/>
          </cell>
          <cell r="AH4752" t="str">
            <v>/</v>
          </cell>
          <cell r="AI4752" t="str">
            <v>/</v>
          </cell>
        </row>
        <row r="4753">
          <cell r="AF4753" t="str">
            <v/>
          </cell>
          <cell r="AG4753" t="str">
            <v/>
          </cell>
          <cell r="AH4753" t="str">
            <v>/</v>
          </cell>
          <cell r="AI4753" t="str">
            <v>/</v>
          </cell>
        </row>
        <row r="4754">
          <cell r="AF4754" t="str">
            <v/>
          </cell>
          <cell r="AG4754" t="str">
            <v/>
          </cell>
          <cell r="AH4754" t="str">
            <v>/</v>
          </cell>
          <cell r="AI4754" t="str">
            <v>/</v>
          </cell>
        </row>
        <row r="4755">
          <cell r="AF4755" t="str">
            <v/>
          </cell>
          <cell r="AG4755" t="str">
            <v/>
          </cell>
          <cell r="AH4755" t="str">
            <v>/</v>
          </cell>
          <cell r="AI4755" t="str">
            <v>/</v>
          </cell>
        </row>
        <row r="4756">
          <cell r="AF4756" t="str">
            <v/>
          </cell>
          <cell r="AG4756" t="str">
            <v/>
          </cell>
          <cell r="AH4756" t="str">
            <v>/</v>
          </cell>
          <cell r="AI4756" t="str">
            <v>/</v>
          </cell>
        </row>
        <row r="4757">
          <cell r="AF4757" t="str">
            <v/>
          </cell>
          <cell r="AG4757" t="str">
            <v/>
          </cell>
          <cell r="AH4757" t="str">
            <v>/</v>
          </cell>
          <cell r="AI4757" t="str">
            <v>/</v>
          </cell>
        </row>
        <row r="4758">
          <cell r="AF4758" t="str">
            <v/>
          </cell>
          <cell r="AG4758" t="str">
            <v/>
          </cell>
          <cell r="AH4758" t="str">
            <v>/</v>
          </cell>
          <cell r="AI4758" t="str">
            <v>/</v>
          </cell>
        </row>
        <row r="4759">
          <cell r="AF4759" t="str">
            <v/>
          </cell>
          <cell r="AG4759" t="str">
            <v/>
          </cell>
          <cell r="AH4759" t="str">
            <v>/</v>
          </cell>
          <cell r="AI4759" t="str">
            <v>/</v>
          </cell>
        </row>
        <row r="4760">
          <cell r="AF4760" t="str">
            <v/>
          </cell>
          <cell r="AG4760" t="str">
            <v/>
          </cell>
          <cell r="AH4760" t="str">
            <v>/</v>
          </cell>
          <cell r="AI4760" t="str">
            <v>/</v>
          </cell>
        </row>
        <row r="4761">
          <cell r="AF4761" t="str">
            <v/>
          </cell>
          <cell r="AG4761" t="str">
            <v/>
          </cell>
          <cell r="AH4761" t="str">
            <v>/</v>
          </cell>
          <cell r="AI4761" t="str">
            <v>/</v>
          </cell>
        </row>
        <row r="4762">
          <cell r="AF4762" t="str">
            <v/>
          </cell>
          <cell r="AG4762" t="str">
            <v/>
          </cell>
          <cell r="AH4762" t="str">
            <v>/</v>
          </cell>
          <cell r="AI4762" t="str">
            <v>/</v>
          </cell>
        </row>
        <row r="4763">
          <cell r="AF4763" t="str">
            <v/>
          </cell>
          <cell r="AG4763" t="str">
            <v/>
          </cell>
          <cell r="AH4763" t="str">
            <v>/</v>
          </cell>
          <cell r="AI4763" t="str">
            <v>/</v>
          </cell>
        </row>
        <row r="4764">
          <cell r="AF4764" t="str">
            <v/>
          </cell>
          <cell r="AG4764" t="str">
            <v/>
          </cell>
          <cell r="AH4764" t="str">
            <v>/</v>
          </cell>
          <cell r="AI4764" t="str">
            <v>/</v>
          </cell>
        </row>
        <row r="4765">
          <cell r="AF4765" t="str">
            <v/>
          </cell>
          <cell r="AG4765" t="str">
            <v/>
          </cell>
          <cell r="AH4765" t="str">
            <v>/</v>
          </cell>
          <cell r="AI4765" t="str">
            <v>/</v>
          </cell>
        </row>
        <row r="4766">
          <cell r="AF4766" t="str">
            <v/>
          </cell>
          <cell r="AG4766" t="str">
            <v/>
          </cell>
          <cell r="AH4766" t="str">
            <v>/</v>
          </cell>
          <cell r="AI4766" t="str">
            <v>/</v>
          </cell>
        </row>
        <row r="4767">
          <cell r="AF4767" t="str">
            <v/>
          </cell>
          <cell r="AG4767" t="str">
            <v/>
          </cell>
          <cell r="AH4767" t="str">
            <v>/</v>
          </cell>
          <cell r="AI4767" t="str">
            <v>/</v>
          </cell>
        </row>
        <row r="4768">
          <cell r="AF4768" t="str">
            <v/>
          </cell>
          <cell r="AG4768" t="str">
            <v/>
          </cell>
          <cell r="AH4768" t="str">
            <v>/</v>
          </cell>
          <cell r="AI4768" t="str">
            <v>/</v>
          </cell>
        </row>
        <row r="4769">
          <cell r="AF4769" t="str">
            <v/>
          </cell>
          <cell r="AG4769" t="str">
            <v/>
          </cell>
          <cell r="AH4769" t="str">
            <v>/</v>
          </cell>
          <cell r="AI4769" t="str">
            <v>/</v>
          </cell>
        </row>
        <row r="4770">
          <cell r="AF4770" t="str">
            <v/>
          </cell>
          <cell r="AG4770" t="str">
            <v/>
          </cell>
          <cell r="AH4770" t="str">
            <v>/</v>
          </cell>
          <cell r="AI4770" t="str">
            <v>/</v>
          </cell>
        </row>
        <row r="4771">
          <cell r="AF4771" t="str">
            <v/>
          </cell>
          <cell r="AG4771" t="str">
            <v/>
          </cell>
          <cell r="AH4771" t="str">
            <v>/</v>
          </cell>
          <cell r="AI4771" t="str">
            <v>/</v>
          </cell>
        </row>
        <row r="4772">
          <cell r="AF4772" t="str">
            <v/>
          </cell>
          <cell r="AG4772" t="str">
            <v/>
          </cell>
          <cell r="AH4772" t="str">
            <v>/</v>
          </cell>
          <cell r="AI4772" t="str">
            <v>/</v>
          </cell>
        </row>
        <row r="4773">
          <cell r="AF4773" t="str">
            <v/>
          </cell>
          <cell r="AG4773" t="str">
            <v/>
          </cell>
          <cell r="AH4773" t="str">
            <v>/</v>
          </cell>
          <cell r="AI4773" t="str">
            <v>/</v>
          </cell>
        </row>
        <row r="4774">
          <cell r="AF4774" t="str">
            <v/>
          </cell>
          <cell r="AG4774" t="str">
            <v/>
          </cell>
          <cell r="AH4774" t="str">
            <v>/</v>
          </cell>
          <cell r="AI4774" t="str">
            <v>/</v>
          </cell>
        </row>
        <row r="4775">
          <cell r="AF4775" t="str">
            <v/>
          </cell>
          <cell r="AG4775" t="str">
            <v/>
          </cell>
          <cell r="AH4775" t="str">
            <v>/</v>
          </cell>
          <cell r="AI4775" t="str">
            <v>/</v>
          </cell>
        </row>
        <row r="4776">
          <cell r="AF4776" t="str">
            <v/>
          </cell>
          <cell r="AG4776" t="str">
            <v/>
          </cell>
          <cell r="AH4776" t="str">
            <v>/</v>
          </cell>
          <cell r="AI4776" t="str">
            <v>/</v>
          </cell>
        </row>
        <row r="4777">
          <cell r="AF4777" t="str">
            <v/>
          </cell>
          <cell r="AG4777" t="str">
            <v/>
          </cell>
          <cell r="AH4777" t="str">
            <v>/</v>
          </cell>
          <cell r="AI4777" t="str">
            <v>/</v>
          </cell>
        </row>
        <row r="4778">
          <cell r="AF4778" t="str">
            <v/>
          </cell>
          <cell r="AG4778" t="str">
            <v/>
          </cell>
          <cell r="AH4778" t="str">
            <v>/</v>
          </cell>
          <cell r="AI4778" t="str">
            <v>/</v>
          </cell>
        </row>
        <row r="4779">
          <cell r="AF4779" t="str">
            <v/>
          </cell>
          <cell r="AG4779" t="str">
            <v/>
          </cell>
          <cell r="AH4779" t="str">
            <v>/</v>
          </cell>
          <cell r="AI4779" t="str">
            <v>/</v>
          </cell>
        </row>
        <row r="4780">
          <cell r="AF4780" t="str">
            <v/>
          </cell>
          <cell r="AG4780" t="str">
            <v/>
          </cell>
          <cell r="AH4780" t="str">
            <v>/</v>
          </cell>
          <cell r="AI4780" t="str">
            <v>/</v>
          </cell>
        </row>
        <row r="4781">
          <cell r="AF4781" t="str">
            <v/>
          </cell>
          <cell r="AG4781" t="str">
            <v/>
          </cell>
          <cell r="AH4781" t="str">
            <v>/</v>
          </cell>
          <cell r="AI4781" t="str">
            <v>/</v>
          </cell>
        </row>
        <row r="4782">
          <cell r="AF4782" t="str">
            <v/>
          </cell>
          <cell r="AG4782" t="str">
            <v/>
          </cell>
          <cell r="AH4782" t="str">
            <v>/</v>
          </cell>
          <cell r="AI4782" t="str">
            <v>/</v>
          </cell>
        </row>
        <row r="4783">
          <cell r="AF4783" t="str">
            <v/>
          </cell>
          <cell r="AG4783" t="str">
            <v/>
          </cell>
          <cell r="AH4783" t="str">
            <v>/</v>
          </cell>
          <cell r="AI4783" t="str">
            <v>/</v>
          </cell>
        </row>
        <row r="4784">
          <cell r="AF4784" t="str">
            <v/>
          </cell>
          <cell r="AG4784" t="str">
            <v/>
          </cell>
          <cell r="AH4784" t="str">
            <v>/</v>
          </cell>
          <cell r="AI4784" t="str">
            <v>/</v>
          </cell>
        </row>
        <row r="4785">
          <cell r="AF4785" t="str">
            <v/>
          </cell>
          <cell r="AG4785" t="str">
            <v/>
          </cell>
          <cell r="AH4785" t="str">
            <v>/</v>
          </cell>
          <cell r="AI4785" t="str">
            <v>/</v>
          </cell>
        </row>
        <row r="4786">
          <cell r="AF4786" t="str">
            <v/>
          </cell>
          <cell r="AG4786" t="str">
            <v/>
          </cell>
          <cell r="AH4786" t="str">
            <v>/</v>
          </cell>
          <cell r="AI4786" t="str">
            <v>/</v>
          </cell>
        </row>
        <row r="4787">
          <cell r="AF4787" t="str">
            <v/>
          </cell>
          <cell r="AG4787" t="str">
            <v/>
          </cell>
          <cell r="AH4787" t="str">
            <v>/</v>
          </cell>
          <cell r="AI4787" t="str">
            <v>/</v>
          </cell>
        </row>
        <row r="4788">
          <cell r="AF4788" t="str">
            <v/>
          </cell>
          <cell r="AG4788" t="str">
            <v/>
          </cell>
          <cell r="AH4788" t="str">
            <v>/</v>
          </cell>
          <cell r="AI4788" t="str">
            <v>/</v>
          </cell>
        </row>
        <row r="4789">
          <cell r="AF4789" t="str">
            <v/>
          </cell>
          <cell r="AG4789" t="str">
            <v/>
          </cell>
          <cell r="AH4789" t="str">
            <v>/</v>
          </cell>
          <cell r="AI4789" t="str">
            <v>/</v>
          </cell>
        </row>
        <row r="4790">
          <cell r="AF4790" t="str">
            <v/>
          </cell>
          <cell r="AG4790" t="str">
            <v/>
          </cell>
          <cell r="AH4790" t="str">
            <v>/</v>
          </cell>
          <cell r="AI4790" t="str">
            <v>/</v>
          </cell>
        </row>
        <row r="4791">
          <cell r="AF4791" t="str">
            <v/>
          </cell>
          <cell r="AG4791" t="str">
            <v/>
          </cell>
          <cell r="AH4791" t="str">
            <v>/</v>
          </cell>
          <cell r="AI4791" t="str">
            <v>/</v>
          </cell>
        </row>
        <row r="4792">
          <cell r="AF4792" t="str">
            <v/>
          </cell>
          <cell r="AG4792" t="str">
            <v/>
          </cell>
          <cell r="AH4792" t="str">
            <v>/</v>
          </cell>
          <cell r="AI4792" t="str">
            <v>/</v>
          </cell>
        </row>
        <row r="4793">
          <cell r="AF4793" t="str">
            <v/>
          </cell>
          <cell r="AG4793" t="str">
            <v/>
          </cell>
          <cell r="AH4793" t="str">
            <v>/</v>
          </cell>
          <cell r="AI4793" t="str">
            <v>/</v>
          </cell>
        </row>
        <row r="4794">
          <cell r="AF4794" t="str">
            <v/>
          </cell>
          <cell r="AG4794" t="str">
            <v/>
          </cell>
          <cell r="AH4794" t="str">
            <v>/</v>
          </cell>
          <cell r="AI4794" t="str">
            <v>/</v>
          </cell>
        </row>
        <row r="4795">
          <cell r="AF4795" t="str">
            <v/>
          </cell>
          <cell r="AG4795" t="str">
            <v/>
          </cell>
          <cell r="AH4795" t="str">
            <v>/</v>
          </cell>
          <cell r="AI4795" t="str">
            <v>/</v>
          </cell>
        </row>
        <row r="4796">
          <cell r="AF4796" t="str">
            <v/>
          </cell>
          <cell r="AG4796" t="str">
            <v/>
          </cell>
          <cell r="AH4796" t="str">
            <v>/</v>
          </cell>
          <cell r="AI4796" t="str">
            <v>/</v>
          </cell>
        </row>
        <row r="4797">
          <cell r="AF4797" t="str">
            <v/>
          </cell>
          <cell r="AG4797" t="str">
            <v/>
          </cell>
          <cell r="AH4797" t="str">
            <v>/</v>
          </cell>
          <cell r="AI4797" t="str">
            <v>/</v>
          </cell>
        </row>
        <row r="4798">
          <cell r="AF4798" t="str">
            <v/>
          </cell>
          <cell r="AG4798" t="str">
            <v/>
          </cell>
          <cell r="AH4798" t="str">
            <v>/</v>
          </cell>
          <cell r="AI4798" t="str">
            <v>/</v>
          </cell>
        </row>
        <row r="4799">
          <cell r="AF4799" t="str">
            <v/>
          </cell>
          <cell r="AG4799" t="str">
            <v/>
          </cell>
          <cell r="AH4799" t="str">
            <v>/</v>
          </cell>
          <cell r="AI4799" t="str">
            <v>/</v>
          </cell>
        </row>
        <row r="4800">
          <cell r="AF4800" t="str">
            <v/>
          </cell>
          <cell r="AG4800" t="str">
            <v/>
          </cell>
          <cell r="AH4800" t="str">
            <v>/</v>
          </cell>
          <cell r="AI4800" t="str">
            <v>/</v>
          </cell>
        </row>
        <row r="4801">
          <cell r="AF4801" t="str">
            <v/>
          </cell>
          <cell r="AG4801" t="str">
            <v/>
          </cell>
          <cell r="AH4801" t="str">
            <v>/</v>
          </cell>
          <cell r="AI4801" t="str">
            <v>/</v>
          </cell>
        </row>
        <row r="4802">
          <cell r="AF4802" t="str">
            <v/>
          </cell>
          <cell r="AG4802" t="str">
            <v/>
          </cell>
          <cell r="AH4802" t="str">
            <v>/</v>
          </cell>
          <cell r="AI4802" t="str">
            <v>/</v>
          </cell>
        </row>
        <row r="4803">
          <cell r="AF4803" t="str">
            <v/>
          </cell>
          <cell r="AG4803" t="str">
            <v/>
          </cell>
          <cell r="AH4803" t="str">
            <v>/</v>
          </cell>
          <cell r="AI4803" t="str">
            <v>/</v>
          </cell>
        </row>
        <row r="4804">
          <cell r="AF4804" t="str">
            <v/>
          </cell>
          <cell r="AG4804" t="str">
            <v/>
          </cell>
          <cell r="AH4804" t="str">
            <v>/</v>
          </cell>
          <cell r="AI4804" t="str">
            <v>/</v>
          </cell>
        </row>
        <row r="4805">
          <cell r="AF4805" t="str">
            <v/>
          </cell>
          <cell r="AG4805" t="str">
            <v/>
          </cell>
          <cell r="AH4805" t="str">
            <v>/</v>
          </cell>
          <cell r="AI4805" t="str">
            <v>/</v>
          </cell>
        </row>
        <row r="4806">
          <cell r="AF4806" t="str">
            <v/>
          </cell>
          <cell r="AG4806" t="str">
            <v/>
          </cell>
          <cell r="AH4806" t="str">
            <v>/</v>
          </cell>
          <cell r="AI4806" t="str">
            <v>/</v>
          </cell>
        </row>
        <row r="4807">
          <cell r="AF4807" t="str">
            <v/>
          </cell>
          <cell r="AG4807" t="str">
            <v/>
          </cell>
          <cell r="AH4807" t="str">
            <v>/</v>
          </cell>
          <cell r="AI4807" t="str">
            <v>/</v>
          </cell>
        </row>
        <row r="4808">
          <cell r="AF4808" t="str">
            <v/>
          </cell>
          <cell r="AG4808" t="str">
            <v/>
          </cell>
          <cell r="AH4808" t="str">
            <v>/</v>
          </cell>
          <cell r="AI4808" t="str">
            <v>/</v>
          </cell>
        </row>
        <row r="4809">
          <cell r="AF4809" t="str">
            <v/>
          </cell>
          <cell r="AG4809" t="str">
            <v/>
          </cell>
          <cell r="AH4809" t="str">
            <v>/</v>
          </cell>
          <cell r="AI4809" t="str">
            <v>/</v>
          </cell>
        </row>
        <row r="4810">
          <cell r="AF4810" t="str">
            <v/>
          </cell>
          <cell r="AG4810" t="str">
            <v/>
          </cell>
          <cell r="AH4810" t="str">
            <v>/</v>
          </cell>
          <cell r="AI4810" t="str">
            <v>/</v>
          </cell>
        </row>
        <row r="4811">
          <cell r="AF4811" t="str">
            <v/>
          </cell>
          <cell r="AG4811" t="str">
            <v/>
          </cell>
          <cell r="AH4811" t="str">
            <v>/</v>
          </cell>
          <cell r="AI4811" t="str">
            <v>/</v>
          </cell>
        </row>
        <row r="4812">
          <cell r="AF4812" t="str">
            <v/>
          </cell>
          <cell r="AG4812" t="str">
            <v/>
          </cell>
          <cell r="AH4812" t="str">
            <v>/</v>
          </cell>
          <cell r="AI4812" t="str">
            <v>/</v>
          </cell>
        </row>
        <row r="4813">
          <cell r="AF4813" t="str">
            <v/>
          </cell>
          <cell r="AG4813" t="str">
            <v/>
          </cell>
          <cell r="AH4813" t="str">
            <v>/</v>
          </cell>
          <cell r="AI4813" t="str">
            <v>/</v>
          </cell>
        </row>
        <row r="4814">
          <cell r="AF4814" t="str">
            <v/>
          </cell>
          <cell r="AG4814" t="str">
            <v/>
          </cell>
          <cell r="AH4814" t="str">
            <v>/</v>
          </cell>
          <cell r="AI4814" t="str">
            <v>/</v>
          </cell>
        </row>
        <row r="4815">
          <cell r="AF4815" t="str">
            <v/>
          </cell>
          <cell r="AG4815" t="str">
            <v/>
          </cell>
          <cell r="AH4815" t="str">
            <v>/</v>
          </cell>
          <cell r="AI4815" t="str">
            <v>/</v>
          </cell>
        </row>
        <row r="4816">
          <cell r="AF4816" t="str">
            <v/>
          </cell>
          <cell r="AG4816" t="str">
            <v/>
          </cell>
          <cell r="AH4816" t="str">
            <v>/</v>
          </cell>
          <cell r="AI4816" t="str">
            <v>/</v>
          </cell>
        </row>
        <row r="4817">
          <cell r="AF4817" t="str">
            <v/>
          </cell>
          <cell r="AG4817" t="str">
            <v/>
          </cell>
          <cell r="AH4817" t="str">
            <v>/</v>
          </cell>
          <cell r="AI4817" t="str">
            <v>/</v>
          </cell>
        </row>
        <row r="4818">
          <cell r="AF4818" t="str">
            <v/>
          </cell>
          <cell r="AG4818" t="str">
            <v/>
          </cell>
          <cell r="AH4818" t="str">
            <v>/</v>
          </cell>
          <cell r="AI4818" t="str">
            <v>/</v>
          </cell>
        </row>
        <row r="4819">
          <cell r="AF4819" t="str">
            <v/>
          </cell>
          <cell r="AG4819" t="str">
            <v/>
          </cell>
          <cell r="AH4819" t="str">
            <v>/</v>
          </cell>
          <cell r="AI4819" t="str">
            <v>/</v>
          </cell>
        </row>
        <row r="4820">
          <cell r="AF4820" t="str">
            <v/>
          </cell>
          <cell r="AG4820" t="str">
            <v/>
          </cell>
          <cell r="AH4820" t="str">
            <v>/</v>
          </cell>
          <cell r="AI4820" t="str">
            <v>/</v>
          </cell>
        </row>
        <row r="4821">
          <cell r="AF4821" t="str">
            <v/>
          </cell>
          <cell r="AG4821" t="str">
            <v/>
          </cell>
          <cell r="AH4821" t="str">
            <v>/</v>
          </cell>
          <cell r="AI4821" t="str">
            <v>/</v>
          </cell>
        </row>
        <row r="4822">
          <cell r="AF4822" t="str">
            <v/>
          </cell>
          <cell r="AG4822" t="str">
            <v/>
          </cell>
          <cell r="AH4822" t="str">
            <v>/</v>
          </cell>
          <cell r="AI4822" t="str">
            <v>/</v>
          </cell>
        </row>
        <row r="4823">
          <cell r="AF4823" t="str">
            <v/>
          </cell>
          <cell r="AG4823" t="str">
            <v/>
          </cell>
          <cell r="AH4823" t="str">
            <v>/</v>
          </cell>
          <cell r="AI4823" t="str">
            <v>/</v>
          </cell>
        </row>
        <row r="4824">
          <cell r="AF4824" t="str">
            <v/>
          </cell>
          <cell r="AG4824" t="str">
            <v/>
          </cell>
          <cell r="AH4824" t="str">
            <v>/</v>
          </cell>
          <cell r="AI4824" t="str">
            <v>/</v>
          </cell>
        </row>
        <row r="4825">
          <cell r="AF4825" t="str">
            <v/>
          </cell>
          <cell r="AG4825" t="str">
            <v/>
          </cell>
          <cell r="AH4825" t="str">
            <v>/</v>
          </cell>
          <cell r="AI4825" t="str">
            <v>/</v>
          </cell>
        </row>
        <row r="4826">
          <cell r="AF4826" t="str">
            <v/>
          </cell>
          <cell r="AG4826" t="str">
            <v/>
          </cell>
          <cell r="AH4826" t="str">
            <v>/</v>
          </cell>
          <cell r="AI4826" t="str">
            <v>/</v>
          </cell>
        </row>
        <row r="4827">
          <cell r="AF4827" t="str">
            <v/>
          </cell>
          <cell r="AG4827" t="str">
            <v/>
          </cell>
          <cell r="AH4827" t="str">
            <v>/</v>
          </cell>
          <cell r="AI4827" t="str">
            <v>/</v>
          </cell>
        </row>
        <row r="4828">
          <cell r="AF4828" t="str">
            <v/>
          </cell>
          <cell r="AG4828" t="str">
            <v/>
          </cell>
          <cell r="AH4828" t="str">
            <v>/</v>
          </cell>
          <cell r="AI4828" t="str">
            <v>/</v>
          </cell>
        </row>
        <row r="4829">
          <cell r="AF4829" t="str">
            <v/>
          </cell>
          <cell r="AG4829" t="str">
            <v/>
          </cell>
          <cell r="AH4829" t="str">
            <v>/</v>
          </cell>
          <cell r="AI4829" t="str">
            <v>/</v>
          </cell>
        </row>
        <row r="4830">
          <cell r="AF4830" t="str">
            <v/>
          </cell>
          <cell r="AG4830" t="str">
            <v/>
          </cell>
          <cell r="AH4830" t="str">
            <v>/</v>
          </cell>
          <cell r="AI4830" t="str">
            <v>/</v>
          </cell>
        </row>
        <row r="4831">
          <cell r="AF4831" t="str">
            <v/>
          </cell>
          <cell r="AG4831" t="str">
            <v/>
          </cell>
          <cell r="AH4831" t="str">
            <v>/</v>
          </cell>
          <cell r="AI4831" t="str">
            <v>/</v>
          </cell>
        </row>
        <row r="4832">
          <cell r="AF4832" t="str">
            <v/>
          </cell>
          <cell r="AG4832" t="str">
            <v/>
          </cell>
          <cell r="AH4832" t="str">
            <v>/</v>
          </cell>
          <cell r="AI4832" t="str">
            <v>/</v>
          </cell>
        </row>
        <row r="4833">
          <cell r="AF4833" t="str">
            <v/>
          </cell>
          <cell r="AG4833" t="str">
            <v/>
          </cell>
          <cell r="AH4833" t="str">
            <v>/</v>
          </cell>
          <cell r="AI4833" t="str">
            <v>/</v>
          </cell>
        </row>
        <row r="4834">
          <cell r="AF4834" t="str">
            <v/>
          </cell>
          <cell r="AG4834" t="str">
            <v/>
          </cell>
          <cell r="AH4834" t="str">
            <v>/</v>
          </cell>
          <cell r="AI4834" t="str">
            <v>/</v>
          </cell>
        </row>
        <row r="4835">
          <cell r="AF4835" t="str">
            <v/>
          </cell>
          <cell r="AG4835" t="str">
            <v/>
          </cell>
          <cell r="AH4835" t="str">
            <v>/</v>
          </cell>
          <cell r="AI4835" t="str">
            <v>/</v>
          </cell>
        </row>
        <row r="4836">
          <cell r="AF4836" t="str">
            <v/>
          </cell>
          <cell r="AG4836" t="str">
            <v/>
          </cell>
          <cell r="AH4836" t="str">
            <v>/</v>
          </cell>
          <cell r="AI4836" t="str">
            <v>/</v>
          </cell>
        </row>
        <row r="4837">
          <cell r="AF4837" t="str">
            <v/>
          </cell>
          <cell r="AG4837" t="str">
            <v/>
          </cell>
          <cell r="AH4837" t="str">
            <v>/</v>
          </cell>
          <cell r="AI4837" t="str">
            <v>/</v>
          </cell>
        </row>
        <row r="4838">
          <cell r="AF4838" t="str">
            <v/>
          </cell>
          <cell r="AG4838" t="str">
            <v/>
          </cell>
          <cell r="AH4838" t="str">
            <v>/</v>
          </cell>
          <cell r="AI4838" t="str">
            <v>/</v>
          </cell>
        </row>
        <row r="4839">
          <cell r="AF4839" t="str">
            <v/>
          </cell>
          <cell r="AG4839" t="str">
            <v/>
          </cell>
          <cell r="AH4839" t="str">
            <v>/</v>
          </cell>
          <cell r="AI4839" t="str">
            <v>/</v>
          </cell>
        </row>
        <row r="4840">
          <cell r="AF4840" t="str">
            <v/>
          </cell>
          <cell r="AG4840" t="str">
            <v/>
          </cell>
          <cell r="AH4840" t="str">
            <v>/</v>
          </cell>
          <cell r="AI4840" t="str">
            <v>/</v>
          </cell>
        </row>
        <row r="4841">
          <cell r="AF4841" t="str">
            <v/>
          </cell>
          <cell r="AG4841" t="str">
            <v/>
          </cell>
          <cell r="AH4841" t="str">
            <v>/</v>
          </cell>
          <cell r="AI4841" t="str">
            <v>/</v>
          </cell>
        </row>
        <row r="4842">
          <cell r="AF4842" t="str">
            <v/>
          </cell>
          <cell r="AG4842" t="str">
            <v/>
          </cell>
          <cell r="AH4842" t="str">
            <v>/</v>
          </cell>
          <cell r="AI4842" t="str">
            <v>/</v>
          </cell>
        </row>
        <row r="4843">
          <cell r="AF4843" t="str">
            <v/>
          </cell>
          <cell r="AG4843" t="str">
            <v/>
          </cell>
          <cell r="AH4843" t="str">
            <v>/</v>
          </cell>
          <cell r="AI4843" t="str">
            <v>/</v>
          </cell>
        </row>
        <row r="4844">
          <cell r="AF4844" t="str">
            <v/>
          </cell>
          <cell r="AG4844" t="str">
            <v/>
          </cell>
          <cell r="AH4844" t="str">
            <v>/</v>
          </cell>
          <cell r="AI4844" t="str">
            <v>/</v>
          </cell>
        </row>
        <row r="4845">
          <cell r="AF4845" t="str">
            <v/>
          </cell>
          <cell r="AG4845" t="str">
            <v/>
          </cell>
          <cell r="AH4845" t="str">
            <v>/</v>
          </cell>
          <cell r="AI4845" t="str">
            <v>/</v>
          </cell>
        </row>
        <row r="4846">
          <cell r="AF4846" t="str">
            <v/>
          </cell>
          <cell r="AG4846" t="str">
            <v/>
          </cell>
          <cell r="AH4846" t="str">
            <v>/</v>
          </cell>
          <cell r="AI4846" t="str">
            <v>/</v>
          </cell>
        </row>
        <row r="4847">
          <cell r="AF4847" t="str">
            <v/>
          </cell>
          <cell r="AG4847" t="str">
            <v/>
          </cell>
          <cell r="AH4847" t="str">
            <v>/</v>
          </cell>
          <cell r="AI4847" t="str">
            <v>/</v>
          </cell>
        </row>
        <row r="4848">
          <cell r="AF4848" t="str">
            <v/>
          </cell>
          <cell r="AG4848" t="str">
            <v/>
          </cell>
          <cell r="AH4848" t="str">
            <v>/</v>
          </cell>
          <cell r="AI4848" t="str">
            <v>/</v>
          </cell>
        </row>
        <row r="4849">
          <cell r="AF4849" t="str">
            <v/>
          </cell>
          <cell r="AG4849" t="str">
            <v/>
          </cell>
          <cell r="AH4849" t="str">
            <v>/</v>
          </cell>
          <cell r="AI4849" t="str">
            <v>/</v>
          </cell>
        </row>
        <row r="4850">
          <cell r="AF4850" t="str">
            <v/>
          </cell>
          <cell r="AG4850" t="str">
            <v/>
          </cell>
          <cell r="AH4850" t="str">
            <v>/</v>
          </cell>
          <cell r="AI4850" t="str">
            <v>/</v>
          </cell>
        </row>
        <row r="4851">
          <cell r="AF4851" t="str">
            <v/>
          </cell>
          <cell r="AG4851" t="str">
            <v/>
          </cell>
          <cell r="AH4851" t="str">
            <v>/</v>
          </cell>
          <cell r="AI4851" t="str">
            <v>/</v>
          </cell>
        </row>
        <row r="4852">
          <cell r="AF4852" t="str">
            <v/>
          </cell>
          <cell r="AG4852" t="str">
            <v/>
          </cell>
          <cell r="AH4852" t="str">
            <v>/</v>
          </cell>
          <cell r="AI4852" t="str">
            <v>/</v>
          </cell>
        </row>
        <row r="4853">
          <cell r="AF4853" t="str">
            <v/>
          </cell>
          <cell r="AG4853" t="str">
            <v/>
          </cell>
          <cell r="AH4853" t="str">
            <v>/</v>
          </cell>
          <cell r="AI4853" t="str">
            <v>/</v>
          </cell>
        </row>
        <row r="4854">
          <cell r="AF4854" t="str">
            <v/>
          </cell>
          <cell r="AG4854" t="str">
            <v/>
          </cell>
          <cell r="AH4854" t="str">
            <v>/</v>
          </cell>
          <cell r="AI4854" t="str">
            <v>/</v>
          </cell>
        </row>
        <row r="4855">
          <cell r="AF4855" t="str">
            <v/>
          </cell>
          <cell r="AG4855" t="str">
            <v/>
          </cell>
          <cell r="AH4855" t="str">
            <v>/</v>
          </cell>
          <cell r="AI4855" t="str">
            <v>/</v>
          </cell>
        </row>
        <row r="4856">
          <cell r="AF4856" t="str">
            <v/>
          </cell>
          <cell r="AG4856" t="str">
            <v/>
          </cell>
          <cell r="AH4856" t="str">
            <v>/</v>
          </cell>
          <cell r="AI4856" t="str">
            <v>/</v>
          </cell>
        </row>
        <row r="4857">
          <cell r="AF4857" t="str">
            <v/>
          </cell>
          <cell r="AG4857" t="str">
            <v/>
          </cell>
          <cell r="AH4857" t="str">
            <v>/</v>
          </cell>
          <cell r="AI4857" t="str">
            <v>/</v>
          </cell>
        </row>
        <row r="4858">
          <cell r="AF4858" t="str">
            <v/>
          </cell>
          <cell r="AG4858" t="str">
            <v/>
          </cell>
          <cell r="AH4858" t="str">
            <v>/</v>
          </cell>
          <cell r="AI4858" t="str">
            <v>/</v>
          </cell>
        </row>
        <row r="4859">
          <cell r="AF4859" t="str">
            <v/>
          </cell>
          <cell r="AG4859" t="str">
            <v/>
          </cell>
          <cell r="AH4859" t="str">
            <v>/</v>
          </cell>
          <cell r="AI4859" t="str">
            <v>/</v>
          </cell>
        </row>
        <row r="4860">
          <cell r="AF4860" t="str">
            <v/>
          </cell>
          <cell r="AG4860" t="str">
            <v/>
          </cell>
          <cell r="AH4860" t="str">
            <v>/</v>
          </cell>
          <cell r="AI4860" t="str">
            <v>/</v>
          </cell>
        </row>
        <row r="4861">
          <cell r="AF4861" t="str">
            <v/>
          </cell>
          <cell r="AG4861" t="str">
            <v/>
          </cell>
          <cell r="AH4861" t="str">
            <v>/</v>
          </cell>
          <cell r="AI4861" t="str">
            <v>/</v>
          </cell>
        </row>
        <row r="4862">
          <cell r="AF4862" t="str">
            <v/>
          </cell>
          <cell r="AG4862" t="str">
            <v/>
          </cell>
          <cell r="AH4862" t="str">
            <v>/</v>
          </cell>
          <cell r="AI4862" t="str">
            <v>/</v>
          </cell>
        </row>
        <row r="4863">
          <cell r="AF4863" t="str">
            <v/>
          </cell>
          <cell r="AG4863" t="str">
            <v/>
          </cell>
          <cell r="AH4863" t="str">
            <v>/</v>
          </cell>
          <cell r="AI4863" t="str">
            <v>/</v>
          </cell>
        </row>
        <row r="4864">
          <cell r="AF4864" t="str">
            <v/>
          </cell>
          <cell r="AG4864" t="str">
            <v/>
          </cell>
          <cell r="AH4864" t="str">
            <v>/</v>
          </cell>
          <cell r="AI4864" t="str">
            <v>/</v>
          </cell>
        </row>
        <row r="4865">
          <cell r="AF4865" t="str">
            <v/>
          </cell>
          <cell r="AG4865" t="str">
            <v/>
          </cell>
          <cell r="AH4865" t="str">
            <v>/</v>
          </cell>
          <cell r="AI4865" t="str">
            <v>/</v>
          </cell>
        </row>
        <row r="4866">
          <cell r="AF4866" t="str">
            <v/>
          </cell>
          <cell r="AG4866" t="str">
            <v/>
          </cell>
          <cell r="AH4866" t="str">
            <v>/</v>
          </cell>
          <cell r="AI4866" t="str">
            <v>/</v>
          </cell>
        </row>
        <row r="4867">
          <cell r="AF4867" t="str">
            <v/>
          </cell>
          <cell r="AG4867" t="str">
            <v/>
          </cell>
          <cell r="AH4867" t="str">
            <v>/</v>
          </cell>
          <cell r="AI4867" t="str">
            <v>/</v>
          </cell>
        </row>
        <row r="4868">
          <cell r="AF4868" t="str">
            <v/>
          </cell>
          <cell r="AG4868" t="str">
            <v/>
          </cell>
          <cell r="AH4868" t="str">
            <v>/</v>
          </cell>
          <cell r="AI4868" t="str">
            <v>/</v>
          </cell>
        </row>
        <row r="4869">
          <cell r="AF4869" t="str">
            <v/>
          </cell>
          <cell r="AG4869" t="str">
            <v/>
          </cell>
          <cell r="AH4869" t="str">
            <v>/</v>
          </cell>
          <cell r="AI4869" t="str">
            <v>/</v>
          </cell>
        </row>
        <row r="4870">
          <cell r="AF4870" t="str">
            <v/>
          </cell>
          <cell r="AG4870" t="str">
            <v/>
          </cell>
          <cell r="AH4870" t="str">
            <v>/</v>
          </cell>
          <cell r="AI4870" t="str">
            <v>/</v>
          </cell>
        </row>
        <row r="4871">
          <cell r="AF4871" t="str">
            <v/>
          </cell>
          <cell r="AG4871" t="str">
            <v/>
          </cell>
          <cell r="AH4871" t="str">
            <v>/</v>
          </cell>
          <cell r="AI4871" t="str">
            <v>/</v>
          </cell>
        </row>
        <row r="4872">
          <cell r="AF4872" t="str">
            <v/>
          </cell>
          <cell r="AG4872" t="str">
            <v/>
          </cell>
          <cell r="AH4872" t="str">
            <v>/</v>
          </cell>
          <cell r="AI4872" t="str">
            <v>/</v>
          </cell>
        </row>
        <row r="4873">
          <cell r="AF4873" t="str">
            <v/>
          </cell>
          <cell r="AG4873" t="str">
            <v/>
          </cell>
          <cell r="AH4873" t="str">
            <v>/</v>
          </cell>
          <cell r="AI4873" t="str">
            <v>/</v>
          </cell>
        </row>
        <row r="4874">
          <cell r="AF4874" t="str">
            <v/>
          </cell>
          <cell r="AG4874" t="str">
            <v/>
          </cell>
          <cell r="AH4874" t="str">
            <v>/</v>
          </cell>
          <cell r="AI4874" t="str">
            <v>/</v>
          </cell>
        </row>
        <row r="4875">
          <cell r="AF4875" t="str">
            <v/>
          </cell>
          <cell r="AG4875" t="str">
            <v/>
          </cell>
          <cell r="AH4875" t="str">
            <v>/</v>
          </cell>
          <cell r="AI4875" t="str">
            <v>/</v>
          </cell>
        </row>
        <row r="4876">
          <cell r="AF4876" t="str">
            <v/>
          </cell>
          <cell r="AG4876" t="str">
            <v/>
          </cell>
          <cell r="AH4876" t="str">
            <v>/</v>
          </cell>
          <cell r="AI4876" t="str">
            <v>/</v>
          </cell>
        </row>
        <row r="4877">
          <cell r="AF4877" t="str">
            <v/>
          </cell>
          <cell r="AG4877" t="str">
            <v/>
          </cell>
          <cell r="AH4877" t="str">
            <v>/</v>
          </cell>
          <cell r="AI4877" t="str">
            <v>/</v>
          </cell>
        </row>
        <row r="4878">
          <cell r="AF4878" t="str">
            <v/>
          </cell>
          <cell r="AG4878" t="str">
            <v/>
          </cell>
          <cell r="AH4878" t="str">
            <v>/</v>
          </cell>
          <cell r="AI4878" t="str">
            <v>/</v>
          </cell>
        </row>
        <row r="4879">
          <cell r="AF4879" t="str">
            <v/>
          </cell>
          <cell r="AG4879" t="str">
            <v/>
          </cell>
          <cell r="AH4879" t="str">
            <v>/</v>
          </cell>
          <cell r="AI4879" t="str">
            <v>/</v>
          </cell>
        </row>
        <row r="4880">
          <cell r="AF4880" t="str">
            <v/>
          </cell>
          <cell r="AG4880" t="str">
            <v/>
          </cell>
          <cell r="AH4880" t="str">
            <v>/</v>
          </cell>
          <cell r="AI4880" t="str">
            <v>/</v>
          </cell>
        </row>
        <row r="4881">
          <cell r="AF4881" t="str">
            <v/>
          </cell>
          <cell r="AG4881" t="str">
            <v/>
          </cell>
          <cell r="AH4881" t="str">
            <v>/</v>
          </cell>
          <cell r="AI4881" t="str">
            <v>/</v>
          </cell>
        </row>
        <row r="4882">
          <cell r="AF4882" t="str">
            <v/>
          </cell>
          <cell r="AG4882" t="str">
            <v/>
          </cell>
          <cell r="AH4882" t="str">
            <v>/</v>
          </cell>
          <cell r="AI4882" t="str">
            <v>/</v>
          </cell>
        </row>
        <row r="4883">
          <cell r="AF4883" t="str">
            <v/>
          </cell>
          <cell r="AG4883" t="str">
            <v/>
          </cell>
          <cell r="AH4883" t="str">
            <v>/</v>
          </cell>
          <cell r="AI4883" t="str">
            <v>/</v>
          </cell>
        </row>
        <row r="4884">
          <cell r="AF4884" t="str">
            <v/>
          </cell>
          <cell r="AG4884" t="str">
            <v/>
          </cell>
          <cell r="AH4884" t="str">
            <v>/</v>
          </cell>
          <cell r="AI4884" t="str">
            <v>/</v>
          </cell>
        </row>
        <row r="4885">
          <cell r="AF4885" t="str">
            <v/>
          </cell>
          <cell r="AG4885" t="str">
            <v/>
          </cell>
          <cell r="AH4885" t="str">
            <v>/</v>
          </cell>
          <cell r="AI4885" t="str">
            <v>/</v>
          </cell>
        </row>
        <row r="4886">
          <cell r="AF4886" t="str">
            <v/>
          </cell>
          <cell r="AG4886" t="str">
            <v/>
          </cell>
          <cell r="AH4886" t="str">
            <v>/</v>
          </cell>
          <cell r="AI4886" t="str">
            <v>/</v>
          </cell>
        </row>
        <row r="4887">
          <cell r="AF4887" t="str">
            <v/>
          </cell>
          <cell r="AG4887" t="str">
            <v/>
          </cell>
          <cell r="AH4887" t="str">
            <v>/</v>
          </cell>
          <cell r="AI4887" t="str">
            <v>/</v>
          </cell>
        </row>
        <row r="4888">
          <cell r="AF4888" t="str">
            <v/>
          </cell>
          <cell r="AG4888" t="str">
            <v/>
          </cell>
          <cell r="AH4888" t="str">
            <v>/</v>
          </cell>
          <cell r="AI4888" t="str">
            <v>/</v>
          </cell>
        </row>
        <row r="4889">
          <cell r="AF4889" t="str">
            <v/>
          </cell>
          <cell r="AG4889" t="str">
            <v/>
          </cell>
          <cell r="AH4889" t="str">
            <v>/</v>
          </cell>
          <cell r="AI4889" t="str">
            <v>/</v>
          </cell>
        </row>
        <row r="4890">
          <cell r="AF4890" t="str">
            <v/>
          </cell>
          <cell r="AG4890" t="str">
            <v/>
          </cell>
          <cell r="AH4890" t="str">
            <v>/</v>
          </cell>
          <cell r="AI4890" t="str">
            <v>/</v>
          </cell>
        </row>
        <row r="4891">
          <cell r="AF4891" t="str">
            <v/>
          </cell>
          <cell r="AG4891" t="str">
            <v/>
          </cell>
          <cell r="AH4891" t="str">
            <v>/</v>
          </cell>
          <cell r="AI4891" t="str">
            <v>/</v>
          </cell>
        </row>
        <row r="4892">
          <cell r="AF4892" t="str">
            <v/>
          </cell>
          <cell r="AG4892" t="str">
            <v/>
          </cell>
          <cell r="AH4892" t="str">
            <v>/</v>
          </cell>
          <cell r="AI4892" t="str">
            <v>/</v>
          </cell>
        </row>
        <row r="4893">
          <cell r="AF4893" t="str">
            <v/>
          </cell>
          <cell r="AG4893" t="str">
            <v/>
          </cell>
          <cell r="AH4893" t="str">
            <v>/</v>
          </cell>
          <cell r="AI4893" t="str">
            <v>/</v>
          </cell>
        </row>
        <row r="4894">
          <cell r="AF4894" t="str">
            <v/>
          </cell>
          <cell r="AG4894" t="str">
            <v/>
          </cell>
          <cell r="AH4894" t="str">
            <v>/</v>
          </cell>
          <cell r="AI4894" t="str">
            <v>/</v>
          </cell>
        </row>
        <row r="4895">
          <cell r="AF4895" t="str">
            <v/>
          </cell>
          <cell r="AG4895" t="str">
            <v/>
          </cell>
          <cell r="AH4895" t="str">
            <v>/</v>
          </cell>
          <cell r="AI4895" t="str">
            <v>/</v>
          </cell>
        </row>
        <row r="4896">
          <cell r="AF4896" t="str">
            <v/>
          </cell>
          <cell r="AG4896" t="str">
            <v/>
          </cell>
          <cell r="AH4896" t="str">
            <v>/</v>
          </cell>
          <cell r="AI4896" t="str">
            <v>/</v>
          </cell>
        </row>
        <row r="4897">
          <cell r="AF4897" t="str">
            <v/>
          </cell>
          <cell r="AG4897" t="str">
            <v/>
          </cell>
          <cell r="AH4897" t="str">
            <v>/</v>
          </cell>
          <cell r="AI4897" t="str">
            <v>/</v>
          </cell>
        </row>
        <row r="4898">
          <cell r="AF4898" t="str">
            <v/>
          </cell>
          <cell r="AG4898" t="str">
            <v/>
          </cell>
          <cell r="AH4898" t="str">
            <v>/</v>
          </cell>
          <cell r="AI4898" t="str">
            <v>/</v>
          </cell>
        </row>
        <row r="4899">
          <cell r="AF4899" t="str">
            <v/>
          </cell>
          <cell r="AG4899" t="str">
            <v/>
          </cell>
          <cell r="AH4899" t="str">
            <v>/</v>
          </cell>
          <cell r="AI4899" t="str">
            <v>/</v>
          </cell>
        </row>
        <row r="4900">
          <cell r="AF4900" t="str">
            <v/>
          </cell>
          <cell r="AG4900" t="str">
            <v/>
          </cell>
          <cell r="AH4900" t="str">
            <v>/</v>
          </cell>
          <cell r="AI4900" t="str">
            <v>/</v>
          </cell>
        </row>
        <row r="4901">
          <cell r="AF4901" t="str">
            <v/>
          </cell>
          <cell r="AG4901" t="str">
            <v/>
          </cell>
          <cell r="AH4901" t="str">
            <v>/</v>
          </cell>
          <cell r="AI4901" t="str">
            <v>/</v>
          </cell>
        </row>
        <row r="4902">
          <cell r="AF4902" t="str">
            <v/>
          </cell>
          <cell r="AG4902" t="str">
            <v/>
          </cell>
          <cell r="AH4902" t="str">
            <v>/</v>
          </cell>
          <cell r="AI4902" t="str">
            <v>/</v>
          </cell>
        </row>
        <row r="4903">
          <cell r="AF4903" t="str">
            <v/>
          </cell>
          <cell r="AG4903" t="str">
            <v/>
          </cell>
          <cell r="AH4903" t="str">
            <v>/</v>
          </cell>
          <cell r="AI4903" t="str">
            <v>/</v>
          </cell>
        </row>
        <row r="4904">
          <cell r="AF4904" t="str">
            <v/>
          </cell>
          <cell r="AG4904" t="str">
            <v/>
          </cell>
          <cell r="AH4904" t="str">
            <v>/</v>
          </cell>
          <cell r="AI4904" t="str">
            <v>/</v>
          </cell>
        </row>
        <row r="4905">
          <cell r="AF4905" t="str">
            <v/>
          </cell>
          <cell r="AG4905" t="str">
            <v/>
          </cell>
          <cell r="AH4905" t="str">
            <v>/</v>
          </cell>
          <cell r="AI4905" t="str">
            <v>/</v>
          </cell>
        </row>
        <row r="4906">
          <cell r="AF4906" t="str">
            <v/>
          </cell>
          <cell r="AG4906" t="str">
            <v/>
          </cell>
          <cell r="AH4906" t="str">
            <v>/</v>
          </cell>
          <cell r="AI4906" t="str">
            <v>/</v>
          </cell>
        </row>
        <row r="4907">
          <cell r="AF4907" t="str">
            <v/>
          </cell>
          <cell r="AG4907" t="str">
            <v/>
          </cell>
          <cell r="AH4907" t="str">
            <v>/</v>
          </cell>
          <cell r="AI4907" t="str">
            <v>/</v>
          </cell>
        </row>
        <row r="4908">
          <cell r="AF4908" t="str">
            <v/>
          </cell>
          <cell r="AG4908" t="str">
            <v/>
          </cell>
          <cell r="AH4908" t="str">
            <v>/</v>
          </cell>
          <cell r="AI4908" t="str">
            <v>/</v>
          </cell>
        </row>
        <row r="4909">
          <cell r="AF4909" t="str">
            <v/>
          </cell>
          <cell r="AG4909" t="str">
            <v/>
          </cell>
          <cell r="AH4909" t="str">
            <v>/</v>
          </cell>
          <cell r="AI4909" t="str">
            <v>/</v>
          </cell>
        </row>
        <row r="4910">
          <cell r="AF4910" t="str">
            <v/>
          </cell>
          <cell r="AG4910" t="str">
            <v/>
          </cell>
          <cell r="AH4910" t="str">
            <v>/</v>
          </cell>
          <cell r="AI4910" t="str">
            <v>/</v>
          </cell>
        </row>
        <row r="4911">
          <cell r="AF4911" t="str">
            <v/>
          </cell>
          <cell r="AG4911" t="str">
            <v/>
          </cell>
          <cell r="AH4911" t="str">
            <v>/</v>
          </cell>
          <cell r="AI4911" t="str">
            <v>/</v>
          </cell>
        </row>
        <row r="4912">
          <cell r="AF4912" t="str">
            <v/>
          </cell>
          <cell r="AG4912" t="str">
            <v/>
          </cell>
          <cell r="AH4912" t="str">
            <v>/</v>
          </cell>
          <cell r="AI4912" t="str">
            <v>/</v>
          </cell>
        </row>
        <row r="4913">
          <cell r="AF4913" t="str">
            <v/>
          </cell>
          <cell r="AG4913" t="str">
            <v/>
          </cell>
          <cell r="AH4913" t="str">
            <v>/</v>
          </cell>
          <cell r="AI4913" t="str">
            <v>/</v>
          </cell>
        </row>
        <row r="4914">
          <cell r="AF4914" t="str">
            <v/>
          </cell>
          <cell r="AG4914" t="str">
            <v/>
          </cell>
          <cell r="AH4914" t="str">
            <v>/</v>
          </cell>
          <cell r="AI4914" t="str">
            <v>/</v>
          </cell>
        </row>
        <row r="4915">
          <cell r="AF4915" t="str">
            <v/>
          </cell>
          <cell r="AG4915" t="str">
            <v/>
          </cell>
          <cell r="AH4915" t="str">
            <v>/</v>
          </cell>
          <cell r="AI4915" t="str">
            <v>/</v>
          </cell>
        </row>
        <row r="4916">
          <cell r="AF4916" t="str">
            <v/>
          </cell>
          <cell r="AG4916" t="str">
            <v/>
          </cell>
          <cell r="AH4916" t="str">
            <v>/</v>
          </cell>
          <cell r="AI4916" t="str">
            <v>/</v>
          </cell>
        </row>
        <row r="4917">
          <cell r="AF4917" t="str">
            <v/>
          </cell>
          <cell r="AG4917" t="str">
            <v/>
          </cell>
          <cell r="AH4917" t="str">
            <v>/</v>
          </cell>
          <cell r="AI4917" t="str">
            <v>/</v>
          </cell>
        </row>
        <row r="4918">
          <cell r="AF4918" t="str">
            <v/>
          </cell>
          <cell r="AG4918" t="str">
            <v/>
          </cell>
          <cell r="AH4918" t="str">
            <v>/</v>
          </cell>
          <cell r="AI4918" t="str">
            <v>/</v>
          </cell>
        </row>
        <row r="4919">
          <cell r="AF4919" t="str">
            <v/>
          </cell>
          <cell r="AG4919" t="str">
            <v/>
          </cell>
          <cell r="AH4919" t="str">
            <v>/</v>
          </cell>
          <cell r="AI4919" t="str">
            <v>/</v>
          </cell>
        </row>
        <row r="4920">
          <cell r="AF4920" t="str">
            <v/>
          </cell>
          <cell r="AG4920" t="str">
            <v/>
          </cell>
          <cell r="AH4920" t="str">
            <v>/</v>
          </cell>
          <cell r="AI4920" t="str">
            <v>/</v>
          </cell>
        </row>
        <row r="4921">
          <cell r="AF4921" t="str">
            <v/>
          </cell>
          <cell r="AG4921" t="str">
            <v/>
          </cell>
          <cell r="AH4921" t="str">
            <v>/</v>
          </cell>
          <cell r="AI4921" t="str">
            <v>/</v>
          </cell>
        </row>
        <row r="4922">
          <cell r="AF4922" t="str">
            <v/>
          </cell>
          <cell r="AG4922" t="str">
            <v/>
          </cell>
          <cell r="AH4922" t="str">
            <v>/</v>
          </cell>
          <cell r="AI4922" t="str">
            <v>/</v>
          </cell>
        </row>
        <row r="4923">
          <cell r="AF4923" t="str">
            <v/>
          </cell>
          <cell r="AG4923" t="str">
            <v/>
          </cell>
          <cell r="AH4923" t="str">
            <v>/</v>
          </cell>
          <cell r="AI4923" t="str">
            <v>/</v>
          </cell>
        </row>
        <row r="4924">
          <cell r="AF4924" t="str">
            <v/>
          </cell>
          <cell r="AG4924" t="str">
            <v/>
          </cell>
          <cell r="AH4924" t="str">
            <v>/</v>
          </cell>
          <cell r="AI4924" t="str">
            <v>/</v>
          </cell>
        </row>
        <row r="4925">
          <cell r="AF4925" t="str">
            <v/>
          </cell>
          <cell r="AG4925" t="str">
            <v/>
          </cell>
          <cell r="AH4925" t="str">
            <v>/</v>
          </cell>
          <cell r="AI4925" t="str">
            <v>/</v>
          </cell>
        </row>
        <row r="4926">
          <cell r="AF4926" t="str">
            <v/>
          </cell>
          <cell r="AG4926" t="str">
            <v/>
          </cell>
          <cell r="AH4926" t="str">
            <v>/</v>
          </cell>
          <cell r="AI4926" t="str">
            <v>/</v>
          </cell>
        </row>
        <row r="4927">
          <cell r="AF4927" t="str">
            <v/>
          </cell>
          <cell r="AG4927" t="str">
            <v/>
          </cell>
          <cell r="AH4927" t="str">
            <v>/</v>
          </cell>
          <cell r="AI4927" t="str">
            <v>/</v>
          </cell>
        </row>
        <row r="4928">
          <cell r="AF4928" t="str">
            <v/>
          </cell>
          <cell r="AG4928" t="str">
            <v/>
          </cell>
          <cell r="AH4928" t="str">
            <v>/</v>
          </cell>
          <cell r="AI4928" t="str">
            <v>/</v>
          </cell>
        </row>
        <row r="4929">
          <cell r="AF4929" t="str">
            <v/>
          </cell>
          <cell r="AG4929" t="str">
            <v/>
          </cell>
          <cell r="AH4929" t="str">
            <v>/</v>
          </cell>
          <cell r="AI4929" t="str">
            <v>/</v>
          </cell>
        </row>
        <row r="4930">
          <cell r="AF4930" t="str">
            <v/>
          </cell>
          <cell r="AG4930" t="str">
            <v/>
          </cell>
          <cell r="AH4930" t="str">
            <v>/</v>
          </cell>
          <cell r="AI4930" t="str">
            <v>/</v>
          </cell>
        </row>
        <row r="4931">
          <cell r="AF4931" t="str">
            <v/>
          </cell>
          <cell r="AG4931" t="str">
            <v/>
          </cell>
          <cell r="AH4931" t="str">
            <v>/</v>
          </cell>
          <cell r="AI4931" t="str">
            <v>/</v>
          </cell>
        </row>
        <row r="4932">
          <cell r="AF4932" t="str">
            <v/>
          </cell>
          <cell r="AG4932" t="str">
            <v/>
          </cell>
          <cell r="AH4932" t="str">
            <v>/</v>
          </cell>
          <cell r="AI4932" t="str">
            <v>/</v>
          </cell>
        </row>
        <row r="4933">
          <cell r="AF4933" t="str">
            <v/>
          </cell>
          <cell r="AG4933" t="str">
            <v/>
          </cell>
          <cell r="AH4933" t="str">
            <v>/</v>
          </cell>
          <cell r="AI4933" t="str">
            <v>/</v>
          </cell>
        </row>
        <row r="4934">
          <cell r="AF4934" t="str">
            <v/>
          </cell>
          <cell r="AG4934" t="str">
            <v/>
          </cell>
          <cell r="AH4934" t="str">
            <v>/</v>
          </cell>
          <cell r="AI4934" t="str">
            <v>/</v>
          </cell>
        </row>
        <row r="4935">
          <cell r="AF4935" t="str">
            <v/>
          </cell>
          <cell r="AG4935" t="str">
            <v/>
          </cell>
          <cell r="AH4935" t="str">
            <v>/</v>
          </cell>
          <cell r="AI4935" t="str">
            <v>/</v>
          </cell>
        </row>
        <row r="4936">
          <cell r="AF4936" t="str">
            <v/>
          </cell>
          <cell r="AG4936" t="str">
            <v/>
          </cell>
          <cell r="AH4936" t="str">
            <v>/</v>
          </cell>
          <cell r="AI4936" t="str">
            <v>/</v>
          </cell>
        </row>
        <row r="4937">
          <cell r="AF4937" t="str">
            <v/>
          </cell>
          <cell r="AG4937" t="str">
            <v/>
          </cell>
          <cell r="AH4937" t="str">
            <v>/</v>
          </cell>
          <cell r="AI4937" t="str">
            <v>/</v>
          </cell>
        </row>
        <row r="4938">
          <cell r="AF4938" t="str">
            <v/>
          </cell>
          <cell r="AG4938" t="str">
            <v/>
          </cell>
          <cell r="AH4938" t="str">
            <v>/</v>
          </cell>
          <cell r="AI4938" t="str">
            <v>/</v>
          </cell>
        </row>
        <row r="4939">
          <cell r="AF4939" t="str">
            <v/>
          </cell>
          <cell r="AG4939" t="str">
            <v/>
          </cell>
          <cell r="AH4939" t="str">
            <v>/</v>
          </cell>
          <cell r="AI4939" t="str">
            <v>/</v>
          </cell>
        </row>
        <row r="4940">
          <cell r="AF4940" t="str">
            <v/>
          </cell>
          <cell r="AG4940" t="str">
            <v/>
          </cell>
          <cell r="AH4940" t="str">
            <v>/</v>
          </cell>
          <cell r="AI4940" t="str">
            <v>/</v>
          </cell>
        </row>
        <row r="4941">
          <cell r="AF4941" t="str">
            <v/>
          </cell>
          <cell r="AG4941" t="str">
            <v/>
          </cell>
          <cell r="AH4941" t="str">
            <v>/</v>
          </cell>
          <cell r="AI4941" t="str">
            <v>/</v>
          </cell>
        </row>
        <row r="4942">
          <cell r="AF4942" t="str">
            <v/>
          </cell>
          <cell r="AG4942" t="str">
            <v/>
          </cell>
          <cell r="AH4942" t="str">
            <v>/</v>
          </cell>
          <cell r="AI4942" t="str">
            <v>/</v>
          </cell>
        </row>
        <row r="4943">
          <cell r="AF4943" t="str">
            <v/>
          </cell>
          <cell r="AG4943" t="str">
            <v/>
          </cell>
          <cell r="AH4943" t="str">
            <v>/</v>
          </cell>
          <cell r="AI4943" t="str">
            <v>/</v>
          </cell>
        </row>
        <row r="4944">
          <cell r="AF4944" t="str">
            <v/>
          </cell>
          <cell r="AG4944" t="str">
            <v/>
          </cell>
          <cell r="AH4944" t="str">
            <v>/</v>
          </cell>
          <cell r="AI4944" t="str">
            <v>/</v>
          </cell>
        </row>
        <row r="4945">
          <cell r="AF4945" t="str">
            <v/>
          </cell>
          <cell r="AG4945" t="str">
            <v/>
          </cell>
          <cell r="AH4945" t="str">
            <v>/</v>
          </cell>
          <cell r="AI4945" t="str">
            <v>/</v>
          </cell>
        </row>
        <row r="4946">
          <cell r="AF4946" t="str">
            <v/>
          </cell>
          <cell r="AG4946" t="str">
            <v/>
          </cell>
          <cell r="AH4946" t="str">
            <v>/</v>
          </cell>
          <cell r="AI4946" t="str">
            <v>/</v>
          </cell>
        </row>
        <row r="4947">
          <cell r="AF4947" t="str">
            <v/>
          </cell>
          <cell r="AG4947" t="str">
            <v/>
          </cell>
          <cell r="AH4947" t="str">
            <v>/</v>
          </cell>
          <cell r="AI4947" t="str">
            <v>/</v>
          </cell>
        </row>
        <row r="4948">
          <cell r="AF4948" t="str">
            <v/>
          </cell>
          <cell r="AG4948" t="str">
            <v/>
          </cell>
          <cell r="AH4948" t="str">
            <v>/</v>
          </cell>
          <cell r="AI4948" t="str">
            <v>/</v>
          </cell>
        </row>
        <row r="4949">
          <cell r="AF4949" t="str">
            <v/>
          </cell>
          <cell r="AG4949" t="str">
            <v/>
          </cell>
          <cell r="AH4949" t="str">
            <v>/</v>
          </cell>
          <cell r="AI4949" t="str">
            <v>/</v>
          </cell>
        </row>
        <row r="4950">
          <cell r="AF4950" t="str">
            <v/>
          </cell>
          <cell r="AG4950" t="str">
            <v/>
          </cell>
          <cell r="AH4950" t="str">
            <v>/</v>
          </cell>
          <cell r="AI4950" t="str">
            <v>/</v>
          </cell>
        </row>
        <row r="4951">
          <cell r="AF4951" t="str">
            <v/>
          </cell>
          <cell r="AG4951" t="str">
            <v/>
          </cell>
          <cell r="AH4951" t="str">
            <v>/</v>
          </cell>
          <cell r="AI4951" t="str">
            <v>/</v>
          </cell>
        </row>
        <row r="4952">
          <cell r="AF4952" t="str">
            <v/>
          </cell>
          <cell r="AG4952" t="str">
            <v/>
          </cell>
          <cell r="AH4952" t="str">
            <v>/</v>
          </cell>
          <cell r="AI4952" t="str">
            <v>/</v>
          </cell>
        </row>
        <row r="4953">
          <cell r="AF4953" t="str">
            <v/>
          </cell>
          <cell r="AG4953" t="str">
            <v/>
          </cell>
          <cell r="AH4953" t="str">
            <v>/</v>
          </cell>
          <cell r="AI4953" t="str">
            <v>/</v>
          </cell>
        </row>
        <row r="4954">
          <cell r="AF4954" t="str">
            <v/>
          </cell>
          <cell r="AG4954" t="str">
            <v/>
          </cell>
          <cell r="AH4954" t="str">
            <v>/</v>
          </cell>
          <cell r="AI4954" t="str">
            <v>/</v>
          </cell>
        </row>
        <row r="4955">
          <cell r="AF4955" t="str">
            <v/>
          </cell>
          <cell r="AG4955" t="str">
            <v/>
          </cell>
          <cell r="AH4955" t="str">
            <v>/</v>
          </cell>
          <cell r="AI4955" t="str">
            <v>/</v>
          </cell>
        </row>
        <row r="4956">
          <cell r="AF4956" t="str">
            <v/>
          </cell>
          <cell r="AG4956" t="str">
            <v/>
          </cell>
          <cell r="AH4956" t="str">
            <v>/</v>
          </cell>
          <cell r="AI4956" t="str">
            <v>/</v>
          </cell>
        </row>
        <row r="4957">
          <cell r="AF4957" t="str">
            <v/>
          </cell>
          <cell r="AG4957" t="str">
            <v/>
          </cell>
          <cell r="AH4957" t="str">
            <v>/</v>
          </cell>
          <cell r="AI4957" t="str">
            <v>/</v>
          </cell>
        </row>
        <row r="4958">
          <cell r="AF4958" t="str">
            <v/>
          </cell>
          <cell r="AG4958" t="str">
            <v/>
          </cell>
          <cell r="AH4958" t="str">
            <v>/</v>
          </cell>
          <cell r="AI4958" t="str">
            <v>/</v>
          </cell>
        </row>
        <row r="4959">
          <cell r="AF4959" t="str">
            <v/>
          </cell>
          <cell r="AG4959" t="str">
            <v/>
          </cell>
          <cell r="AH4959" t="str">
            <v>/</v>
          </cell>
          <cell r="AI4959" t="str">
            <v>/</v>
          </cell>
        </row>
        <row r="4960">
          <cell r="AF4960" t="str">
            <v/>
          </cell>
          <cell r="AG4960" t="str">
            <v/>
          </cell>
          <cell r="AH4960" t="str">
            <v>/</v>
          </cell>
          <cell r="AI4960" t="str">
            <v>/</v>
          </cell>
        </row>
        <row r="4961">
          <cell r="AF4961" t="str">
            <v/>
          </cell>
          <cell r="AG4961" t="str">
            <v/>
          </cell>
          <cell r="AH4961" t="str">
            <v>/</v>
          </cell>
          <cell r="AI4961" t="str">
            <v>/</v>
          </cell>
        </row>
        <row r="4962">
          <cell r="AF4962" t="str">
            <v/>
          </cell>
          <cell r="AG4962" t="str">
            <v/>
          </cell>
          <cell r="AH4962" t="str">
            <v>/</v>
          </cell>
          <cell r="AI4962" t="str">
            <v>/</v>
          </cell>
        </row>
        <row r="4963">
          <cell r="AF4963" t="str">
            <v/>
          </cell>
          <cell r="AG4963" t="str">
            <v/>
          </cell>
          <cell r="AH4963" t="str">
            <v>/</v>
          </cell>
          <cell r="AI4963" t="str">
            <v>/</v>
          </cell>
        </row>
        <row r="4964">
          <cell r="AF4964" t="str">
            <v/>
          </cell>
          <cell r="AG4964" t="str">
            <v/>
          </cell>
          <cell r="AH4964" t="str">
            <v>/</v>
          </cell>
          <cell r="AI4964" t="str">
            <v>/</v>
          </cell>
        </row>
        <row r="4965">
          <cell r="AF4965" t="str">
            <v/>
          </cell>
          <cell r="AG4965" t="str">
            <v/>
          </cell>
          <cell r="AH4965" t="str">
            <v>/</v>
          </cell>
          <cell r="AI4965" t="str">
            <v>/</v>
          </cell>
        </row>
        <row r="4966">
          <cell r="AF4966" t="str">
            <v/>
          </cell>
          <cell r="AG4966" t="str">
            <v/>
          </cell>
          <cell r="AH4966" t="str">
            <v>/</v>
          </cell>
          <cell r="AI4966" t="str">
            <v>/</v>
          </cell>
        </row>
        <row r="4967">
          <cell r="AF4967" t="str">
            <v/>
          </cell>
          <cell r="AG4967" t="str">
            <v/>
          </cell>
          <cell r="AH4967" t="str">
            <v>/</v>
          </cell>
          <cell r="AI4967" t="str">
            <v>/</v>
          </cell>
        </row>
        <row r="4968">
          <cell r="AF4968" t="str">
            <v/>
          </cell>
          <cell r="AG4968" t="str">
            <v/>
          </cell>
          <cell r="AH4968" t="str">
            <v>/</v>
          </cell>
          <cell r="AI4968" t="str">
            <v>/</v>
          </cell>
        </row>
        <row r="4969">
          <cell r="AF4969" t="str">
            <v/>
          </cell>
          <cell r="AG4969" t="str">
            <v/>
          </cell>
          <cell r="AH4969" t="str">
            <v>/</v>
          </cell>
          <cell r="AI4969" t="str">
            <v>/</v>
          </cell>
        </row>
        <row r="4970">
          <cell r="AF4970" t="str">
            <v/>
          </cell>
          <cell r="AG4970" t="str">
            <v/>
          </cell>
          <cell r="AH4970" t="str">
            <v>/</v>
          </cell>
          <cell r="AI4970" t="str">
            <v>/</v>
          </cell>
        </row>
        <row r="4971">
          <cell r="AF4971" t="str">
            <v/>
          </cell>
          <cell r="AG4971" t="str">
            <v/>
          </cell>
          <cell r="AH4971" t="str">
            <v>/</v>
          </cell>
          <cell r="AI4971" t="str">
            <v>/</v>
          </cell>
        </row>
        <row r="4972">
          <cell r="AF4972" t="str">
            <v/>
          </cell>
          <cell r="AG4972" t="str">
            <v/>
          </cell>
          <cell r="AH4972" t="str">
            <v>/</v>
          </cell>
          <cell r="AI4972" t="str">
            <v>/</v>
          </cell>
        </row>
        <row r="4973">
          <cell r="AF4973" t="str">
            <v/>
          </cell>
          <cell r="AG4973" t="str">
            <v/>
          </cell>
          <cell r="AH4973" t="str">
            <v>/</v>
          </cell>
          <cell r="AI4973" t="str">
            <v>/</v>
          </cell>
        </row>
        <row r="4974">
          <cell r="AF4974" t="str">
            <v/>
          </cell>
          <cell r="AG4974" t="str">
            <v/>
          </cell>
          <cell r="AH4974" t="str">
            <v>/</v>
          </cell>
          <cell r="AI4974" t="str">
            <v>/</v>
          </cell>
        </row>
        <row r="4975">
          <cell r="AF4975" t="str">
            <v/>
          </cell>
          <cell r="AG4975" t="str">
            <v/>
          </cell>
          <cell r="AH4975" t="str">
            <v>/</v>
          </cell>
          <cell r="AI4975" t="str">
            <v>/</v>
          </cell>
        </row>
        <row r="4976">
          <cell r="AF4976" t="str">
            <v/>
          </cell>
          <cell r="AG4976" t="str">
            <v/>
          </cell>
          <cell r="AH4976" t="str">
            <v>/</v>
          </cell>
          <cell r="AI4976" t="str">
            <v>/</v>
          </cell>
        </row>
        <row r="4977">
          <cell r="AF4977" t="str">
            <v/>
          </cell>
          <cell r="AG4977" t="str">
            <v/>
          </cell>
          <cell r="AH4977" t="str">
            <v>/</v>
          </cell>
          <cell r="AI4977" t="str">
            <v>/</v>
          </cell>
        </row>
        <row r="4978">
          <cell r="AF4978" t="str">
            <v/>
          </cell>
          <cell r="AG4978" t="str">
            <v/>
          </cell>
          <cell r="AH4978" t="str">
            <v>/</v>
          </cell>
          <cell r="AI4978" t="str">
            <v>/</v>
          </cell>
        </row>
        <row r="4979">
          <cell r="AF4979" t="str">
            <v/>
          </cell>
          <cell r="AG4979" t="str">
            <v/>
          </cell>
          <cell r="AH4979" t="str">
            <v>/</v>
          </cell>
          <cell r="AI4979" t="str">
            <v>/</v>
          </cell>
        </row>
        <row r="4980">
          <cell r="AF4980" t="str">
            <v/>
          </cell>
          <cell r="AG4980" t="str">
            <v/>
          </cell>
          <cell r="AH4980" t="str">
            <v>/</v>
          </cell>
          <cell r="AI4980" t="str">
            <v>/</v>
          </cell>
        </row>
        <row r="4981">
          <cell r="AF4981" t="str">
            <v/>
          </cell>
          <cell r="AG4981" t="str">
            <v/>
          </cell>
          <cell r="AH4981" t="str">
            <v>/</v>
          </cell>
          <cell r="AI4981" t="str">
            <v>/</v>
          </cell>
        </row>
        <row r="4982">
          <cell r="AF4982" t="str">
            <v/>
          </cell>
          <cell r="AG4982" t="str">
            <v/>
          </cell>
          <cell r="AH4982" t="str">
            <v>/</v>
          </cell>
          <cell r="AI4982" t="str">
            <v>/</v>
          </cell>
        </row>
        <row r="4983">
          <cell r="AF4983" t="str">
            <v/>
          </cell>
          <cell r="AG4983" t="str">
            <v/>
          </cell>
          <cell r="AH4983" t="str">
            <v>/</v>
          </cell>
          <cell r="AI4983" t="str">
            <v>/</v>
          </cell>
        </row>
        <row r="4984">
          <cell r="AF4984" t="str">
            <v/>
          </cell>
          <cell r="AG4984" t="str">
            <v/>
          </cell>
          <cell r="AH4984" t="str">
            <v>/</v>
          </cell>
          <cell r="AI4984" t="str">
            <v>/</v>
          </cell>
        </row>
        <row r="4985">
          <cell r="AF4985" t="str">
            <v/>
          </cell>
          <cell r="AG4985" t="str">
            <v/>
          </cell>
          <cell r="AH4985" t="str">
            <v>/</v>
          </cell>
          <cell r="AI4985" t="str">
            <v>/</v>
          </cell>
        </row>
        <row r="4986">
          <cell r="AF4986" t="str">
            <v/>
          </cell>
          <cell r="AG4986" t="str">
            <v/>
          </cell>
          <cell r="AH4986" t="str">
            <v>/</v>
          </cell>
          <cell r="AI4986" t="str">
            <v>/</v>
          </cell>
        </row>
        <row r="4987">
          <cell r="AF4987" t="str">
            <v/>
          </cell>
          <cell r="AG4987" t="str">
            <v/>
          </cell>
          <cell r="AH4987" t="str">
            <v>/</v>
          </cell>
          <cell r="AI4987" t="str">
            <v>/</v>
          </cell>
        </row>
        <row r="4988">
          <cell r="AF4988" t="str">
            <v/>
          </cell>
          <cell r="AG4988" t="str">
            <v/>
          </cell>
          <cell r="AH4988" t="str">
            <v>/</v>
          </cell>
          <cell r="AI4988" t="str">
            <v>/</v>
          </cell>
        </row>
        <row r="4989">
          <cell r="AF4989" t="str">
            <v/>
          </cell>
          <cell r="AG4989" t="str">
            <v/>
          </cell>
          <cell r="AH4989" t="str">
            <v>/</v>
          </cell>
          <cell r="AI4989" t="str">
            <v>/</v>
          </cell>
        </row>
        <row r="4990">
          <cell r="AF4990" t="str">
            <v/>
          </cell>
          <cell r="AG4990" t="str">
            <v/>
          </cell>
          <cell r="AH4990" t="str">
            <v>/</v>
          </cell>
          <cell r="AI4990" t="str">
            <v>/</v>
          </cell>
        </row>
        <row r="4991">
          <cell r="AF4991" t="str">
            <v/>
          </cell>
          <cell r="AG4991" t="str">
            <v/>
          </cell>
          <cell r="AH4991" t="str">
            <v>/</v>
          </cell>
          <cell r="AI4991" t="str">
            <v>/</v>
          </cell>
        </row>
        <row r="4992">
          <cell r="AF4992" t="str">
            <v/>
          </cell>
          <cell r="AG4992" t="str">
            <v/>
          </cell>
          <cell r="AH4992" t="str">
            <v>/</v>
          </cell>
          <cell r="AI4992" t="str">
            <v>/</v>
          </cell>
        </row>
        <row r="4993">
          <cell r="AF4993" t="str">
            <v/>
          </cell>
          <cell r="AG4993" t="str">
            <v/>
          </cell>
          <cell r="AH4993" t="str">
            <v>/</v>
          </cell>
          <cell r="AI4993" t="str">
            <v>/</v>
          </cell>
        </row>
        <row r="4994">
          <cell r="AF4994" t="str">
            <v/>
          </cell>
          <cell r="AG4994" t="str">
            <v/>
          </cell>
          <cell r="AH4994" t="str">
            <v>/</v>
          </cell>
          <cell r="AI4994" t="str">
            <v>/</v>
          </cell>
        </row>
        <row r="4995">
          <cell r="AF4995" t="str">
            <v/>
          </cell>
          <cell r="AG4995" t="str">
            <v/>
          </cell>
          <cell r="AH4995" t="str">
            <v>/</v>
          </cell>
          <cell r="AI4995" t="str">
            <v>/</v>
          </cell>
        </row>
        <row r="4996">
          <cell r="AF4996" t="str">
            <v/>
          </cell>
          <cell r="AG4996" t="str">
            <v/>
          </cell>
          <cell r="AH4996" t="str">
            <v>/</v>
          </cell>
          <cell r="AI4996" t="str">
            <v>/</v>
          </cell>
        </row>
        <row r="4997">
          <cell r="AF4997" t="str">
            <v/>
          </cell>
          <cell r="AG4997" t="str">
            <v/>
          </cell>
          <cell r="AH4997" t="str">
            <v>/</v>
          </cell>
          <cell r="AI4997" t="str">
            <v>/</v>
          </cell>
        </row>
        <row r="4998">
          <cell r="AF4998" t="str">
            <v/>
          </cell>
          <cell r="AG4998" t="str">
            <v/>
          </cell>
          <cell r="AH4998" t="str">
            <v>/</v>
          </cell>
          <cell r="AI4998" t="str">
            <v>/</v>
          </cell>
        </row>
        <row r="4999">
          <cell r="AF4999" t="str">
            <v/>
          </cell>
          <cell r="AG4999" t="str">
            <v/>
          </cell>
          <cell r="AH4999" t="str">
            <v>/</v>
          </cell>
          <cell r="AI4999" t="str">
            <v>/</v>
          </cell>
        </row>
        <row r="5000">
          <cell r="AF5000" t="str">
            <v/>
          </cell>
          <cell r="AG5000" t="str">
            <v/>
          </cell>
          <cell r="AH5000" t="str">
            <v>/</v>
          </cell>
          <cell r="AI5000" t="str">
            <v>/</v>
          </cell>
        </row>
      </sheetData>
      <sheetData sheetId="4" refreshError="1"/>
      <sheetData sheetId="5" refreshError="1"/>
      <sheetData sheetId="6" refreshError="1"/>
      <sheetData sheetId="7" refreshError="1"/>
      <sheetData sheetId="8" refreshError="1"/>
      <sheetData sheetId="9" refreshError="1"/>
      <sheetData sheetId="10" refreshError="1">
        <row r="6">
          <cell r="A6" t="str">
            <v>111</v>
          </cell>
          <cell r="D6">
            <v>53790338</v>
          </cell>
        </row>
        <row r="7">
          <cell r="A7" t="str">
            <v>112</v>
          </cell>
          <cell r="D7">
            <v>14625883</v>
          </cell>
        </row>
        <row r="8">
          <cell r="A8" t="str">
            <v>131</v>
          </cell>
          <cell r="D8">
            <v>479903177</v>
          </cell>
          <cell r="E8">
            <v>20400000</v>
          </cell>
        </row>
        <row r="9">
          <cell r="A9" t="str">
            <v>133</v>
          </cell>
          <cell r="D9">
            <v>102855563</v>
          </cell>
        </row>
        <row r="10">
          <cell r="A10" t="str">
            <v>142</v>
          </cell>
          <cell r="D10">
            <v>190027412</v>
          </cell>
        </row>
        <row r="11">
          <cell r="A11" t="str">
            <v>152</v>
          </cell>
          <cell r="D11">
            <v>87506836</v>
          </cell>
        </row>
        <row r="12">
          <cell r="A12" t="str">
            <v>211</v>
          </cell>
          <cell r="D12">
            <v>2510325222</v>
          </cell>
        </row>
        <row r="13">
          <cell r="A13" t="str">
            <v>214</v>
          </cell>
          <cell r="E13">
            <v>406887800</v>
          </cell>
        </row>
        <row r="14">
          <cell r="A14" t="str">
            <v>411</v>
          </cell>
          <cell r="E14">
            <v>3000000000</v>
          </cell>
        </row>
        <row r="15">
          <cell r="A15" t="str">
            <v>333</v>
          </cell>
          <cell r="E15">
            <v>637455</v>
          </cell>
        </row>
        <row r="16">
          <cell r="A16" t="str">
            <v>421</v>
          </cell>
          <cell r="E16">
            <v>38859718</v>
          </cell>
        </row>
        <row r="17">
          <cell r="A17" t="str">
            <v/>
          </cell>
          <cell r="D17">
            <v>3439034431</v>
          </cell>
          <cell r="E17">
            <v>3466784973</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sheetData>
      <sheetData sheetId="11" refreshError="1">
        <row r="4">
          <cell r="L4">
            <v>39083</v>
          </cell>
        </row>
        <row r="5">
          <cell r="L5">
            <v>39114</v>
          </cell>
        </row>
        <row r="6">
          <cell r="L6">
            <v>39142</v>
          </cell>
        </row>
        <row r="7">
          <cell r="L7">
            <v>39173</v>
          </cell>
        </row>
        <row r="8">
          <cell r="L8">
            <v>39203</v>
          </cell>
        </row>
        <row r="9">
          <cell r="L9">
            <v>39234</v>
          </cell>
        </row>
        <row r="10">
          <cell r="L10">
            <v>39264</v>
          </cell>
        </row>
        <row r="11">
          <cell r="L11">
            <v>39295</v>
          </cell>
        </row>
        <row r="12">
          <cell r="L12">
            <v>39326</v>
          </cell>
        </row>
        <row r="13">
          <cell r="L13">
            <v>39356</v>
          </cell>
        </row>
        <row r="14">
          <cell r="L14">
            <v>39387</v>
          </cell>
        </row>
        <row r="15">
          <cell r="L15">
            <v>39417</v>
          </cell>
        </row>
        <row r="16">
          <cell r="L16">
            <v>39448</v>
          </cell>
        </row>
        <row r="17">
          <cell r="L17">
            <v>39479</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0">
          <cell r="A10" t="str">
            <v>TK1</v>
          </cell>
          <cell r="B10" t="str">
            <v>TK2</v>
          </cell>
          <cell r="C10" t="str">
            <v>TEÂN</v>
          </cell>
          <cell r="D10" t="str">
            <v>DK</v>
          </cell>
          <cell r="G10" t="str">
            <v>n</v>
          </cell>
          <cell r="H10" t="str">
            <v>c</v>
          </cell>
          <cell r="I10" t="str">
            <v>n</v>
          </cell>
          <cell r="J10" t="str">
            <v>c</v>
          </cell>
          <cell r="K10" t="str">
            <v>NÔÏ</v>
          </cell>
          <cell r="L10" t="str">
            <v>COÙ</v>
          </cell>
          <cell r="M10" t="str">
            <v>PS NÔÏ</v>
          </cell>
          <cell r="N10" t="str">
            <v>PS COÙ</v>
          </cell>
          <cell r="O10" t="str">
            <v>CK NÔÏ</v>
          </cell>
          <cell r="P10" t="str">
            <v>CK COÙ</v>
          </cell>
        </row>
        <row r="11">
          <cell r="A11" t="str">
            <v>111</v>
          </cell>
          <cell r="B11" t="str">
            <v>111</v>
          </cell>
          <cell r="C11" t="str">
            <v>Tieàn maët</v>
          </cell>
          <cell r="D11">
            <v>2</v>
          </cell>
          <cell r="E11">
            <v>53790338</v>
          </cell>
          <cell r="F11">
            <v>0</v>
          </cell>
          <cell r="G11">
            <v>53790338</v>
          </cell>
          <cell r="H11">
            <v>0</v>
          </cell>
          <cell r="I11">
            <v>1000000000</v>
          </cell>
          <cell r="J11">
            <v>1122126518</v>
          </cell>
          <cell r="K11">
            <v>0</v>
          </cell>
          <cell r="L11">
            <v>68336180</v>
          </cell>
          <cell r="M11">
            <v>0</v>
          </cell>
          <cell r="N11">
            <v>111443934</v>
          </cell>
          <cell r="O11">
            <v>0</v>
          </cell>
          <cell r="P11">
            <v>179780114</v>
          </cell>
        </row>
        <row r="12">
          <cell r="A12" t="str">
            <v>111</v>
          </cell>
          <cell r="B12" t="str">
            <v>1111</v>
          </cell>
          <cell r="C12" t="str">
            <v>Tieàn maët Vieät Nam</v>
          </cell>
          <cell r="D12">
            <v>0</v>
          </cell>
          <cell r="E12">
            <v>53790338</v>
          </cell>
          <cell r="F12">
            <v>0</v>
          </cell>
          <cell r="G12">
            <v>53790338</v>
          </cell>
          <cell r="H12">
            <v>0</v>
          </cell>
          <cell r="I12">
            <v>1000000000</v>
          </cell>
          <cell r="J12">
            <v>1122126518</v>
          </cell>
          <cell r="K12">
            <v>0</v>
          </cell>
          <cell r="L12">
            <v>68336180</v>
          </cell>
          <cell r="M12">
            <v>0</v>
          </cell>
          <cell r="N12">
            <v>111443934</v>
          </cell>
          <cell r="O12">
            <v>0</v>
          </cell>
          <cell r="P12">
            <v>179780114</v>
          </cell>
        </row>
        <row r="13">
          <cell r="A13" t="str">
            <v>111</v>
          </cell>
          <cell r="B13" t="str">
            <v>1112</v>
          </cell>
          <cell r="C13" t="str">
            <v>Tieàn maët Ngoaïi teä</v>
          </cell>
          <cell r="D13">
            <v>0</v>
          </cell>
          <cell r="E13">
            <v>0</v>
          </cell>
          <cell r="F13">
            <v>0</v>
          </cell>
          <cell r="G13">
            <v>0</v>
          </cell>
          <cell r="H13">
            <v>0</v>
          </cell>
          <cell r="I13">
            <v>0</v>
          </cell>
          <cell r="J13">
            <v>0</v>
          </cell>
          <cell r="K13">
            <v>0</v>
          </cell>
          <cell r="L13">
            <v>0</v>
          </cell>
          <cell r="M13">
            <v>0</v>
          </cell>
          <cell r="N13">
            <v>0</v>
          </cell>
          <cell r="O13">
            <v>0</v>
          </cell>
          <cell r="P13">
            <v>0</v>
          </cell>
        </row>
        <row r="14">
          <cell r="A14" t="str">
            <v>111</v>
          </cell>
          <cell r="B14" t="str">
            <v>1113</v>
          </cell>
          <cell r="C14" t="str">
            <v>Vaøng, baïc, kim khí quyù, ñaù quyù</v>
          </cell>
          <cell r="D14">
            <v>0</v>
          </cell>
          <cell r="E14">
            <v>0</v>
          </cell>
          <cell r="F14">
            <v>0</v>
          </cell>
          <cell r="G14">
            <v>0</v>
          </cell>
          <cell r="H14">
            <v>0</v>
          </cell>
          <cell r="I14">
            <v>0</v>
          </cell>
          <cell r="J14">
            <v>0</v>
          </cell>
          <cell r="K14">
            <v>0</v>
          </cell>
          <cell r="L14">
            <v>0</v>
          </cell>
          <cell r="M14">
            <v>0</v>
          </cell>
          <cell r="N14">
            <v>0</v>
          </cell>
          <cell r="O14">
            <v>0</v>
          </cell>
          <cell r="P14">
            <v>0</v>
          </cell>
        </row>
        <row r="15">
          <cell r="A15" t="str">
            <v>112</v>
          </cell>
          <cell r="B15" t="str">
            <v>112</v>
          </cell>
          <cell r="C15" t="str">
            <v>Tieàn göûi Ngaân haøng</v>
          </cell>
          <cell r="D15">
            <v>2</v>
          </cell>
          <cell r="E15">
            <v>14625883</v>
          </cell>
          <cell r="F15">
            <v>0</v>
          </cell>
          <cell r="G15">
            <v>14625883</v>
          </cell>
          <cell r="H15">
            <v>0</v>
          </cell>
          <cell r="I15">
            <v>201171722</v>
          </cell>
          <cell r="J15">
            <v>182521845</v>
          </cell>
          <cell r="K15">
            <v>33275760</v>
          </cell>
          <cell r="L15">
            <v>0</v>
          </cell>
          <cell r="M15">
            <v>0</v>
          </cell>
          <cell r="N15">
            <v>0</v>
          </cell>
          <cell r="O15">
            <v>33275760</v>
          </cell>
          <cell r="P15">
            <v>0</v>
          </cell>
        </row>
        <row r="16">
          <cell r="A16" t="str">
            <v>112</v>
          </cell>
          <cell r="B16" t="str">
            <v>1121</v>
          </cell>
          <cell r="C16" t="str">
            <v>Tieàn Vieät Nam</v>
          </cell>
          <cell r="D16">
            <v>0</v>
          </cell>
          <cell r="E16">
            <v>14625883</v>
          </cell>
          <cell r="F16">
            <v>0</v>
          </cell>
          <cell r="G16">
            <v>14625883</v>
          </cell>
          <cell r="H16">
            <v>0</v>
          </cell>
          <cell r="I16">
            <v>201171722</v>
          </cell>
          <cell r="J16">
            <v>182521845</v>
          </cell>
          <cell r="K16">
            <v>33275760</v>
          </cell>
          <cell r="L16">
            <v>0</v>
          </cell>
          <cell r="M16">
            <v>0</v>
          </cell>
          <cell r="N16">
            <v>0</v>
          </cell>
          <cell r="O16">
            <v>33275760</v>
          </cell>
          <cell r="P16">
            <v>0</v>
          </cell>
        </row>
        <row r="17">
          <cell r="A17" t="str">
            <v>112</v>
          </cell>
          <cell r="B17" t="str">
            <v>1122</v>
          </cell>
          <cell r="C17" t="str">
            <v>Ngoaïi teä</v>
          </cell>
          <cell r="D17">
            <v>0</v>
          </cell>
          <cell r="E17">
            <v>0</v>
          </cell>
          <cell r="F17">
            <v>0</v>
          </cell>
          <cell r="G17">
            <v>0</v>
          </cell>
          <cell r="H17">
            <v>0</v>
          </cell>
          <cell r="I17">
            <v>0</v>
          </cell>
          <cell r="J17">
            <v>0</v>
          </cell>
          <cell r="K17">
            <v>0</v>
          </cell>
          <cell r="L17">
            <v>0</v>
          </cell>
          <cell r="M17">
            <v>0</v>
          </cell>
          <cell r="N17">
            <v>0</v>
          </cell>
          <cell r="O17">
            <v>0</v>
          </cell>
          <cell r="P17">
            <v>0</v>
          </cell>
        </row>
        <row r="18">
          <cell r="A18" t="str">
            <v>112</v>
          </cell>
          <cell r="B18" t="str">
            <v>1123</v>
          </cell>
          <cell r="C18" t="str">
            <v>Vaøng, baïc, kim khí quyù, ñaù quyù</v>
          </cell>
          <cell r="D18">
            <v>0</v>
          </cell>
          <cell r="E18">
            <v>0</v>
          </cell>
          <cell r="F18">
            <v>0</v>
          </cell>
          <cell r="G18">
            <v>0</v>
          </cell>
          <cell r="H18">
            <v>0</v>
          </cell>
          <cell r="I18">
            <v>0</v>
          </cell>
          <cell r="J18">
            <v>0</v>
          </cell>
          <cell r="K18">
            <v>0</v>
          </cell>
          <cell r="L18">
            <v>0</v>
          </cell>
          <cell r="M18">
            <v>0</v>
          </cell>
          <cell r="N18">
            <v>0</v>
          </cell>
          <cell r="O18">
            <v>0</v>
          </cell>
          <cell r="P18">
            <v>0</v>
          </cell>
        </row>
        <row r="19">
          <cell r="A19" t="str">
            <v>121</v>
          </cell>
          <cell r="B19" t="str">
            <v>121</v>
          </cell>
          <cell r="C19" t="str">
            <v xml:space="preserve">Ñaàu tö taøi chính ngaén haïn </v>
          </cell>
          <cell r="D19">
            <v>1</v>
          </cell>
          <cell r="E19">
            <v>0</v>
          </cell>
          <cell r="F19">
            <v>0</v>
          </cell>
          <cell r="G19">
            <v>0</v>
          </cell>
          <cell r="H19">
            <v>0</v>
          </cell>
          <cell r="I19">
            <v>0</v>
          </cell>
          <cell r="J19">
            <v>0</v>
          </cell>
          <cell r="K19">
            <v>0</v>
          </cell>
          <cell r="L19">
            <v>0</v>
          </cell>
          <cell r="M19">
            <v>0</v>
          </cell>
          <cell r="N19">
            <v>0</v>
          </cell>
          <cell r="O19">
            <v>0</v>
          </cell>
          <cell r="P19">
            <v>0</v>
          </cell>
        </row>
        <row r="20">
          <cell r="A20" t="str">
            <v>131</v>
          </cell>
          <cell r="B20" t="str">
            <v>131</v>
          </cell>
          <cell r="C20" t="str">
            <v>Phaûi thu cuûa khaùch haøng</v>
          </cell>
          <cell r="D20">
            <v>1</v>
          </cell>
          <cell r="E20">
            <v>479903177</v>
          </cell>
          <cell r="F20">
            <v>20400000</v>
          </cell>
          <cell r="G20">
            <v>459503177</v>
          </cell>
          <cell r="H20">
            <v>0</v>
          </cell>
          <cell r="I20">
            <v>251677046</v>
          </cell>
          <cell r="J20">
            <v>0</v>
          </cell>
          <cell r="K20">
            <v>711180223</v>
          </cell>
          <cell r="L20">
            <v>0</v>
          </cell>
          <cell r="M20">
            <v>293385918</v>
          </cell>
          <cell r="N20">
            <v>0</v>
          </cell>
          <cell r="O20">
            <v>1004566141</v>
          </cell>
          <cell r="P20">
            <v>0</v>
          </cell>
        </row>
        <row r="21">
          <cell r="A21" t="str">
            <v>133</v>
          </cell>
          <cell r="B21" t="str">
            <v>133</v>
          </cell>
          <cell r="C21" t="str">
            <v>Thueá GTGT ñöôïc khaáu tröø</v>
          </cell>
          <cell r="D21">
            <v>2</v>
          </cell>
          <cell r="E21">
            <v>130606105</v>
          </cell>
          <cell r="F21">
            <v>0</v>
          </cell>
          <cell r="G21">
            <v>130606105</v>
          </cell>
          <cell r="H21">
            <v>0</v>
          </cell>
          <cell r="I21">
            <v>52972695</v>
          </cell>
          <cell r="J21">
            <v>0</v>
          </cell>
          <cell r="K21">
            <v>183578800</v>
          </cell>
          <cell r="L21">
            <v>0</v>
          </cell>
          <cell r="M21">
            <v>820790</v>
          </cell>
          <cell r="N21">
            <v>0</v>
          </cell>
          <cell r="O21">
            <v>184399590</v>
          </cell>
          <cell r="P21">
            <v>0</v>
          </cell>
        </row>
        <row r="22">
          <cell r="A22" t="str">
            <v>133</v>
          </cell>
          <cell r="B22" t="str">
            <v>1331</v>
          </cell>
          <cell r="C22" t="str">
            <v>Thueá GTGT ñöôïc khaáu tröø cuûa haøng hoùa, dòch vuï</v>
          </cell>
          <cell r="D22">
            <v>0</v>
          </cell>
          <cell r="E22">
            <v>130606105</v>
          </cell>
          <cell r="F22">
            <v>0</v>
          </cell>
          <cell r="G22">
            <v>130606105</v>
          </cell>
          <cell r="H22">
            <v>0</v>
          </cell>
          <cell r="I22">
            <v>11348745</v>
          </cell>
          <cell r="J22">
            <v>0</v>
          </cell>
          <cell r="K22">
            <v>141954850</v>
          </cell>
          <cell r="L22">
            <v>0</v>
          </cell>
          <cell r="M22">
            <v>820790</v>
          </cell>
          <cell r="N22">
            <v>0</v>
          </cell>
          <cell r="O22">
            <v>142775640</v>
          </cell>
          <cell r="P22">
            <v>0</v>
          </cell>
        </row>
        <row r="23">
          <cell r="A23" t="str">
            <v>133</v>
          </cell>
          <cell r="B23" t="str">
            <v>1332</v>
          </cell>
          <cell r="C23" t="str">
            <v>Thueá GTGT ñöôïc khaáu tröø cuûa TSCÑ</v>
          </cell>
          <cell r="D23">
            <v>0</v>
          </cell>
          <cell r="E23">
            <v>0</v>
          </cell>
          <cell r="F23">
            <v>0</v>
          </cell>
          <cell r="G23">
            <v>0</v>
          </cell>
          <cell r="H23">
            <v>0</v>
          </cell>
          <cell r="I23">
            <v>41623950</v>
          </cell>
          <cell r="J23">
            <v>0</v>
          </cell>
          <cell r="K23">
            <v>41623950</v>
          </cell>
          <cell r="L23">
            <v>0</v>
          </cell>
          <cell r="M23">
            <v>0</v>
          </cell>
          <cell r="N23">
            <v>0</v>
          </cell>
          <cell r="O23">
            <v>41623950</v>
          </cell>
          <cell r="P23">
            <v>0</v>
          </cell>
        </row>
        <row r="24">
          <cell r="A24" t="str">
            <v>138</v>
          </cell>
          <cell r="B24" t="str">
            <v>138</v>
          </cell>
          <cell r="C24" t="str">
            <v>Phaûi thu khaùc</v>
          </cell>
          <cell r="D24">
            <v>2</v>
          </cell>
          <cell r="E24">
            <v>0</v>
          </cell>
          <cell r="F24">
            <v>0</v>
          </cell>
          <cell r="G24">
            <v>0</v>
          </cell>
          <cell r="H24">
            <v>0</v>
          </cell>
          <cell r="I24">
            <v>182437400</v>
          </cell>
          <cell r="J24">
            <v>0</v>
          </cell>
          <cell r="K24">
            <v>182437400</v>
          </cell>
          <cell r="L24">
            <v>0</v>
          </cell>
          <cell r="M24">
            <v>0</v>
          </cell>
          <cell r="N24">
            <v>0</v>
          </cell>
          <cell r="O24">
            <v>182437400</v>
          </cell>
          <cell r="P24">
            <v>0</v>
          </cell>
        </row>
        <row r="25">
          <cell r="A25" t="str">
            <v>138</v>
          </cell>
          <cell r="B25" t="str">
            <v>1381</v>
          </cell>
          <cell r="C25" t="str">
            <v>Taøi saûn thieáu chôø xöû lyù</v>
          </cell>
          <cell r="D25">
            <v>0</v>
          </cell>
          <cell r="E25">
            <v>0</v>
          </cell>
          <cell r="F25">
            <v>0</v>
          </cell>
          <cell r="G25">
            <v>0</v>
          </cell>
          <cell r="H25">
            <v>0</v>
          </cell>
          <cell r="I25">
            <v>0</v>
          </cell>
          <cell r="J25">
            <v>0</v>
          </cell>
          <cell r="K25">
            <v>0</v>
          </cell>
          <cell r="L25">
            <v>0</v>
          </cell>
          <cell r="M25">
            <v>0</v>
          </cell>
          <cell r="N25">
            <v>0</v>
          </cell>
          <cell r="O25">
            <v>0</v>
          </cell>
          <cell r="P25">
            <v>0</v>
          </cell>
        </row>
        <row r="26">
          <cell r="A26" t="str">
            <v>138</v>
          </cell>
          <cell r="B26" t="str">
            <v>1388</v>
          </cell>
          <cell r="C26" t="str">
            <v>Phaûi thu khaùc</v>
          </cell>
          <cell r="D26">
            <v>0</v>
          </cell>
          <cell r="E26">
            <v>0</v>
          </cell>
          <cell r="F26">
            <v>0</v>
          </cell>
          <cell r="G26">
            <v>0</v>
          </cell>
          <cell r="H26">
            <v>0</v>
          </cell>
          <cell r="I26">
            <v>182437400</v>
          </cell>
          <cell r="J26">
            <v>0</v>
          </cell>
          <cell r="K26">
            <v>182437400</v>
          </cell>
          <cell r="L26">
            <v>0</v>
          </cell>
          <cell r="M26">
            <v>0</v>
          </cell>
          <cell r="N26">
            <v>0</v>
          </cell>
          <cell r="O26">
            <v>182437400</v>
          </cell>
          <cell r="P26">
            <v>0</v>
          </cell>
        </row>
        <row r="27">
          <cell r="A27" t="str">
            <v>141</v>
          </cell>
          <cell r="B27" t="str">
            <v>141</v>
          </cell>
          <cell r="C27" t="str">
            <v>Taïm öùng</v>
          </cell>
          <cell r="D27">
            <v>1</v>
          </cell>
          <cell r="E27">
            <v>0</v>
          </cell>
          <cell r="F27">
            <v>0</v>
          </cell>
          <cell r="G27">
            <v>0</v>
          </cell>
          <cell r="H27">
            <v>0</v>
          </cell>
          <cell r="I27">
            <v>0</v>
          </cell>
          <cell r="J27">
            <v>0</v>
          </cell>
          <cell r="K27">
            <v>0</v>
          </cell>
          <cell r="L27">
            <v>0</v>
          </cell>
          <cell r="M27">
            <v>0</v>
          </cell>
          <cell r="N27">
            <v>0</v>
          </cell>
          <cell r="O27">
            <v>0</v>
          </cell>
          <cell r="P27">
            <v>0</v>
          </cell>
        </row>
        <row r="28">
          <cell r="A28" t="str">
            <v>142</v>
          </cell>
          <cell r="B28" t="str">
            <v>142</v>
          </cell>
          <cell r="C28" t="str">
            <v>Chi phí traû tröôùc ngaén haïn</v>
          </cell>
          <cell r="D28">
            <v>1</v>
          </cell>
          <cell r="E28">
            <v>190027412</v>
          </cell>
          <cell r="F28">
            <v>0</v>
          </cell>
          <cell r="G28">
            <v>190027412</v>
          </cell>
          <cell r="H28">
            <v>0</v>
          </cell>
          <cell r="I28">
            <v>64206522</v>
          </cell>
          <cell r="J28">
            <v>0</v>
          </cell>
          <cell r="K28">
            <v>254233934</v>
          </cell>
          <cell r="L28">
            <v>0</v>
          </cell>
          <cell r="M28">
            <v>0</v>
          </cell>
          <cell r="N28">
            <v>0</v>
          </cell>
          <cell r="O28">
            <v>254233934</v>
          </cell>
          <cell r="P28">
            <v>0</v>
          </cell>
        </row>
        <row r="29">
          <cell r="A29" t="str">
            <v>144</v>
          </cell>
          <cell r="B29" t="str">
            <v>144</v>
          </cell>
          <cell r="C29" t="str">
            <v>Caàm coá, kyù quyõ, kyù cöôïc ngaén haïn</v>
          </cell>
          <cell r="D29">
            <v>1</v>
          </cell>
          <cell r="E29">
            <v>0</v>
          </cell>
          <cell r="F29">
            <v>0</v>
          </cell>
          <cell r="G29">
            <v>0</v>
          </cell>
          <cell r="H29">
            <v>0</v>
          </cell>
          <cell r="I29">
            <v>0</v>
          </cell>
          <cell r="J29">
            <v>0</v>
          </cell>
          <cell r="K29">
            <v>0</v>
          </cell>
          <cell r="L29">
            <v>0</v>
          </cell>
          <cell r="M29">
            <v>0</v>
          </cell>
          <cell r="N29">
            <v>0</v>
          </cell>
          <cell r="O29">
            <v>0</v>
          </cell>
          <cell r="P29">
            <v>0</v>
          </cell>
        </row>
        <row r="30">
          <cell r="A30" t="str">
            <v>152</v>
          </cell>
          <cell r="B30" t="str">
            <v>152</v>
          </cell>
          <cell r="C30" t="str">
            <v>Nguyeân lieäu, vaät lieäu</v>
          </cell>
          <cell r="D30">
            <v>1</v>
          </cell>
          <cell r="E30">
            <v>87506836</v>
          </cell>
          <cell r="F30">
            <v>0</v>
          </cell>
          <cell r="G30">
            <v>87506836</v>
          </cell>
          <cell r="H30">
            <v>0</v>
          </cell>
          <cell r="I30">
            <v>72305679</v>
          </cell>
          <cell r="J30">
            <v>0</v>
          </cell>
          <cell r="K30">
            <v>159812515</v>
          </cell>
          <cell r="L30">
            <v>0</v>
          </cell>
          <cell r="M30">
            <v>7634750</v>
          </cell>
          <cell r="N30">
            <v>0</v>
          </cell>
          <cell r="O30">
            <v>167447265</v>
          </cell>
          <cell r="P30">
            <v>0</v>
          </cell>
        </row>
        <row r="31">
          <cell r="A31" t="str">
            <v>153</v>
          </cell>
          <cell r="B31" t="str">
            <v>153</v>
          </cell>
          <cell r="C31" t="str">
            <v xml:space="preserve">Coâng cuï, duïng cuï </v>
          </cell>
          <cell r="D31">
            <v>1</v>
          </cell>
          <cell r="E31">
            <v>0</v>
          </cell>
          <cell r="F31">
            <v>0</v>
          </cell>
          <cell r="G31">
            <v>0</v>
          </cell>
          <cell r="H31">
            <v>0</v>
          </cell>
          <cell r="I31">
            <v>0</v>
          </cell>
          <cell r="J31">
            <v>0</v>
          </cell>
          <cell r="K31">
            <v>0</v>
          </cell>
          <cell r="L31">
            <v>0</v>
          </cell>
          <cell r="M31">
            <v>0</v>
          </cell>
          <cell r="N31">
            <v>0</v>
          </cell>
          <cell r="O31">
            <v>0</v>
          </cell>
          <cell r="P31">
            <v>0</v>
          </cell>
        </row>
        <row r="32">
          <cell r="A32" t="str">
            <v>154</v>
          </cell>
          <cell r="B32" t="str">
            <v>154</v>
          </cell>
          <cell r="C32" t="str">
            <v>Chi phí saûn xuaát, kinh doanh dôû dang</v>
          </cell>
          <cell r="D32">
            <v>1</v>
          </cell>
          <cell r="E32">
            <v>0</v>
          </cell>
          <cell r="F32">
            <v>0</v>
          </cell>
          <cell r="G32">
            <v>0</v>
          </cell>
          <cell r="H32">
            <v>0</v>
          </cell>
          <cell r="I32">
            <v>37282679</v>
          </cell>
          <cell r="J32">
            <v>0</v>
          </cell>
          <cell r="K32">
            <v>37282679</v>
          </cell>
          <cell r="L32">
            <v>0</v>
          </cell>
          <cell r="M32">
            <v>102690636</v>
          </cell>
          <cell r="N32">
            <v>0</v>
          </cell>
          <cell r="O32">
            <v>139973315</v>
          </cell>
          <cell r="P32">
            <v>0</v>
          </cell>
        </row>
        <row r="33">
          <cell r="A33" t="str">
            <v>155</v>
          </cell>
          <cell r="B33" t="str">
            <v>155</v>
          </cell>
          <cell r="C33" t="str">
            <v>Thaønh phaåm</v>
          </cell>
          <cell r="D33">
            <v>1</v>
          </cell>
          <cell r="E33">
            <v>0</v>
          </cell>
          <cell r="F33">
            <v>0</v>
          </cell>
          <cell r="G33">
            <v>0</v>
          </cell>
          <cell r="H33">
            <v>0</v>
          </cell>
          <cell r="I33">
            <v>0</v>
          </cell>
          <cell r="J33">
            <v>0</v>
          </cell>
          <cell r="K33">
            <v>0</v>
          </cell>
          <cell r="L33">
            <v>0</v>
          </cell>
          <cell r="M33">
            <v>0</v>
          </cell>
          <cell r="N33">
            <v>0</v>
          </cell>
          <cell r="O33">
            <v>0</v>
          </cell>
          <cell r="P33">
            <v>0</v>
          </cell>
        </row>
        <row r="34">
          <cell r="A34" t="str">
            <v>156</v>
          </cell>
          <cell r="B34" t="str">
            <v>156</v>
          </cell>
          <cell r="C34" t="str">
            <v>Haøng hoùa</v>
          </cell>
          <cell r="D34">
            <v>1</v>
          </cell>
          <cell r="E34">
            <v>0</v>
          </cell>
          <cell r="F34">
            <v>0</v>
          </cell>
          <cell r="G34">
            <v>0</v>
          </cell>
          <cell r="H34">
            <v>0</v>
          </cell>
          <cell r="I34">
            <v>0</v>
          </cell>
          <cell r="J34">
            <v>0</v>
          </cell>
          <cell r="K34">
            <v>0</v>
          </cell>
          <cell r="L34">
            <v>0</v>
          </cell>
          <cell r="M34">
            <v>0</v>
          </cell>
          <cell r="N34">
            <v>0</v>
          </cell>
          <cell r="O34">
            <v>0</v>
          </cell>
          <cell r="P34">
            <v>0</v>
          </cell>
        </row>
        <row r="35">
          <cell r="A35" t="str">
            <v>157</v>
          </cell>
          <cell r="B35" t="str">
            <v>157</v>
          </cell>
          <cell r="C35" t="str">
            <v>Haøng göûi ñi baùn</v>
          </cell>
          <cell r="D35">
            <v>1</v>
          </cell>
          <cell r="E35">
            <v>0</v>
          </cell>
          <cell r="F35">
            <v>0</v>
          </cell>
          <cell r="G35">
            <v>0</v>
          </cell>
          <cell r="H35">
            <v>0</v>
          </cell>
          <cell r="I35">
            <v>0</v>
          </cell>
          <cell r="J35">
            <v>0</v>
          </cell>
          <cell r="K35">
            <v>0</v>
          </cell>
          <cell r="L35">
            <v>0</v>
          </cell>
          <cell r="M35">
            <v>0</v>
          </cell>
          <cell r="N35">
            <v>0</v>
          </cell>
          <cell r="O35">
            <v>0</v>
          </cell>
          <cell r="P35">
            <v>0</v>
          </cell>
        </row>
        <row r="36">
          <cell r="A36" t="str">
            <v>159</v>
          </cell>
          <cell r="B36" t="str">
            <v>159</v>
          </cell>
          <cell r="C36" t="str">
            <v xml:space="preserve">Caùc khoaûn döï phoøng </v>
          </cell>
          <cell r="D36">
            <v>2</v>
          </cell>
          <cell r="E36">
            <v>0</v>
          </cell>
          <cell r="F36">
            <v>0</v>
          </cell>
          <cell r="G36">
            <v>0</v>
          </cell>
          <cell r="H36">
            <v>0</v>
          </cell>
          <cell r="I36">
            <v>0</v>
          </cell>
          <cell r="J36">
            <v>0</v>
          </cell>
          <cell r="K36">
            <v>0</v>
          </cell>
          <cell r="L36">
            <v>0</v>
          </cell>
          <cell r="M36">
            <v>0</v>
          </cell>
          <cell r="N36">
            <v>0</v>
          </cell>
          <cell r="O36">
            <v>0</v>
          </cell>
          <cell r="P36">
            <v>0</v>
          </cell>
        </row>
        <row r="37">
          <cell r="A37" t="str">
            <v>159</v>
          </cell>
          <cell r="B37" t="str">
            <v>1591</v>
          </cell>
          <cell r="C37" t="str">
            <v>Döï phoøng giaûm giaù ñaàu tö taøi chính ngaén haïn</v>
          </cell>
          <cell r="D37">
            <v>0</v>
          </cell>
          <cell r="E37">
            <v>0</v>
          </cell>
          <cell r="F37">
            <v>0</v>
          </cell>
          <cell r="G37">
            <v>0</v>
          </cell>
          <cell r="H37">
            <v>0</v>
          </cell>
          <cell r="I37">
            <v>0</v>
          </cell>
          <cell r="J37">
            <v>0</v>
          </cell>
          <cell r="K37">
            <v>0</v>
          </cell>
          <cell r="L37">
            <v>0</v>
          </cell>
          <cell r="M37">
            <v>0</v>
          </cell>
          <cell r="N37">
            <v>0</v>
          </cell>
          <cell r="O37">
            <v>0</v>
          </cell>
          <cell r="P37">
            <v>0</v>
          </cell>
        </row>
        <row r="38">
          <cell r="A38" t="str">
            <v>159</v>
          </cell>
          <cell r="B38" t="str">
            <v>1592</v>
          </cell>
          <cell r="C38" t="str">
            <v>Döï phoøng phaûi thu khoù ñoøi</v>
          </cell>
          <cell r="D38">
            <v>0</v>
          </cell>
          <cell r="E38">
            <v>0</v>
          </cell>
          <cell r="F38">
            <v>0</v>
          </cell>
          <cell r="G38">
            <v>0</v>
          </cell>
          <cell r="H38">
            <v>0</v>
          </cell>
          <cell r="I38">
            <v>0</v>
          </cell>
          <cell r="J38">
            <v>0</v>
          </cell>
          <cell r="K38">
            <v>0</v>
          </cell>
          <cell r="L38">
            <v>0</v>
          </cell>
          <cell r="M38">
            <v>0</v>
          </cell>
          <cell r="N38">
            <v>0</v>
          </cell>
          <cell r="O38">
            <v>0</v>
          </cell>
          <cell r="P38">
            <v>0</v>
          </cell>
        </row>
        <row r="39">
          <cell r="A39" t="str">
            <v>159</v>
          </cell>
          <cell r="B39" t="str">
            <v>1593</v>
          </cell>
          <cell r="C39" t="str">
            <v>Döï phoøng giaûm giaù haøng toàn kho</v>
          </cell>
          <cell r="D39">
            <v>0</v>
          </cell>
          <cell r="E39">
            <v>0</v>
          </cell>
          <cell r="F39">
            <v>0</v>
          </cell>
          <cell r="G39">
            <v>0</v>
          </cell>
          <cell r="H39">
            <v>0</v>
          </cell>
          <cell r="I39">
            <v>0</v>
          </cell>
          <cell r="J39">
            <v>0</v>
          </cell>
          <cell r="K39">
            <v>0</v>
          </cell>
          <cell r="L39">
            <v>0</v>
          </cell>
          <cell r="M39">
            <v>0</v>
          </cell>
          <cell r="N39">
            <v>0</v>
          </cell>
          <cell r="O39">
            <v>0</v>
          </cell>
          <cell r="P39">
            <v>0</v>
          </cell>
        </row>
        <row r="40">
          <cell r="A40" t="str">
            <v>211</v>
          </cell>
          <cell r="B40" t="str">
            <v>211</v>
          </cell>
          <cell r="C40" t="str">
            <v xml:space="preserve">Taøi saûn coá ñònh </v>
          </cell>
          <cell r="D40">
            <v>2</v>
          </cell>
          <cell r="E40">
            <v>2510325222</v>
          </cell>
          <cell r="F40">
            <v>0</v>
          </cell>
          <cell r="G40">
            <v>2510325222</v>
          </cell>
          <cell r="H40">
            <v>0</v>
          </cell>
          <cell r="I40">
            <v>832479000</v>
          </cell>
          <cell r="J40">
            <v>28788527</v>
          </cell>
          <cell r="K40">
            <v>3314015695</v>
          </cell>
          <cell r="L40">
            <v>0</v>
          </cell>
          <cell r="M40">
            <v>0</v>
          </cell>
          <cell r="N40">
            <v>0</v>
          </cell>
          <cell r="O40">
            <v>3314015695</v>
          </cell>
          <cell r="P40">
            <v>0</v>
          </cell>
        </row>
        <row r="41">
          <cell r="A41" t="str">
            <v>211</v>
          </cell>
          <cell r="B41" t="str">
            <v>2111</v>
          </cell>
          <cell r="C41" t="str">
            <v>TSCĐ hữu hình</v>
          </cell>
          <cell r="D41">
            <v>0</v>
          </cell>
          <cell r="E41">
            <v>2510325222</v>
          </cell>
          <cell r="F41">
            <v>0</v>
          </cell>
          <cell r="G41">
            <v>2510325222</v>
          </cell>
          <cell r="H41">
            <v>0</v>
          </cell>
          <cell r="I41">
            <v>832479000</v>
          </cell>
          <cell r="J41">
            <v>28788527</v>
          </cell>
          <cell r="K41">
            <v>3314015695</v>
          </cell>
          <cell r="L41">
            <v>0</v>
          </cell>
          <cell r="M41">
            <v>0</v>
          </cell>
          <cell r="N41">
            <v>0</v>
          </cell>
          <cell r="O41">
            <v>3314015695</v>
          </cell>
          <cell r="P41">
            <v>0</v>
          </cell>
        </row>
        <row r="42">
          <cell r="A42" t="str">
            <v>211</v>
          </cell>
          <cell r="B42" t="str">
            <v>2112</v>
          </cell>
          <cell r="C42" t="str">
            <v>TSCĐ thueâ taøi chính</v>
          </cell>
          <cell r="D42">
            <v>0</v>
          </cell>
          <cell r="E42">
            <v>0</v>
          </cell>
          <cell r="F42">
            <v>0</v>
          </cell>
          <cell r="G42">
            <v>0</v>
          </cell>
          <cell r="H42">
            <v>0</v>
          </cell>
          <cell r="I42">
            <v>0</v>
          </cell>
          <cell r="J42">
            <v>0</v>
          </cell>
          <cell r="K42">
            <v>0</v>
          </cell>
          <cell r="L42">
            <v>0</v>
          </cell>
          <cell r="M42">
            <v>0</v>
          </cell>
          <cell r="N42">
            <v>0</v>
          </cell>
          <cell r="O42">
            <v>0</v>
          </cell>
          <cell r="P42">
            <v>0</v>
          </cell>
        </row>
        <row r="43">
          <cell r="A43" t="str">
            <v>211</v>
          </cell>
          <cell r="B43" t="str">
            <v>2113</v>
          </cell>
          <cell r="C43" t="str">
            <v>TSCĐ voâ hình</v>
          </cell>
          <cell r="D43">
            <v>0</v>
          </cell>
          <cell r="E43">
            <v>0</v>
          </cell>
          <cell r="F43">
            <v>0</v>
          </cell>
          <cell r="G43">
            <v>0</v>
          </cell>
          <cell r="H43">
            <v>0</v>
          </cell>
          <cell r="I43">
            <v>0</v>
          </cell>
          <cell r="J43">
            <v>0</v>
          </cell>
          <cell r="K43">
            <v>0</v>
          </cell>
          <cell r="L43">
            <v>0</v>
          </cell>
          <cell r="M43">
            <v>0</v>
          </cell>
          <cell r="N43">
            <v>0</v>
          </cell>
          <cell r="O43">
            <v>0</v>
          </cell>
          <cell r="P43">
            <v>0</v>
          </cell>
        </row>
        <row r="44">
          <cell r="A44" t="str">
            <v>214</v>
          </cell>
          <cell r="B44" t="str">
            <v>214</v>
          </cell>
          <cell r="C44" t="str">
            <v>Hao moøn taøi saûn coá ñònh</v>
          </cell>
          <cell r="D44">
            <v>2</v>
          </cell>
          <cell r="E44">
            <v>0</v>
          </cell>
          <cell r="F44">
            <v>406887800</v>
          </cell>
          <cell r="G44">
            <v>0</v>
          </cell>
          <cell r="H44">
            <v>406887800</v>
          </cell>
          <cell r="I44">
            <v>6960100</v>
          </cell>
          <cell r="J44">
            <v>0</v>
          </cell>
          <cell r="K44">
            <v>0</v>
          </cell>
          <cell r="L44">
            <v>399927700</v>
          </cell>
          <cell r="M44">
            <v>0</v>
          </cell>
          <cell r="N44">
            <v>0</v>
          </cell>
          <cell r="O44">
            <v>0</v>
          </cell>
          <cell r="P44">
            <v>399927700</v>
          </cell>
        </row>
        <row r="45">
          <cell r="A45" t="str">
            <v>214</v>
          </cell>
          <cell r="B45" t="str">
            <v>2141</v>
          </cell>
          <cell r="C45" t="str">
            <v>Hao moøn TSCÑ höõu hình</v>
          </cell>
          <cell r="D45">
            <v>0</v>
          </cell>
          <cell r="E45">
            <v>0</v>
          </cell>
          <cell r="F45">
            <v>406887800</v>
          </cell>
          <cell r="G45">
            <v>0</v>
          </cell>
          <cell r="H45">
            <v>406887800</v>
          </cell>
          <cell r="I45">
            <v>6960100</v>
          </cell>
          <cell r="J45">
            <v>0</v>
          </cell>
          <cell r="K45">
            <v>0</v>
          </cell>
          <cell r="L45">
            <v>399927700</v>
          </cell>
          <cell r="M45">
            <v>0</v>
          </cell>
          <cell r="N45">
            <v>0</v>
          </cell>
          <cell r="O45">
            <v>0</v>
          </cell>
          <cell r="P45">
            <v>399927700</v>
          </cell>
        </row>
        <row r="46">
          <cell r="A46" t="str">
            <v>214</v>
          </cell>
          <cell r="B46" t="str">
            <v>2142</v>
          </cell>
          <cell r="C46" t="str">
            <v>Hao moøn TSCÑ thueâ taøi chính</v>
          </cell>
          <cell r="D46">
            <v>0</v>
          </cell>
          <cell r="E46">
            <v>0</v>
          </cell>
          <cell r="F46">
            <v>0</v>
          </cell>
          <cell r="G46">
            <v>0</v>
          </cell>
          <cell r="H46">
            <v>0</v>
          </cell>
          <cell r="I46">
            <v>0</v>
          </cell>
          <cell r="J46">
            <v>0</v>
          </cell>
          <cell r="K46">
            <v>0</v>
          </cell>
          <cell r="L46">
            <v>0</v>
          </cell>
          <cell r="M46">
            <v>0</v>
          </cell>
          <cell r="N46">
            <v>0</v>
          </cell>
          <cell r="O46">
            <v>0</v>
          </cell>
          <cell r="P46">
            <v>0</v>
          </cell>
        </row>
        <row r="47">
          <cell r="A47" t="str">
            <v>214</v>
          </cell>
          <cell r="B47" t="str">
            <v>2143</v>
          </cell>
          <cell r="C47" t="str">
            <v xml:space="preserve">Hao moøn TSCÑ voâ hình </v>
          </cell>
          <cell r="D47">
            <v>0</v>
          </cell>
          <cell r="E47">
            <v>0</v>
          </cell>
          <cell r="F47">
            <v>0</v>
          </cell>
          <cell r="G47">
            <v>0</v>
          </cell>
          <cell r="H47">
            <v>0</v>
          </cell>
          <cell r="I47">
            <v>0</v>
          </cell>
          <cell r="J47">
            <v>0</v>
          </cell>
          <cell r="K47">
            <v>0</v>
          </cell>
          <cell r="L47">
            <v>0</v>
          </cell>
          <cell r="M47">
            <v>0</v>
          </cell>
          <cell r="N47">
            <v>0</v>
          </cell>
          <cell r="O47">
            <v>0</v>
          </cell>
          <cell r="P47">
            <v>0</v>
          </cell>
        </row>
        <row r="48">
          <cell r="A48" t="str">
            <v>214</v>
          </cell>
          <cell r="B48" t="str">
            <v>2147</v>
          </cell>
          <cell r="C48" t="str">
            <v>Hao moøn baát ñoäng saûn ñaàu tö</v>
          </cell>
          <cell r="D48">
            <v>0</v>
          </cell>
          <cell r="E48">
            <v>0</v>
          </cell>
          <cell r="F48">
            <v>0</v>
          </cell>
          <cell r="G48">
            <v>0</v>
          </cell>
          <cell r="H48">
            <v>0</v>
          </cell>
          <cell r="I48">
            <v>0</v>
          </cell>
          <cell r="J48">
            <v>0</v>
          </cell>
          <cell r="K48">
            <v>0</v>
          </cell>
          <cell r="L48">
            <v>0</v>
          </cell>
          <cell r="M48">
            <v>0</v>
          </cell>
          <cell r="N48">
            <v>0</v>
          </cell>
          <cell r="O48">
            <v>0</v>
          </cell>
          <cell r="P48">
            <v>0</v>
          </cell>
        </row>
        <row r="49">
          <cell r="A49" t="str">
            <v>217</v>
          </cell>
          <cell r="B49" t="str">
            <v>217</v>
          </cell>
          <cell r="C49" t="str">
            <v>Baát ñoäng saûn ñaàu tö</v>
          </cell>
          <cell r="D49">
            <v>1</v>
          </cell>
          <cell r="E49">
            <v>0</v>
          </cell>
          <cell r="F49">
            <v>0</v>
          </cell>
          <cell r="G49">
            <v>0</v>
          </cell>
          <cell r="H49">
            <v>0</v>
          </cell>
          <cell r="I49">
            <v>0</v>
          </cell>
          <cell r="J49">
            <v>0</v>
          </cell>
          <cell r="K49">
            <v>0</v>
          </cell>
          <cell r="L49">
            <v>0</v>
          </cell>
          <cell r="M49">
            <v>0</v>
          </cell>
          <cell r="N49">
            <v>0</v>
          </cell>
          <cell r="O49">
            <v>0</v>
          </cell>
          <cell r="P49">
            <v>0</v>
          </cell>
        </row>
        <row r="50">
          <cell r="A50" t="str">
            <v>221</v>
          </cell>
          <cell r="B50" t="str">
            <v>221</v>
          </cell>
          <cell r="C50" t="str">
            <v xml:space="preserve">Ñaàu tö taøi chính daøi haïn </v>
          </cell>
          <cell r="D50">
            <v>2</v>
          </cell>
          <cell r="E50">
            <v>0</v>
          </cell>
          <cell r="F50">
            <v>0</v>
          </cell>
          <cell r="G50">
            <v>0</v>
          </cell>
          <cell r="H50">
            <v>0</v>
          </cell>
          <cell r="I50">
            <v>0</v>
          </cell>
          <cell r="J50">
            <v>0</v>
          </cell>
          <cell r="K50">
            <v>0</v>
          </cell>
          <cell r="L50">
            <v>0</v>
          </cell>
          <cell r="M50">
            <v>0</v>
          </cell>
          <cell r="N50">
            <v>0</v>
          </cell>
          <cell r="O50">
            <v>0</v>
          </cell>
          <cell r="P50">
            <v>0</v>
          </cell>
        </row>
        <row r="51">
          <cell r="A51" t="str">
            <v>221</v>
          </cell>
          <cell r="B51" t="str">
            <v>2212</v>
          </cell>
          <cell r="C51" t="str">
            <v>Ñaàu tö taøi chính daøi haïn -Voán goùp lieân doanh</v>
          </cell>
          <cell r="D51">
            <v>0</v>
          </cell>
          <cell r="E51">
            <v>0</v>
          </cell>
          <cell r="F51">
            <v>0</v>
          </cell>
          <cell r="G51">
            <v>0</v>
          </cell>
          <cell r="H51">
            <v>0</v>
          </cell>
          <cell r="I51">
            <v>0</v>
          </cell>
          <cell r="J51">
            <v>0</v>
          </cell>
          <cell r="K51">
            <v>0</v>
          </cell>
          <cell r="L51">
            <v>0</v>
          </cell>
          <cell r="M51">
            <v>0</v>
          </cell>
          <cell r="N51">
            <v>0</v>
          </cell>
          <cell r="O51">
            <v>0</v>
          </cell>
          <cell r="P51">
            <v>0</v>
          </cell>
        </row>
        <row r="52">
          <cell r="A52" t="str">
            <v>221</v>
          </cell>
          <cell r="B52" t="str">
            <v>2213</v>
          </cell>
          <cell r="C52" t="str">
            <v>Ñaàu tö taøi chính daøi haïn -Ñaàu tö vaøo coâng ty lieân keát</v>
          </cell>
          <cell r="D52">
            <v>0</v>
          </cell>
          <cell r="E52">
            <v>0</v>
          </cell>
          <cell r="F52">
            <v>0</v>
          </cell>
          <cell r="G52">
            <v>0</v>
          </cell>
          <cell r="H52">
            <v>0</v>
          </cell>
          <cell r="I52">
            <v>0</v>
          </cell>
          <cell r="J52">
            <v>0</v>
          </cell>
          <cell r="K52">
            <v>0</v>
          </cell>
          <cell r="L52">
            <v>0</v>
          </cell>
          <cell r="M52">
            <v>0</v>
          </cell>
          <cell r="N52">
            <v>0</v>
          </cell>
          <cell r="O52">
            <v>0</v>
          </cell>
          <cell r="P52">
            <v>0</v>
          </cell>
        </row>
        <row r="53">
          <cell r="A53" t="str">
            <v>221</v>
          </cell>
          <cell r="B53" t="str">
            <v>2218</v>
          </cell>
          <cell r="C53" t="str">
            <v>Ñaàu tö taøi chính daøi haïn khaùc</v>
          </cell>
          <cell r="D53">
            <v>0</v>
          </cell>
          <cell r="E53">
            <v>0</v>
          </cell>
          <cell r="F53">
            <v>0</v>
          </cell>
          <cell r="G53">
            <v>0</v>
          </cell>
          <cell r="H53">
            <v>0</v>
          </cell>
          <cell r="I53">
            <v>0</v>
          </cell>
          <cell r="J53">
            <v>0</v>
          </cell>
          <cell r="K53">
            <v>0</v>
          </cell>
          <cell r="L53">
            <v>0</v>
          </cell>
          <cell r="M53">
            <v>0</v>
          </cell>
          <cell r="N53">
            <v>0</v>
          </cell>
          <cell r="O53">
            <v>0</v>
          </cell>
          <cell r="P53">
            <v>0</v>
          </cell>
        </row>
        <row r="54">
          <cell r="A54" t="str">
            <v>229</v>
          </cell>
          <cell r="B54" t="str">
            <v>229</v>
          </cell>
          <cell r="C54" t="str">
            <v>Döï phoøng giaûm giaù ñaàu tö daøi haïn</v>
          </cell>
          <cell r="D54">
            <v>1</v>
          </cell>
          <cell r="E54">
            <v>0</v>
          </cell>
          <cell r="F54">
            <v>0</v>
          </cell>
          <cell r="G54">
            <v>0</v>
          </cell>
          <cell r="H54">
            <v>0</v>
          </cell>
          <cell r="I54">
            <v>0</v>
          </cell>
          <cell r="J54">
            <v>0</v>
          </cell>
          <cell r="K54">
            <v>0</v>
          </cell>
          <cell r="L54">
            <v>0</v>
          </cell>
          <cell r="M54">
            <v>0</v>
          </cell>
          <cell r="N54">
            <v>0</v>
          </cell>
          <cell r="O54">
            <v>0</v>
          </cell>
          <cell r="P54">
            <v>0</v>
          </cell>
        </row>
        <row r="55">
          <cell r="A55" t="str">
            <v>241</v>
          </cell>
          <cell r="B55" t="str">
            <v>241</v>
          </cell>
          <cell r="C55" t="str">
            <v xml:space="preserve">Xaây döïng cô baûn dôû dang </v>
          </cell>
          <cell r="D55">
            <v>2</v>
          </cell>
          <cell r="E55">
            <v>0</v>
          </cell>
          <cell r="F55">
            <v>0</v>
          </cell>
          <cell r="G55">
            <v>0</v>
          </cell>
          <cell r="H55">
            <v>0</v>
          </cell>
          <cell r="I55">
            <v>0</v>
          </cell>
          <cell r="J55">
            <v>0</v>
          </cell>
          <cell r="K55">
            <v>0</v>
          </cell>
          <cell r="L55">
            <v>0</v>
          </cell>
          <cell r="M55">
            <v>0</v>
          </cell>
          <cell r="N55">
            <v>0</v>
          </cell>
          <cell r="O55">
            <v>0</v>
          </cell>
          <cell r="P55">
            <v>0</v>
          </cell>
        </row>
        <row r="56">
          <cell r="A56" t="str">
            <v>241</v>
          </cell>
          <cell r="B56" t="str">
            <v>2411</v>
          </cell>
          <cell r="C56" t="str">
            <v>Mua saém TSCÑ</v>
          </cell>
          <cell r="D56">
            <v>0</v>
          </cell>
          <cell r="E56">
            <v>0</v>
          </cell>
          <cell r="F56">
            <v>0</v>
          </cell>
          <cell r="G56">
            <v>0</v>
          </cell>
          <cell r="H56">
            <v>0</v>
          </cell>
          <cell r="I56">
            <v>0</v>
          </cell>
          <cell r="J56">
            <v>0</v>
          </cell>
          <cell r="K56">
            <v>0</v>
          </cell>
          <cell r="L56">
            <v>0</v>
          </cell>
          <cell r="M56">
            <v>0</v>
          </cell>
          <cell r="N56">
            <v>0</v>
          </cell>
          <cell r="O56">
            <v>0</v>
          </cell>
          <cell r="P56">
            <v>0</v>
          </cell>
        </row>
        <row r="57">
          <cell r="A57" t="str">
            <v>241</v>
          </cell>
          <cell r="B57" t="str">
            <v>2412</v>
          </cell>
          <cell r="C57" t="str">
            <v>Xaây döïng cô baûn</v>
          </cell>
          <cell r="D57">
            <v>0</v>
          </cell>
          <cell r="E57">
            <v>0</v>
          </cell>
          <cell r="F57">
            <v>0</v>
          </cell>
          <cell r="G57">
            <v>0</v>
          </cell>
          <cell r="H57">
            <v>0</v>
          </cell>
          <cell r="I57">
            <v>0</v>
          </cell>
          <cell r="J57">
            <v>0</v>
          </cell>
          <cell r="K57">
            <v>0</v>
          </cell>
          <cell r="L57">
            <v>0</v>
          </cell>
          <cell r="M57">
            <v>0</v>
          </cell>
          <cell r="N57">
            <v>0</v>
          </cell>
          <cell r="O57">
            <v>0</v>
          </cell>
          <cell r="P57">
            <v>0</v>
          </cell>
        </row>
        <row r="58">
          <cell r="A58" t="str">
            <v>241</v>
          </cell>
          <cell r="B58" t="str">
            <v>2413</v>
          </cell>
          <cell r="C58" t="str">
            <v>Söûa chöõa lôùn TSCÑ</v>
          </cell>
          <cell r="D58">
            <v>0</v>
          </cell>
          <cell r="E58">
            <v>0</v>
          </cell>
          <cell r="F58">
            <v>0</v>
          </cell>
          <cell r="G58">
            <v>0</v>
          </cell>
          <cell r="H58">
            <v>0</v>
          </cell>
          <cell r="I58">
            <v>0</v>
          </cell>
          <cell r="J58">
            <v>0</v>
          </cell>
          <cell r="K58">
            <v>0</v>
          </cell>
          <cell r="L58">
            <v>0</v>
          </cell>
          <cell r="M58">
            <v>0</v>
          </cell>
          <cell r="N58">
            <v>0</v>
          </cell>
          <cell r="O58">
            <v>0</v>
          </cell>
          <cell r="P58">
            <v>0</v>
          </cell>
        </row>
        <row r="59">
          <cell r="A59" t="str">
            <v>242</v>
          </cell>
          <cell r="B59" t="str">
            <v>242</v>
          </cell>
          <cell r="C59" t="str">
            <v>Chi phí traû tröôùc daøi haïn</v>
          </cell>
          <cell r="D59">
            <v>1</v>
          </cell>
          <cell r="E59">
            <v>0</v>
          </cell>
          <cell r="F59">
            <v>0</v>
          </cell>
          <cell r="G59">
            <v>0</v>
          </cell>
          <cell r="H59">
            <v>0</v>
          </cell>
          <cell r="I59">
            <v>0</v>
          </cell>
          <cell r="J59">
            <v>0</v>
          </cell>
          <cell r="K59">
            <v>0</v>
          </cell>
          <cell r="L59">
            <v>0</v>
          </cell>
          <cell r="M59">
            <v>0</v>
          </cell>
          <cell r="N59">
            <v>0</v>
          </cell>
          <cell r="O59">
            <v>0</v>
          </cell>
          <cell r="P59">
            <v>0</v>
          </cell>
        </row>
        <row r="60">
          <cell r="A60" t="str">
            <v>244</v>
          </cell>
          <cell r="B60" t="str">
            <v>244</v>
          </cell>
          <cell r="C60" t="str">
            <v>Kyù quyõ, kyù cöôïc daøi haïn</v>
          </cell>
          <cell r="D60">
            <v>1</v>
          </cell>
          <cell r="E60">
            <v>0</v>
          </cell>
          <cell r="F60">
            <v>0</v>
          </cell>
          <cell r="G60">
            <v>0</v>
          </cell>
          <cell r="H60">
            <v>0</v>
          </cell>
          <cell r="I60">
            <v>0</v>
          </cell>
          <cell r="J60">
            <v>0</v>
          </cell>
          <cell r="K60">
            <v>0</v>
          </cell>
          <cell r="L60">
            <v>0</v>
          </cell>
          <cell r="M60">
            <v>0</v>
          </cell>
          <cell r="N60">
            <v>0</v>
          </cell>
          <cell r="O60">
            <v>0</v>
          </cell>
          <cell r="P60">
            <v>0</v>
          </cell>
        </row>
        <row r="61">
          <cell r="A61" t="str">
            <v>311</v>
          </cell>
          <cell r="B61" t="str">
            <v>311</v>
          </cell>
          <cell r="C61" t="str">
            <v>Vay ngaén haïn</v>
          </cell>
          <cell r="D61">
            <v>1</v>
          </cell>
          <cell r="E61">
            <v>0</v>
          </cell>
          <cell r="F61">
            <v>0</v>
          </cell>
          <cell r="G61">
            <v>0</v>
          </cell>
          <cell r="H61">
            <v>0</v>
          </cell>
          <cell r="I61">
            <v>0</v>
          </cell>
          <cell r="J61">
            <v>1000000000</v>
          </cell>
          <cell r="K61">
            <v>0</v>
          </cell>
          <cell r="L61">
            <v>1000000000</v>
          </cell>
          <cell r="M61">
            <v>0</v>
          </cell>
          <cell r="N61">
            <v>0</v>
          </cell>
          <cell r="O61">
            <v>0</v>
          </cell>
          <cell r="P61">
            <v>1000000000</v>
          </cell>
        </row>
        <row r="62">
          <cell r="A62" t="str">
            <v>315</v>
          </cell>
          <cell r="B62" t="str">
            <v>315</v>
          </cell>
          <cell r="C62" t="str">
            <v>Nôï daøi haïn ñeán haïn traû</v>
          </cell>
          <cell r="D62">
            <v>1</v>
          </cell>
          <cell r="E62">
            <v>0</v>
          </cell>
          <cell r="F62">
            <v>0</v>
          </cell>
          <cell r="G62">
            <v>0</v>
          </cell>
          <cell r="H62">
            <v>0</v>
          </cell>
          <cell r="I62">
            <v>0</v>
          </cell>
          <cell r="J62">
            <v>0</v>
          </cell>
          <cell r="K62">
            <v>0</v>
          </cell>
          <cell r="L62">
            <v>0</v>
          </cell>
          <cell r="M62">
            <v>0</v>
          </cell>
          <cell r="N62">
            <v>0</v>
          </cell>
          <cell r="O62">
            <v>0</v>
          </cell>
          <cell r="P62">
            <v>0</v>
          </cell>
        </row>
        <row r="63">
          <cell r="A63" t="str">
            <v>331</v>
          </cell>
          <cell r="B63" t="str">
            <v>331</v>
          </cell>
          <cell r="C63" t="str">
            <v>Phaûi traû cho ngöôøi baùn</v>
          </cell>
          <cell r="D63">
            <v>1</v>
          </cell>
          <cell r="E63">
            <v>0</v>
          </cell>
          <cell r="F63">
            <v>0</v>
          </cell>
          <cell r="G63">
            <v>0</v>
          </cell>
          <cell r="H63">
            <v>0</v>
          </cell>
          <cell r="I63">
            <v>874102950</v>
          </cell>
          <cell r="J63">
            <v>874102950</v>
          </cell>
          <cell r="K63">
            <v>0</v>
          </cell>
          <cell r="L63">
            <v>0</v>
          </cell>
          <cell r="M63">
            <v>0</v>
          </cell>
          <cell r="N63">
            <v>0</v>
          </cell>
          <cell r="O63">
            <v>0</v>
          </cell>
          <cell r="P63">
            <v>0</v>
          </cell>
        </row>
        <row r="64">
          <cell r="A64" t="str">
            <v>333</v>
          </cell>
          <cell r="B64" t="str">
            <v>333</v>
          </cell>
          <cell r="C64" t="str">
            <v>Thueá vaø caùc khoaûn phaûi noäp Nhaø nöôùc</v>
          </cell>
          <cell r="D64">
            <v>2</v>
          </cell>
          <cell r="E64">
            <v>0</v>
          </cell>
          <cell r="F64">
            <v>637455</v>
          </cell>
          <cell r="G64">
            <v>0</v>
          </cell>
          <cell r="H64">
            <v>637455</v>
          </cell>
          <cell r="I64">
            <v>0</v>
          </cell>
          <cell r="J64">
            <v>11984621</v>
          </cell>
          <cell r="K64">
            <v>0</v>
          </cell>
          <cell r="L64">
            <v>12622076</v>
          </cell>
          <cell r="M64">
            <v>0</v>
          </cell>
          <cell r="N64">
            <v>13970758</v>
          </cell>
          <cell r="O64">
            <v>0</v>
          </cell>
          <cell r="P64">
            <v>26592834</v>
          </cell>
        </row>
        <row r="65">
          <cell r="A65" t="str">
            <v>333</v>
          </cell>
          <cell r="B65" t="str">
            <v>3331</v>
          </cell>
          <cell r="C65" t="str">
            <v>Thueá giaù trò gia taêng phaûi noäp</v>
          </cell>
          <cell r="D65">
            <v>0</v>
          </cell>
          <cell r="E65">
            <v>0</v>
          </cell>
          <cell r="F65">
            <v>0</v>
          </cell>
          <cell r="G65">
            <v>0</v>
          </cell>
          <cell r="H65">
            <v>0</v>
          </cell>
          <cell r="I65">
            <v>0</v>
          </cell>
          <cell r="J65">
            <v>0</v>
          </cell>
          <cell r="K65">
            <v>0</v>
          </cell>
          <cell r="L65">
            <v>0</v>
          </cell>
          <cell r="M65">
            <v>0</v>
          </cell>
          <cell r="N65">
            <v>0</v>
          </cell>
          <cell r="O65">
            <v>0</v>
          </cell>
          <cell r="P65">
            <v>0</v>
          </cell>
        </row>
        <row r="66">
          <cell r="A66" t="str">
            <v>333</v>
          </cell>
          <cell r="B66" t="str">
            <v>33311</v>
          </cell>
          <cell r="C66" t="str">
            <v>Thueá GTGT ñaàu ra</v>
          </cell>
          <cell r="D66">
            <v>0</v>
          </cell>
          <cell r="E66">
            <v>0</v>
          </cell>
          <cell r="F66">
            <v>0</v>
          </cell>
          <cell r="G66">
            <v>0</v>
          </cell>
          <cell r="H66">
            <v>0</v>
          </cell>
          <cell r="I66">
            <v>0</v>
          </cell>
          <cell r="J66">
            <v>11984621</v>
          </cell>
          <cell r="K66">
            <v>0</v>
          </cell>
          <cell r="L66">
            <v>11984621</v>
          </cell>
          <cell r="M66">
            <v>0</v>
          </cell>
          <cell r="N66">
            <v>13970758</v>
          </cell>
          <cell r="O66">
            <v>0</v>
          </cell>
          <cell r="P66">
            <v>25955379</v>
          </cell>
        </row>
        <row r="67">
          <cell r="A67" t="str">
            <v>333</v>
          </cell>
          <cell r="B67" t="str">
            <v>33312</v>
          </cell>
          <cell r="C67" t="str">
            <v>Thueá GTGT haøng nhaäp khaåu</v>
          </cell>
          <cell r="D67">
            <v>0</v>
          </cell>
          <cell r="E67">
            <v>0</v>
          </cell>
          <cell r="F67">
            <v>0</v>
          </cell>
          <cell r="G67">
            <v>0</v>
          </cell>
          <cell r="H67">
            <v>0</v>
          </cell>
          <cell r="I67">
            <v>0</v>
          </cell>
          <cell r="J67">
            <v>0</v>
          </cell>
          <cell r="K67">
            <v>0</v>
          </cell>
          <cell r="L67">
            <v>0</v>
          </cell>
          <cell r="M67">
            <v>0</v>
          </cell>
          <cell r="N67">
            <v>0</v>
          </cell>
          <cell r="O67">
            <v>0</v>
          </cell>
          <cell r="P67">
            <v>0</v>
          </cell>
        </row>
        <row r="68">
          <cell r="A68" t="str">
            <v>333</v>
          </cell>
          <cell r="B68" t="str">
            <v>3332</v>
          </cell>
          <cell r="C68" t="str">
            <v xml:space="preserve">Thueá tieâu thuï ñaëc bieät </v>
          </cell>
          <cell r="D68">
            <v>0</v>
          </cell>
          <cell r="E68">
            <v>0</v>
          </cell>
          <cell r="F68">
            <v>0</v>
          </cell>
          <cell r="G68">
            <v>0</v>
          </cell>
          <cell r="H68">
            <v>0</v>
          </cell>
          <cell r="I68">
            <v>0</v>
          </cell>
          <cell r="J68">
            <v>0</v>
          </cell>
          <cell r="K68">
            <v>0</v>
          </cell>
          <cell r="L68">
            <v>0</v>
          </cell>
          <cell r="M68">
            <v>0</v>
          </cell>
          <cell r="N68">
            <v>0</v>
          </cell>
          <cell r="O68">
            <v>0</v>
          </cell>
          <cell r="P68">
            <v>0</v>
          </cell>
        </row>
        <row r="69">
          <cell r="A69" t="str">
            <v>333</v>
          </cell>
          <cell r="B69" t="str">
            <v>3333</v>
          </cell>
          <cell r="C69" t="str">
            <v>Thueá xuaát, nhaäp khaåu</v>
          </cell>
          <cell r="D69">
            <v>0</v>
          </cell>
          <cell r="E69">
            <v>0</v>
          </cell>
          <cell r="F69">
            <v>0</v>
          </cell>
          <cell r="G69">
            <v>0</v>
          </cell>
          <cell r="H69">
            <v>0</v>
          </cell>
          <cell r="I69">
            <v>0</v>
          </cell>
          <cell r="J69">
            <v>0</v>
          </cell>
          <cell r="K69">
            <v>0</v>
          </cell>
          <cell r="L69">
            <v>0</v>
          </cell>
          <cell r="M69">
            <v>0</v>
          </cell>
          <cell r="N69">
            <v>0</v>
          </cell>
          <cell r="O69">
            <v>0</v>
          </cell>
          <cell r="P69">
            <v>0</v>
          </cell>
        </row>
        <row r="70">
          <cell r="A70" t="str">
            <v>333</v>
          </cell>
          <cell r="B70" t="str">
            <v>3334</v>
          </cell>
          <cell r="C70" t="str">
            <v xml:space="preserve">Thueá thu nhaäp doanh nghieäp </v>
          </cell>
          <cell r="D70">
            <v>0</v>
          </cell>
          <cell r="E70">
            <v>0</v>
          </cell>
          <cell r="F70">
            <v>637455</v>
          </cell>
          <cell r="G70">
            <v>0</v>
          </cell>
          <cell r="H70">
            <v>637455</v>
          </cell>
          <cell r="I70">
            <v>0</v>
          </cell>
          <cell r="J70">
            <v>0</v>
          </cell>
          <cell r="K70">
            <v>0</v>
          </cell>
          <cell r="L70">
            <v>637455</v>
          </cell>
          <cell r="M70">
            <v>0</v>
          </cell>
          <cell r="N70">
            <v>0</v>
          </cell>
          <cell r="O70">
            <v>0</v>
          </cell>
          <cell r="P70">
            <v>637455</v>
          </cell>
        </row>
        <row r="71">
          <cell r="A71" t="str">
            <v>333</v>
          </cell>
          <cell r="B71" t="str">
            <v>3335</v>
          </cell>
          <cell r="C71" t="str">
            <v>Thueá thu nhaäp caù nhaân</v>
          </cell>
          <cell r="D71">
            <v>0</v>
          </cell>
          <cell r="E71">
            <v>0</v>
          </cell>
          <cell r="F71">
            <v>0</v>
          </cell>
          <cell r="G71">
            <v>0</v>
          </cell>
          <cell r="H71">
            <v>0</v>
          </cell>
          <cell r="I71">
            <v>0</v>
          </cell>
          <cell r="J71">
            <v>0</v>
          </cell>
          <cell r="K71">
            <v>0</v>
          </cell>
          <cell r="L71">
            <v>0</v>
          </cell>
          <cell r="M71">
            <v>0</v>
          </cell>
          <cell r="N71">
            <v>0</v>
          </cell>
          <cell r="O71">
            <v>0</v>
          </cell>
          <cell r="P71">
            <v>0</v>
          </cell>
        </row>
        <row r="72">
          <cell r="A72" t="str">
            <v>333</v>
          </cell>
          <cell r="B72" t="str">
            <v>3336</v>
          </cell>
          <cell r="C72" t="str">
            <v>Thueá taøi nguyeân</v>
          </cell>
          <cell r="D72">
            <v>0</v>
          </cell>
          <cell r="E72">
            <v>0</v>
          </cell>
          <cell r="F72">
            <v>0</v>
          </cell>
          <cell r="G72">
            <v>0</v>
          </cell>
          <cell r="H72">
            <v>0</v>
          </cell>
          <cell r="I72">
            <v>0</v>
          </cell>
          <cell r="J72">
            <v>0</v>
          </cell>
          <cell r="K72">
            <v>0</v>
          </cell>
          <cell r="L72">
            <v>0</v>
          </cell>
          <cell r="M72">
            <v>0</v>
          </cell>
          <cell r="N72">
            <v>0</v>
          </cell>
          <cell r="O72">
            <v>0</v>
          </cell>
          <cell r="P72">
            <v>0</v>
          </cell>
        </row>
        <row r="73">
          <cell r="A73" t="str">
            <v>333</v>
          </cell>
          <cell r="B73" t="str">
            <v>3337</v>
          </cell>
          <cell r="C73" t="str">
            <v>Thueá nhaø ñaát, tieàn thueâ ñaát</v>
          </cell>
          <cell r="D73">
            <v>0</v>
          </cell>
          <cell r="E73">
            <v>0</v>
          </cell>
          <cell r="F73">
            <v>0</v>
          </cell>
          <cell r="G73">
            <v>0</v>
          </cell>
          <cell r="H73">
            <v>0</v>
          </cell>
          <cell r="I73">
            <v>0</v>
          </cell>
          <cell r="J73">
            <v>0</v>
          </cell>
          <cell r="K73">
            <v>0</v>
          </cell>
          <cell r="L73">
            <v>0</v>
          </cell>
          <cell r="M73">
            <v>0</v>
          </cell>
          <cell r="N73">
            <v>0</v>
          </cell>
          <cell r="O73">
            <v>0</v>
          </cell>
          <cell r="P73">
            <v>0</v>
          </cell>
        </row>
        <row r="74">
          <cell r="A74" t="str">
            <v>333</v>
          </cell>
          <cell r="B74" t="str">
            <v>3338</v>
          </cell>
          <cell r="C74" t="str">
            <v>Caùc loaïi thueá khaùc</v>
          </cell>
          <cell r="D74">
            <v>0</v>
          </cell>
          <cell r="E74">
            <v>0</v>
          </cell>
          <cell r="F74">
            <v>0</v>
          </cell>
          <cell r="G74">
            <v>0</v>
          </cell>
          <cell r="H74">
            <v>0</v>
          </cell>
          <cell r="I74">
            <v>0</v>
          </cell>
          <cell r="J74">
            <v>0</v>
          </cell>
          <cell r="K74">
            <v>0</v>
          </cell>
          <cell r="L74">
            <v>0</v>
          </cell>
          <cell r="M74">
            <v>0</v>
          </cell>
          <cell r="N74">
            <v>0</v>
          </cell>
          <cell r="O74">
            <v>0</v>
          </cell>
          <cell r="P74">
            <v>0</v>
          </cell>
        </row>
        <row r="75">
          <cell r="A75" t="str">
            <v>333</v>
          </cell>
          <cell r="B75" t="str">
            <v>3339</v>
          </cell>
          <cell r="C75" t="str">
            <v>Phí, leä phí vaø caùc khoaûn phaûi noäp khaùc</v>
          </cell>
          <cell r="D75">
            <v>0</v>
          </cell>
          <cell r="E75">
            <v>0</v>
          </cell>
          <cell r="F75">
            <v>0</v>
          </cell>
          <cell r="G75">
            <v>0</v>
          </cell>
          <cell r="H75">
            <v>0</v>
          </cell>
          <cell r="I75">
            <v>0</v>
          </cell>
          <cell r="J75">
            <v>0</v>
          </cell>
          <cell r="K75">
            <v>0</v>
          </cell>
          <cell r="L75">
            <v>0</v>
          </cell>
          <cell r="M75">
            <v>0</v>
          </cell>
          <cell r="N75">
            <v>0</v>
          </cell>
          <cell r="O75">
            <v>0</v>
          </cell>
          <cell r="P75">
            <v>0</v>
          </cell>
        </row>
        <row r="76">
          <cell r="A76" t="str">
            <v>334</v>
          </cell>
          <cell r="B76" t="str">
            <v>334</v>
          </cell>
          <cell r="C76" t="str">
            <v>Phaûi traû ngöôøi lao ñoäng</v>
          </cell>
          <cell r="D76">
            <v>1</v>
          </cell>
          <cell r="E76">
            <v>0</v>
          </cell>
          <cell r="F76">
            <v>0</v>
          </cell>
          <cell r="G76">
            <v>0</v>
          </cell>
          <cell r="H76">
            <v>0</v>
          </cell>
          <cell r="I76">
            <v>0</v>
          </cell>
          <cell r="J76">
            <v>0</v>
          </cell>
          <cell r="K76">
            <v>0</v>
          </cell>
          <cell r="L76">
            <v>0</v>
          </cell>
          <cell r="M76">
            <v>0</v>
          </cell>
          <cell r="N76">
            <v>0</v>
          </cell>
          <cell r="O76">
            <v>0</v>
          </cell>
          <cell r="P76">
            <v>0</v>
          </cell>
        </row>
        <row r="77">
          <cell r="A77" t="str">
            <v>335</v>
          </cell>
          <cell r="B77" t="str">
            <v>335</v>
          </cell>
          <cell r="C77" t="str">
            <v>Chi phí phaûi traû</v>
          </cell>
          <cell r="D77">
            <v>1</v>
          </cell>
          <cell r="E77">
            <v>0</v>
          </cell>
          <cell r="F77">
            <v>0</v>
          </cell>
          <cell r="G77">
            <v>0</v>
          </cell>
          <cell r="H77">
            <v>0</v>
          </cell>
          <cell r="I77">
            <v>0</v>
          </cell>
          <cell r="J77">
            <v>0</v>
          </cell>
          <cell r="K77">
            <v>0</v>
          </cell>
          <cell r="L77">
            <v>0</v>
          </cell>
          <cell r="M77">
            <v>0</v>
          </cell>
          <cell r="N77">
            <v>0</v>
          </cell>
          <cell r="O77">
            <v>0</v>
          </cell>
          <cell r="P77">
            <v>0</v>
          </cell>
        </row>
        <row r="78">
          <cell r="A78" t="str">
            <v>338</v>
          </cell>
          <cell r="B78" t="str">
            <v>338</v>
          </cell>
          <cell r="C78" t="str">
            <v>Phaûi traû, phaûi noäp khaùc</v>
          </cell>
          <cell r="D78">
            <v>2</v>
          </cell>
          <cell r="E78">
            <v>0</v>
          </cell>
          <cell r="F78">
            <v>0</v>
          </cell>
          <cell r="G78">
            <v>0</v>
          </cell>
          <cell r="H78">
            <v>0</v>
          </cell>
          <cell r="I78">
            <v>0</v>
          </cell>
          <cell r="J78">
            <v>130000000</v>
          </cell>
          <cell r="K78">
            <v>0</v>
          </cell>
          <cell r="L78">
            <v>130000000</v>
          </cell>
          <cell r="M78">
            <v>0</v>
          </cell>
          <cell r="N78">
            <v>0</v>
          </cell>
          <cell r="O78">
            <v>0</v>
          </cell>
          <cell r="P78">
            <v>130000000</v>
          </cell>
        </row>
        <row r="79">
          <cell r="A79" t="str">
            <v>338</v>
          </cell>
          <cell r="B79" t="str">
            <v>3381</v>
          </cell>
          <cell r="C79" t="str">
            <v>Taøi saûn thöøa chôø giaûi quyeát</v>
          </cell>
          <cell r="D79">
            <v>0</v>
          </cell>
          <cell r="E79">
            <v>0</v>
          </cell>
          <cell r="F79">
            <v>0</v>
          </cell>
          <cell r="G79">
            <v>0</v>
          </cell>
          <cell r="H79">
            <v>0</v>
          </cell>
          <cell r="I79">
            <v>0</v>
          </cell>
          <cell r="J79">
            <v>0</v>
          </cell>
          <cell r="K79">
            <v>0</v>
          </cell>
          <cell r="L79">
            <v>0</v>
          </cell>
          <cell r="M79">
            <v>0</v>
          </cell>
          <cell r="N79">
            <v>0</v>
          </cell>
          <cell r="O79">
            <v>0</v>
          </cell>
          <cell r="P79">
            <v>0</v>
          </cell>
        </row>
        <row r="80">
          <cell r="A80" t="str">
            <v>338</v>
          </cell>
          <cell r="B80" t="str">
            <v>3382</v>
          </cell>
          <cell r="C80" t="str">
            <v>Kinh phí coâng ñoaøn</v>
          </cell>
          <cell r="D80">
            <v>0</v>
          </cell>
          <cell r="E80">
            <v>0</v>
          </cell>
          <cell r="F80">
            <v>0</v>
          </cell>
          <cell r="G80">
            <v>0</v>
          </cell>
          <cell r="H80">
            <v>0</v>
          </cell>
          <cell r="I80">
            <v>0</v>
          </cell>
          <cell r="J80">
            <v>0</v>
          </cell>
          <cell r="K80">
            <v>0</v>
          </cell>
          <cell r="L80">
            <v>0</v>
          </cell>
          <cell r="M80">
            <v>0</v>
          </cell>
          <cell r="N80">
            <v>0</v>
          </cell>
          <cell r="O80">
            <v>0</v>
          </cell>
          <cell r="P80">
            <v>0</v>
          </cell>
        </row>
        <row r="81">
          <cell r="A81" t="str">
            <v>338</v>
          </cell>
          <cell r="B81" t="str">
            <v>3383</v>
          </cell>
          <cell r="C81" t="str">
            <v>Baûo hieåm xaõ hoäi</v>
          </cell>
          <cell r="D81">
            <v>0</v>
          </cell>
          <cell r="E81">
            <v>0</v>
          </cell>
          <cell r="F81">
            <v>0</v>
          </cell>
          <cell r="G81">
            <v>0</v>
          </cell>
          <cell r="H81">
            <v>0</v>
          </cell>
          <cell r="I81">
            <v>0</v>
          </cell>
          <cell r="J81">
            <v>0</v>
          </cell>
          <cell r="K81">
            <v>0</v>
          </cell>
          <cell r="L81">
            <v>0</v>
          </cell>
          <cell r="M81">
            <v>0</v>
          </cell>
          <cell r="N81">
            <v>0</v>
          </cell>
          <cell r="O81">
            <v>0</v>
          </cell>
          <cell r="P81">
            <v>0</v>
          </cell>
        </row>
        <row r="82">
          <cell r="A82" t="str">
            <v>338</v>
          </cell>
          <cell r="B82" t="str">
            <v>3384</v>
          </cell>
          <cell r="C82" t="str">
            <v>Baûo hieåm y teá</v>
          </cell>
          <cell r="D82">
            <v>0</v>
          </cell>
          <cell r="E82">
            <v>0</v>
          </cell>
          <cell r="F82">
            <v>0</v>
          </cell>
          <cell r="G82">
            <v>0</v>
          </cell>
          <cell r="H82">
            <v>0</v>
          </cell>
          <cell r="I82">
            <v>0</v>
          </cell>
          <cell r="J82">
            <v>0</v>
          </cell>
          <cell r="K82">
            <v>0</v>
          </cell>
          <cell r="L82">
            <v>0</v>
          </cell>
          <cell r="M82">
            <v>0</v>
          </cell>
          <cell r="N82">
            <v>0</v>
          </cell>
          <cell r="O82">
            <v>0</v>
          </cell>
          <cell r="P82">
            <v>0</v>
          </cell>
        </row>
        <row r="83">
          <cell r="A83" t="str">
            <v>338</v>
          </cell>
          <cell r="B83" t="str">
            <v>3385</v>
          </cell>
          <cell r="C83" t="str">
            <v>Phaûi traû veà coå phaàn hoaù</v>
          </cell>
          <cell r="D83">
            <v>0</v>
          </cell>
          <cell r="E83">
            <v>0</v>
          </cell>
          <cell r="F83">
            <v>0</v>
          </cell>
          <cell r="G83">
            <v>0</v>
          </cell>
          <cell r="H83">
            <v>0</v>
          </cell>
          <cell r="I83">
            <v>0</v>
          </cell>
          <cell r="J83">
            <v>0</v>
          </cell>
          <cell r="K83">
            <v>0</v>
          </cell>
          <cell r="L83">
            <v>0</v>
          </cell>
          <cell r="M83">
            <v>0</v>
          </cell>
          <cell r="N83">
            <v>0</v>
          </cell>
          <cell r="O83">
            <v>0</v>
          </cell>
          <cell r="P83">
            <v>0</v>
          </cell>
        </row>
        <row r="84">
          <cell r="A84" t="str">
            <v>338</v>
          </cell>
          <cell r="B84" t="str">
            <v>3386</v>
          </cell>
          <cell r="C84" t="str">
            <v>Nhaän kyù quyõ, kyù cöôïc ngaén haïn</v>
          </cell>
          <cell r="D84">
            <v>0</v>
          </cell>
          <cell r="E84">
            <v>0</v>
          </cell>
          <cell r="F84">
            <v>0</v>
          </cell>
          <cell r="G84">
            <v>0</v>
          </cell>
          <cell r="H84">
            <v>0</v>
          </cell>
          <cell r="I84">
            <v>0</v>
          </cell>
          <cell r="J84">
            <v>0</v>
          </cell>
          <cell r="K84">
            <v>0</v>
          </cell>
          <cell r="L84">
            <v>0</v>
          </cell>
          <cell r="M84">
            <v>0</v>
          </cell>
          <cell r="N84">
            <v>0</v>
          </cell>
          <cell r="O84">
            <v>0</v>
          </cell>
          <cell r="P84">
            <v>0</v>
          </cell>
        </row>
        <row r="85">
          <cell r="A85" t="str">
            <v>338</v>
          </cell>
          <cell r="B85" t="str">
            <v>3387</v>
          </cell>
          <cell r="C85" t="str">
            <v>Doanh thu chöa thöïc hieän</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338</v>
          </cell>
          <cell r="B86" t="str">
            <v>3388</v>
          </cell>
          <cell r="C86" t="str">
            <v xml:space="preserve">Phaûi traû, phaûi noäp khaùc </v>
          </cell>
          <cell r="D86">
            <v>0</v>
          </cell>
          <cell r="E86">
            <v>0</v>
          </cell>
          <cell r="F86">
            <v>0</v>
          </cell>
          <cell r="G86">
            <v>0</v>
          </cell>
          <cell r="H86">
            <v>0</v>
          </cell>
          <cell r="I86">
            <v>0</v>
          </cell>
          <cell r="J86">
            <v>130000000</v>
          </cell>
          <cell r="K86">
            <v>0</v>
          </cell>
          <cell r="L86">
            <v>130000000</v>
          </cell>
          <cell r="M86">
            <v>0</v>
          </cell>
          <cell r="N86">
            <v>0</v>
          </cell>
          <cell r="O86">
            <v>0</v>
          </cell>
          <cell r="P86">
            <v>130000000</v>
          </cell>
        </row>
        <row r="87">
          <cell r="A87" t="str">
            <v>341</v>
          </cell>
          <cell r="B87" t="str">
            <v>341</v>
          </cell>
          <cell r="C87" t="str">
            <v>Vay, nợ dài hạn</v>
          </cell>
          <cell r="D87">
            <v>2</v>
          </cell>
          <cell r="E87">
            <v>0</v>
          </cell>
          <cell r="F87">
            <v>0</v>
          </cell>
          <cell r="G87">
            <v>0</v>
          </cell>
          <cell r="H87">
            <v>0</v>
          </cell>
          <cell r="I87">
            <v>0</v>
          </cell>
          <cell r="J87">
            <v>0</v>
          </cell>
          <cell r="K87">
            <v>0</v>
          </cell>
          <cell r="L87">
            <v>0</v>
          </cell>
          <cell r="M87">
            <v>0</v>
          </cell>
          <cell r="N87">
            <v>0</v>
          </cell>
          <cell r="O87">
            <v>0</v>
          </cell>
          <cell r="P87">
            <v>0</v>
          </cell>
        </row>
        <row r="88">
          <cell r="A88" t="str">
            <v>341</v>
          </cell>
          <cell r="B88" t="str">
            <v>3411</v>
          </cell>
          <cell r="C88" t="str">
            <v>Vay daøi haïn</v>
          </cell>
          <cell r="D88">
            <v>0</v>
          </cell>
          <cell r="E88">
            <v>0</v>
          </cell>
          <cell r="F88">
            <v>0</v>
          </cell>
          <cell r="G88">
            <v>0</v>
          </cell>
          <cell r="H88">
            <v>0</v>
          </cell>
          <cell r="I88">
            <v>0</v>
          </cell>
          <cell r="J88">
            <v>0</v>
          </cell>
          <cell r="K88">
            <v>0</v>
          </cell>
          <cell r="L88">
            <v>0</v>
          </cell>
          <cell r="M88">
            <v>0</v>
          </cell>
          <cell r="N88">
            <v>0</v>
          </cell>
          <cell r="O88">
            <v>0</v>
          </cell>
          <cell r="P88">
            <v>0</v>
          </cell>
        </row>
        <row r="89">
          <cell r="A89" t="str">
            <v>341</v>
          </cell>
          <cell r="B89" t="str">
            <v>3412</v>
          </cell>
          <cell r="C89" t="str">
            <v xml:space="preserve">Nôï daøi haïn </v>
          </cell>
          <cell r="D89">
            <v>0</v>
          </cell>
          <cell r="E89">
            <v>0</v>
          </cell>
          <cell r="F89">
            <v>0</v>
          </cell>
          <cell r="G89">
            <v>0</v>
          </cell>
          <cell r="H89">
            <v>0</v>
          </cell>
          <cell r="I89">
            <v>0</v>
          </cell>
          <cell r="J89">
            <v>0</v>
          </cell>
          <cell r="K89">
            <v>0</v>
          </cell>
          <cell r="L89">
            <v>0</v>
          </cell>
          <cell r="M89">
            <v>0</v>
          </cell>
          <cell r="N89">
            <v>0</v>
          </cell>
          <cell r="O89">
            <v>0</v>
          </cell>
          <cell r="P89">
            <v>0</v>
          </cell>
        </row>
        <row r="90">
          <cell r="A90" t="str">
            <v>341</v>
          </cell>
          <cell r="B90" t="str">
            <v>3413</v>
          </cell>
          <cell r="C90" t="str">
            <v>Traùi phieáu phaùt haønh</v>
          </cell>
          <cell r="D90">
            <v>0</v>
          </cell>
          <cell r="E90">
            <v>0</v>
          </cell>
          <cell r="F90">
            <v>0</v>
          </cell>
          <cell r="G90">
            <v>0</v>
          </cell>
          <cell r="H90">
            <v>0</v>
          </cell>
          <cell r="I90">
            <v>0</v>
          </cell>
          <cell r="J90">
            <v>0</v>
          </cell>
          <cell r="K90">
            <v>0</v>
          </cell>
          <cell r="L90">
            <v>0</v>
          </cell>
          <cell r="M90">
            <v>0</v>
          </cell>
          <cell r="N90">
            <v>0</v>
          </cell>
          <cell r="O90">
            <v>0</v>
          </cell>
          <cell r="P90">
            <v>0</v>
          </cell>
        </row>
        <row r="91">
          <cell r="A91" t="str">
            <v>341</v>
          </cell>
          <cell r="B91" t="str">
            <v>34131</v>
          </cell>
          <cell r="C91" t="str">
            <v>Traùi phieáu phaùt haønh-Meänh giaù traùi phieáu</v>
          </cell>
          <cell r="D91">
            <v>0</v>
          </cell>
          <cell r="E91">
            <v>0</v>
          </cell>
          <cell r="F91">
            <v>0</v>
          </cell>
          <cell r="G91">
            <v>0</v>
          </cell>
          <cell r="H91">
            <v>0</v>
          </cell>
          <cell r="I91">
            <v>0</v>
          </cell>
          <cell r="J91">
            <v>0</v>
          </cell>
          <cell r="K91">
            <v>0</v>
          </cell>
          <cell r="L91">
            <v>0</v>
          </cell>
          <cell r="M91">
            <v>0</v>
          </cell>
          <cell r="N91">
            <v>0</v>
          </cell>
          <cell r="O91">
            <v>0</v>
          </cell>
          <cell r="P91">
            <v>0</v>
          </cell>
        </row>
        <row r="92">
          <cell r="A92" t="str">
            <v>341</v>
          </cell>
          <cell r="B92" t="str">
            <v>34132</v>
          </cell>
          <cell r="C92" t="str">
            <v>Traùi phieáu phaùt haønh-Chieát khaáu traùi phieáu</v>
          </cell>
          <cell r="D92">
            <v>0</v>
          </cell>
          <cell r="E92">
            <v>0</v>
          </cell>
          <cell r="F92">
            <v>0</v>
          </cell>
          <cell r="G92">
            <v>0</v>
          </cell>
          <cell r="H92">
            <v>0</v>
          </cell>
          <cell r="I92">
            <v>0</v>
          </cell>
          <cell r="J92">
            <v>0</v>
          </cell>
          <cell r="K92">
            <v>0</v>
          </cell>
          <cell r="L92">
            <v>0</v>
          </cell>
          <cell r="M92">
            <v>0</v>
          </cell>
          <cell r="N92">
            <v>0</v>
          </cell>
          <cell r="O92">
            <v>0</v>
          </cell>
          <cell r="P92">
            <v>0</v>
          </cell>
        </row>
        <row r="93">
          <cell r="A93" t="str">
            <v>341</v>
          </cell>
          <cell r="B93" t="str">
            <v>34133</v>
          </cell>
          <cell r="C93" t="str">
            <v>Traùi phieáu phaùt haønh-Phuï troäi traùi phieáu</v>
          </cell>
          <cell r="D93">
            <v>0</v>
          </cell>
          <cell r="E93">
            <v>0</v>
          </cell>
          <cell r="F93">
            <v>0</v>
          </cell>
          <cell r="G93">
            <v>0</v>
          </cell>
          <cell r="H93">
            <v>0</v>
          </cell>
          <cell r="I93">
            <v>0</v>
          </cell>
          <cell r="J93">
            <v>0</v>
          </cell>
          <cell r="K93">
            <v>0</v>
          </cell>
          <cell r="L93">
            <v>0</v>
          </cell>
          <cell r="M93">
            <v>0</v>
          </cell>
          <cell r="N93">
            <v>0</v>
          </cell>
          <cell r="O93">
            <v>0</v>
          </cell>
          <cell r="P93">
            <v>0</v>
          </cell>
        </row>
        <row r="94">
          <cell r="A94" t="str">
            <v>341</v>
          </cell>
          <cell r="B94" t="str">
            <v>3414</v>
          </cell>
          <cell r="C94" t="str">
            <v>Nhaän kyù quyõ, kyù cöôïc daøi haïn</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351</v>
          </cell>
          <cell r="B95" t="str">
            <v>351</v>
          </cell>
          <cell r="C95" t="str">
            <v>Quyõ döï phoøng trôï caáp maát vieäc laøm</v>
          </cell>
          <cell r="D95">
            <v>1</v>
          </cell>
          <cell r="E95">
            <v>0</v>
          </cell>
          <cell r="F95">
            <v>0</v>
          </cell>
          <cell r="G95">
            <v>0</v>
          </cell>
          <cell r="H95">
            <v>0</v>
          </cell>
          <cell r="I95">
            <v>0</v>
          </cell>
          <cell r="J95">
            <v>0</v>
          </cell>
          <cell r="K95">
            <v>0</v>
          </cell>
          <cell r="L95">
            <v>0</v>
          </cell>
          <cell r="M95">
            <v>0</v>
          </cell>
          <cell r="N95">
            <v>0</v>
          </cell>
          <cell r="O95">
            <v>0</v>
          </cell>
          <cell r="P95">
            <v>0</v>
          </cell>
        </row>
        <row r="96">
          <cell r="A96" t="str">
            <v>352</v>
          </cell>
          <cell r="B96" t="str">
            <v>352</v>
          </cell>
          <cell r="C96" t="str">
            <v>Döï phoøng phaûi traû</v>
          </cell>
          <cell r="D96">
            <v>1</v>
          </cell>
          <cell r="E96">
            <v>0</v>
          </cell>
          <cell r="F96">
            <v>0</v>
          </cell>
          <cell r="G96">
            <v>0</v>
          </cell>
          <cell r="H96">
            <v>0</v>
          </cell>
          <cell r="I96">
            <v>0</v>
          </cell>
          <cell r="J96">
            <v>0</v>
          </cell>
          <cell r="K96">
            <v>0</v>
          </cell>
          <cell r="L96">
            <v>0</v>
          </cell>
          <cell r="M96">
            <v>0</v>
          </cell>
          <cell r="N96">
            <v>0</v>
          </cell>
          <cell r="O96">
            <v>0</v>
          </cell>
          <cell r="P96">
            <v>0</v>
          </cell>
        </row>
        <row r="97">
          <cell r="A97" t="str">
            <v>411</v>
          </cell>
          <cell r="B97" t="str">
            <v>411</v>
          </cell>
          <cell r="C97" t="str">
            <v>Nguoàn voán kinh doanh</v>
          </cell>
          <cell r="D97">
            <v>2</v>
          </cell>
          <cell r="E97">
            <v>0</v>
          </cell>
          <cell r="F97">
            <v>3000000000</v>
          </cell>
          <cell r="G97">
            <v>0</v>
          </cell>
          <cell r="H97">
            <v>3000000000</v>
          </cell>
          <cell r="I97">
            <v>0</v>
          </cell>
          <cell r="J97">
            <v>0</v>
          </cell>
          <cell r="K97">
            <v>0</v>
          </cell>
          <cell r="L97">
            <v>3000000000</v>
          </cell>
          <cell r="M97">
            <v>0</v>
          </cell>
          <cell r="N97">
            <v>0</v>
          </cell>
          <cell r="O97">
            <v>0</v>
          </cell>
          <cell r="P97">
            <v>3000000000</v>
          </cell>
        </row>
        <row r="98">
          <cell r="A98" t="str">
            <v>411</v>
          </cell>
          <cell r="B98" t="str">
            <v>4111</v>
          </cell>
          <cell r="C98" t="str">
            <v>Voán ñaàu tö cuûa chuû sôû höõu</v>
          </cell>
          <cell r="D98">
            <v>0</v>
          </cell>
          <cell r="E98">
            <v>0</v>
          </cell>
          <cell r="F98">
            <v>3000000000</v>
          </cell>
          <cell r="G98">
            <v>0</v>
          </cell>
          <cell r="H98">
            <v>3000000000</v>
          </cell>
          <cell r="I98">
            <v>0</v>
          </cell>
          <cell r="J98">
            <v>0</v>
          </cell>
          <cell r="K98">
            <v>0</v>
          </cell>
          <cell r="L98">
            <v>3000000000</v>
          </cell>
          <cell r="M98">
            <v>0</v>
          </cell>
          <cell r="N98">
            <v>0</v>
          </cell>
          <cell r="O98">
            <v>0</v>
          </cell>
          <cell r="P98">
            <v>3000000000</v>
          </cell>
        </row>
        <row r="99">
          <cell r="A99" t="str">
            <v>411</v>
          </cell>
          <cell r="B99" t="str">
            <v>4112</v>
          </cell>
          <cell r="C99" t="str">
            <v>Thaëng dö voán coå phaàn</v>
          </cell>
          <cell r="D99">
            <v>0</v>
          </cell>
          <cell r="E99">
            <v>0</v>
          </cell>
          <cell r="F99">
            <v>0</v>
          </cell>
          <cell r="G99">
            <v>0</v>
          </cell>
          <cell r="H99">
            <v>0</v>
          </cell>
          <cell r="I99">
            <v>0</v>
          </cell>
          <cell r="J99">
            <v>0</v>
          </cell>
          <cell r="K99">
            <v>0</v>
          </cell>
          <cell r="L99">
            <v>0</v>
          </cell>
          <cell r="M99">
            <v>0</v>
          </cell>
          <cell r="N99">
            <v>0</v>
          </cell>
          <cell r="O99">
            <v>0</v>
          </cell>
          <cell r="P99">
            <v>0</v>
          </cell>
        </row>
        <row r="100">
          <cell r="A100" t="str">
            <v>411</v>
          </cell>
          <cell r="B100" t="str">
            <v>4118</v>
          </cell>
          <cell r="C100" t="str">
            <v xml:space="preserve">Voán khaùc </v>
          </cell>
          <cell r="D100">
            <v>0</v>
          </cell>
          <cell r="E100">
            <v>0</v>
          </cell>
          <cell r="F100">
            <v>0</v>
          </cell>
          <cell r="G100">
            <v>0</v>
          </cell>
          <cell r="H100">
            <v>0</v>
          </cell>
          <cell r="I100">
            <v>0</v>
          </cell>
          <cell r="J100">
            <v>0</v>
          </cell>
          <cell r="K100">
            <v>0</v>
          </cell>
          <cell r="L100">
            <v>0</v>
          </cell>
          <cell r="M100">
            <v>0</v>
          </cell>
          <cell r="N100">
            <v>0</v>
          </cell>
          <cell r="O100">
            <v>0</v>
          </cell>
          <cell r="P100">
            <v>0</v>
          </cell>
        </row>
        <row r="101">
          <cell r="A101" t="str">
            <v>413</v>
          </cell>
          <cell r="B101" t="str">
            <v>413</v>
          </cell>
          <cell r="C101" t="str">
            <v>Cheânh leäch tyû giaù hoái ñoaùi</v>
          </cell>
          <cell r="D101">
            <v>1</v>
          </cell>
          <cell r="E101">
            <v>0</v>
          </cell>
          <cell r="F101">
            <v>0</v>
          </cell>
          <cell r="G101">
            <v>0</v>
          </cell>
          <cell r="H101">
            <v>0</v>
          </cell>
          <cell r="I101">
            <v>0</v>
          </cell>
          <cell r="J101">
            <v>0</v>
          </cell>
          <cell r="K101">
            <v>0</v>
          </cell>
          <cell r="L101">
            <v>0</v>
          </cell>
          <cell r="M101">
            <v>0</v>
          </cell>
          <cell r="N101">
            <v>0</v>
          </cell>
          <cell r="O101">
            <v>0</v>
          </cell>
          <cell r="P101">
            <v>0</v>
          </cell>
        </row>
        <row r="102">
          <cell r="A102" t="str">
            <v>418</v>
          </cell>
          <cell r="B102" t="str">
            <v>418</v>
          </cell>
          <cell r="C102" t="str">
            <v>Caùc quyõ khaùc thuoäc voán chuû sôû höõu</v>
          </cell>
          <cell r="D102">
            <v>1</v>
          </cell>
          <cell r="E102">
            <v>0</v>
          </cell>
          <cell r="F102">
            <v>0</v>
          </cell>
          <cell r="G102">
            <v>0</v>
          </cell>
          <cell r="H102">
            <v>0</v>
          </cell>
          <cell r="I102">
            <v>0</v>
          </cell>
          <cell r="J102">
            <v>0</v>
          </cell>
          <cell r="K102">
            <v>0</v>
          </cell>
          <cell r="L102">
            <v>0</v>
          </cell>
          <cell r="M102">
            <v>0</v>
          </cell>
          <cell r="N102">
            <v>0</v>
          </cell>
          <cell r="O102">
            <v>0</v>
          </cell>
          <cell r="P102">
            <v>0</v>
          </cell>
        </row>
        <row r="103">
          <cell r="A103" t="str">
            <v>419</v>
          </cell>
          <cell r="B103" t="str">
            <v>419</v>
          </cell>
          <cell r="C103" t="str">
            <v>Coå phieáu quyõ</v>
          </cell>
          <cell r="D103">
            <v>1</v>
          </cell>
          <cell r="E103">
            <v>0</v>
          </cell>
          <cell r="F103">
            <v>0</v>
          </cell>
          <cell r="G103">
            <v>0</v>
          </cell>
          <cell r="H103">
            <v>0</v>
          </cell>
          <cell r="I103">
            <v>0</v>
          </cell>
          <cell r="J103">
            <v>0</v>
          </cell>
          <cell r="K103">
            <v>0</v>
          </cell>
          <cell r="L103">
            <v>0</v>
          </cell>
          <cell r="M103">
            <v>0</v>
          </cell>
          <cell r="N103">
            <v>0</v>
          </cell>
          <cell r="O103">
            <v>0</v>
          </cell>
          <cell r="P103">
            <v>0</v>
          </cell>
        </row>
        <row r="104">
          <cell r="A104" t="str">
            <v>421</v>
          </cell>
          <cell r="B104" t="str">
            <v>421</v>
          </cell>
          <cell r="C104" t="str">
            <v>Lôïi nhuaän chöa phaân phoái</v>
          </cell>
          <cell r="D104">
            <v>2</v>
          </cell>
          <cell r="E104">
            <v>0</v>
          </cell>
          <cell r="F104">
            <v>38859718</v>
          </cell>
          <cell r="G104">
            <v>0</v>
          </cell>
          <cell r="H104">
            <v>38859718</v>
          </cell>
          <cell r="I104">
            <v>0</v>
          </cell>
          <cell r="J104">
            <v>0</v>
          </cell>
          <cell r="K104">
            <v>0</v>
          </cell>
          <cell r="L104">
            <v>38859718</v>
          </cell>
          <cell r="M104">
            <v>0</v>
          </cell>
          <cell r="N104">
            <v>0</v>
          </cell>
          <cell r="O104">
            <v>0</v>
          </cell>
          <cell r="P104">
            <v>38859718</v>
          </cell>
        </row>
        <row r="105">
          <cell r="A105" t="str">
            <v>421</v>
          </cell>
          <cell r="B105" t="str">
            <v>4211</v>
          </cell>
          <cell r="C105" t="str">
            <v>Lôïi nhuaän chöa phaân phoái naêm tröôùc</v>
          </cell>
          <cell r="D105">
            <v>0</v>
          </cell>
          <cell r="E105">
            <v>0</v>
          </cell>
          <cell r="F105">
            <v>38859718</v>
          </cell>
          <cell r="G105">
            <v>0</v>
          </cell>
          <cell r="H105">
            <v>38859718</v>
          </cell>
          <cell r="I105">
            <v>0</v>
          </cell>
          <cell r="J105">
            <v>0</v>
          </cell>
          <cell r="K105">
            <v>0</v>
          </cell>
          <cell r="L105">
            <v>38859718</v>
          </cell>
          <cell r="M105">
            <v>0</v>
          </cell>
          <cell r="N105">
            <v>0</v>
          </cell>
          <cell r="O105">
            <v>0</v>
          </cell>
          <cell r="P105">
            <v>38859718</v>
          </cell>
        </row>
        <row r="106">
          <cell r="A106" t="str">
            <v>421</v>
          </cell>
          <cell r="B106" t="str">
            <v>4212</v>
          </cell>
          <cell r="C106" t="str">
            <v>Lôïi nhuaän chöa phaân phoái naêm nay</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431</v>
          </cell>
          <cell r="B107" t="str">
            <v>431</v>
          </cell>
          <cell r="C107" t="str">
            <v>Quyõ khen thöôûng, phuùc lôïi</v>
          </cell>
          <cell r="D107">
            <v>1</v>
          </cell>
          <cell r="E107">
            <v>0</v>
          </cell>
          <cell r="F107">
            <v>0</v>
          </cell>
          <cell r="G107">
            <v>0</v>
          </cell>
          <cell r="H107">
            <v>0</v>
          </cell>
          <cell r="I107">
            <v>0</v>
          </cell>
          <cell r="J107">
            <v>0</v>
          </cell>
          <cell r="K107">
            <v>0</v>
          </cell>
          <cell r="L107">
            <v>0</v>
          </cell>
          <cell r="M107">
            <v>0</v>
          </cell>
          <cell r="N107">
            <v>0</v>
          </cell>
          <cell r="O107">
            <v>0</v>
          </cell>
          <cell r="P107">
            <v>0</v>
          </cell>
        </row>
        <row r="108">
          <cell r="A108" t="str">
            <v>431</v>
          </cell>
          <cell r="B108" t="str">
            <v>4311</v>
          </cell>
          <cell r="C108" t="str">
            <v>Quyõ khen thöôûng</v>
          </cell>
          <cell r="D108">
            <v>0</v>
          </cell>
          <cell r="E108">
            <v>0</v>
          </cell>
          <cell r="F108">
            <v>0</v>
          </cell>
          <cell r="G108">
            <v>0</v>
          </cell>
          <cell r="H108">
            <v>0</v>
          </cell>
          <cell r="I108">
            <v>0</v>
          </cell>
          <cell r="J108">
            <v>0</v>
          </cell>
          <cell r="K108">
            <v>0</v>
          </cell>
          <cell r="L108">
            <v>0</v>
          </cell>
          <cell r="M108">
            <v>0</v>
          </cell>
          <cell r="N108">
            <v>0</v>
          </cell>
          <cell r="O108">
            <v>0</v>
          </cell>
          <cell r="P108">
            <v>0</v>
          </cell>
        </row>
        <row r="109">
          <cell r="A109" t="str">
            <v>431</v>
          </cell>
          <cell r="B109" t="str">
            <v>4312</v>
          </cell>
          <cell r="C109" t="str">
            <v>Quyõ phuùc lôïi</v>
          </cell>
          <cell r="D109">
            <v>0</v>
          </cell>
          <cell r="E109">
            <v>0</v>
          </cell>
          <cell r="F109">
            <v>0</v>
          </cell>
          <cell r="G109">
            <v>0</v>
          </cell>
          <cell r="H109">
            <v>0</v>
          </cell>
          <cell r="I109">
            <v>0</v>
          </cell>
          <cell r="J109">
            <v>0</v>
          </cell>
          <cell r="K109">
            <v>0</v>
          </cell>
          <cell r="L109">
            <v>0</v>
          </cell>
          <cell r="M109">
            <v>0</v>
          </cell>
          <cell r="N109">
            <v>0</v>
          </cell>
          <cell r="O109">
            <v>0</v>
          </cell>
          <cell r="P109">
            <v>0</v>
          </cell>
        </row>
        <row r="110">
          <cell r="A110" t="str">
            <v>511</v>
          </cell>
          <cell r="B110" t="str">
            <v>511</v>
          </cell>
          <cell r="C110" t="str">
            <v>Doanh thu baùn haøng vaø cung caáp dòch vuï</v>
          </cell>
          <cell r="D110">
            <v>2</v>
          </cell>
          <cell r="E110">
            <v>0</v>
          </cell>
          <cell r="F110">
            <v>0</v>
          </cell>
          <cell r="G110">
            <v>0</v>
          </cell>
          <cell r="H110">
            <v>0</v>
          </cell>
          <cell r="I110">
            <v>0</v>
          </cell>
          <cell r="J110">
            <v>239692425</v>
          </cell>
          <cell r="K110">
            <v>0</v>
          </cell>
          <cell r="L110">
            <v>239692425</v>
          </cell>
          <cell r="M110">
            <v>0</v>
          </cell>
          <cell r="N110">
            <v>279415160</v>
          </cell>
          <cell r="O110">
            <v>0</v>
          </cell>
          <cell r="P110">
            <v>519107585</v>
          </cell>
        </row>
        <row r="111">
          <cell r="A111" t="str">
            <v>511</v>
          </cell>
          <cell r="B111" t="str">
            <v>5111</v>
          </cell>
          <cell r="C111" t="str">
            <v>Doanh thu baùn haøng hoùa</v>
          </cell>
          <cell r="D111">
            <v>0</v>
          </cell>
          <cell r="E111">
            <v>0</v>
          </cell>
          <cell r="F111">
            <v>0</v>
          </cell>
          <cell r="G111">
            <v>0</v>
          </cell>
          <cell r="H111">
            <v>0</v>
          </cell>
          <cell r="I111">
            <v>0</v>
          </cell>
          <cell r="J111">
            <v>0</v>
          </cell>
          <cell r="K111">
            <v>0</v>
          </cell>
          <cell r="L111">
            <v>0</v>
          </cell>
          <cell r="M111">
            <v>0</v>
          </cell>
          <cell r="N111">
            <v>0</v>
          </cell>
          <cell r="O111">
            <v>0</v>
          </cell>
          <cell r="P111">
            <v>0</v>
          </cell>
        </row>
        <row r="112">
          <cell r="A112" t="str">
            <v>511</v>
          </cell>
          <cell r="B112" t="str">
            <v>5112</v>
          </cell>
          <cell r="C112" t="str">
            <v>Doanh thu baùn caùc thaønh phaåm</v>
          </cell>
          <cell r="D112">
            <v>0</v>
          </cell>
          <cell r="E112">
            <v>0</v>
          </cell>
          <cell r="F112">
            <v>0</v>
          </cell>
          <cell r="G112">
            <v>0</v>
          </cell>
          <cell r="H112">
            <v>0</v>
          </cell>
          <cell r="I112">
            <v>0</v>
          </cell>
          <cell r="J112">
            <v>0</v>
          </cell>
          <cell r="K112">
            <v>0</v>
          </cell>
          <cell r="L112">
            <v>0</v>
          </cell>
          <cell r="M112">
            <v>0</v>
          </cell>
          <cell r="N112">
            <v>0</v>
          </cell>
          <cell r="O112">
            <v>0</v>
          </cell>
          <cell r="P112">
            <v>0</v>
          </cell>
        </row>
        <row r="113">
          <cell r="A113" t="str">
            <v>511</v>
          </cell>
          <cell r="B113" t="str">
            <v>5113</v>
          </cell>
          <cell r="C113" t="str">
            <v>Doanh thu cung caáp dòch vuï</v>
          </cell>
          <cell r="D113">
            <v>0</v>
          </cell>
          <cell r="E113">
            <v>0</v>
          </cell>
          <cell r="F113">
            <v>0</v>
          </cell>
          <cell r="G113">
            <v>0</v>
          </cell>
          <cell r="H113">
            <v>0</v>
          </cell>
          <cell r="I113">
            <v>0</v>
          </cell>
          <cell r="J113">
            <v>239692425</v>
          </cell>
          <cell r="K113">
            <v>0</v>
          </cell>
          <cell r="L113">
            <v>239692425</v>
          </cell>
          <cell r="M113">
            <v>0</v>
          </cell>
          <cell r="N113">
            <v>279415160</v>
          </cell>
          <cell r="O113">
            <v>0</v>
          </cell>
          <cell r="P113">
            <v>519107585</v>
          </cell>
        </row>
        <row r="114">
          <cell r="A114" t="str">
            <v>511</v>
          </cell>
          <cell r="B114" t="str">
            <v>5118</v>
          </cell>
          <cell r="C114" t="str">
            <v>Doanh thu khaùc</v>
          </cell>
          <cell r="D114">
            <v>0</v>
          </cell>
          <cell r="E114">
            <v>0</v>
          </cell>
          <cell r="F114">
            <v>0</v>
          </cell>
          <cell r="G114">
            <v>0</v>
          </cell>
          <cell r="H114">
            <v>0</v>
          </cell>
          <cell r="I114">
            <v>0</v>
          </cell>
          <cell r="J114">
            <v>0</v>
          </cell>
          <cell r="K114">
            <v>0</v>
          </cell>
          <cell r="L114">
            <v>0</v>
          </cell>
          <cell r="M114">
            <v>0</v>
          </cell>
          <cell r="N114">
            <v>0</v>
          </cell>
          <cell r="O114">
            <v>0</v>
          </cell>
          <cell r="P114">
            <v>0</v>
          </cell>
        </row>
        <row r="115">
          <cell r="A115" t="str">
            <v>515</v>
          </cell>
          <cell r="B115" t="str">
            <v>515</v>
          </cell>
          <cell r="C115" t="str">
            <v xml:space="preserve">Doanh thu hoaït ñoäng taøi chính </v>
          </cell>
          <cell r="D115">
            <v>1</v>
          </cell>
          <cell r="E115">
            <v>0</v>
          </cell>
          <cell r="F115">
            <v>0</v>
          </cell>
          <cell r="G115">
            <v>0</v>
          </cell>
          <cell r="H115">
            <v>0</v>
          </cell>
          <cell r="I115">
            <v>0</v>
          </cell>
          <cell r="J115">
            <v>211722</v>
          </cell>
          <cell r="K115">
            <v>0</v>
          </cell>
          <cell r="L115">
            <v>211722</v>
          </cell>
          <cell r="M115">
            <v>0</v>
          </cell>
          <cell r="N115">
            <v>0</v>
          </cell>
          <cell r="O115">
            <v>0</v>
          </cell>
          <cell r="P115">
            <v>211722</v>
          </cell>
        </row>
        <row r="116">
          <cell r="A116" t="str">
            <v>521</v>
          </cell>
          <cell r="B116" t="str">
            <v>521</v>
          </cell>
          <cell r="C116" t="str">
            <v>Caùc khoản giảm trừ doanh thu</v>
          </cell>
          <cell r="D116">
            <v>2</v>
          </cell>
          <cell r="E116">
            <v>0</v>
          </cell>
          <cell r="F116">
            <v>0</v>
          </cell>
          <cell r="G116">
            <v>0</v>
          </cell>
          <cell r="H116">
            <v>0</v>
          </cell>
          <cell r="I116">
            <v>0</v>
          </cell>
          <cell r="J116">
            <v>0</v>
          </cell>
          <cell r="K116">
            <v>0</v>
          </cell>
          <cell r="L116">
            <v>0</v>
          </cell>
          <cell r="M116">
            <v>0</v>
          </cell>
          <cell r="N116">
            <v>0</v>
          </cell>
          <cell r="O116">
            <v>0</v>
          </cell>
          <cell r="P116">
            <v>0</v>
          </cell>
        </row>
        <row r="117">
          <cell r="A117" t="str">
            <v>521</v>
          </cell>
          <cell r="B117" t="str">
            <v>5211</v>
          </cell>
          <cell r="C117" t="str">
            <v>Chiết khấu thương mại</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A118" t="str">
            <v>521</v>
          </cell>
          <cell r="B118" t="str">
            <v>5212</v>
          </cell>
          <cell r="C118" t="str">
            <v>Haøng baùn bò traû laïi</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521</v>
          </cell>
          <cell r="B119" t="str">
            <v>5213</v>
          </cell>
          <cell r="C119" t="str">
            <v>Giaûm giaù haøng baùn</v>
          </cell>
          <cell r="D119">
            <v>0</v>
          </cell>
          <cell r="E119">
            <v>0</v>
          </cell>
          <cell r="F119">
            <v>0</v>
          </cell>
          <cell r="G119">
            <v>0</v>
          </cell>
          <cell r="H119">
            <v>0</v>
          </cell>
          <cell r="I119">
            <v>0</v>
          </cell>
          <cell r="J119">
            <v>0</v>
          </cell>
          <cell r="K119">
            <v>0</v>
          </cell>
          <cell r="L119">
            <v>0</v>
          </cell>
          <cell r="M119">
            <v>0</v>
          </cell>
          <cell r="N119">
            <v>0</v>
          </cell>
          <cell r="O119">
            <v>0</v>
          </cell>
          <cell r="P119">
            <v>0</v>
          </cell>
        </row>
        <row r="120">
          <cell r="A120" t="str">
            <v>611</v>
          </cell>
          <cell r="B120" t="str">
            <v>611</v>
          </cell>
          <cell r="C120" t="str">
            <v>Mua haøng hoùa</v>
          </cell>
          <cell r="D120">
            <v>0</v>
          </cell>
          <cell r="E120">
            <v>0</v>
          </cell>
          <cell r="F120">
            <v>0</v>
          </cell>
          <cell r="G120">
            <v>0</v>
          </cell>
          <cell r="H120">
            <v>0</v>
          </cell>
          <cell r="I120">
            <v>0</v>
          </cell>
          <cell r="J120">
            <v>0</v>
          </cell>
          <cell r="K120">
            <v>0</v>
          </cell>
          <cell r="L120">
            <v>0</v>
          </cell>
          <cell r="M120">
            <v>0</v>
          </cell>
          <cell r="N120">
            <v>0</v>
          </cell>
          <cell r="O120">
            <v>0</v>
          </cell>
          <cell r="P120">
            <v>0</v>
          </cell>
        </row>
        <row r="121">
          <cell r="A121" t="str">
            <v>631</v>
          </cell>
          <cell r="B121" t="str">
            <v>631</v>
          </cell>
          <cell r="C121" t="str">
            <v>Giaù thaønh saûn xuaát</v>
          </cell>
          <cell r="D121">
            <v>1</v>
          </cell>
          <cell r="E121">
            <v>0</v>
          </cell>
          <cell r="F121">
            <v>0</v>
          </cell>
          <cell r="G121">
            <v>0</v>
          </cell>
          <cell r="H121">
            <v>0</v>
          </cell>
          <cell r="I121">
            <v>0</v>
          </cell>
          <cell r="J121">
            <v>0</v>
          </cell>
          <cell r="K121">
            <v>0</v>
          </cell>
          <cell r="L121">
            <v>0</v>
          </cell>
          <cell r="M121">
            <v>0</v>
          </cell>
          <cell r="N121">
            <v>0</v>
          </cell>
          <cell r="O121">
            <v>0</v>
          </cell>
          <cell r="P121">
            <v>0</v>
          </cell>
        </row>
        <row r="122">
          <cell r="A122" t="str">
            <v>632</v>
          </cell>
          <cell r="B122" t="str">
            <v>632</v>
          </cell>
          <cell r="C122" t="str">
            <v>Giaù voán haøng baùn</v>
          </cell>
          <cell r="D122">
            <v>1</v>
          </cell>
          <cell r="E122">
            <v>0</v>
          </cell>
          <cell r="F122">
            <v>0</v>
          </cell>
          <cell r="G122">
            <v>0</v>
          </cell>
          <cell r="H122">
            <v>0</v>
          </cell>
          <cell r="I122">
            <v>0</v>
          </cell>
          <cell r="J122">
            <v>0</v>
          </cell>
          <cell r="K122">
            <v>0</v>
          </cell>
          <cell r="L122">
            <v>0</v>
          </cell>
          <cell r="M122">
            <v>0</v>
          </cell>
          <cell r="N122">
            <v>0</v>
          </cell>
          <cell r="O122">
            <v>0</v>
          </cell>
          <cell r="P122">
            <v>0</v>
          </cell>
        </row>
        <row r="123">
          <cell r="A123" t="str">
            <v>635</v>
          </cell>
          <cell r="B123" t="str">
            <v>635</v>
          </cell>
          <cell r="C123" t="str">
            <v xml:space="preserve">Chi phí taøi chính </v>
          </cell>
          <cell r="D123">
            <v>1</v>
          </cell>
          <cell r="E123">
            <v>0</v>
          </cell>
          <cell r="F123">
            <v>0</v>
          </cell>
          <cell r="G123">
            <v>0</v>
          </cell>
          <cell r="H123">
            <v>0</v>
          </cell>
          <cell r="I123">
            <v>0</v>
          </cell>
          <cell r="J123">
            <v>0</v>
          </cell>
          <cell r="K123">
            <v>0</v>
          </cell>
          <cell r="L123">
            <v>0</v>
          </cell>
          <cell r="M123">
            <v>0</v>
          </cell>
          <cell r="N123">
            <v>0</v>
          </cell>
          <cell r="O123">
            <v>0</v>
          </cell>
          <cell r="P123">
            <v>0</v>
          </cell>
        </row>
        <row r="124">
          <cell r="A124" t="str">
            <v>642</v>
          </cell>
          <cell r="B124" t="str">
            <v>642</v>
          </cell>
          <cell r="C124" t="str">
            <v>Chi phí quaûn lyù kinh doanh</v>
          </cell>
          <cell r="D124">
            <v>2</v>
          </cell>
          <cell r="E124">
            <v>0</v>
          </cell>
          <cell r="F124">
            <v>0</v>
          </cell>
          <cell r="G124">
            <v>0</v>
          </cell>
          <cell r="H124">
            <v>0</v>
          </cell>
          <cell r="I124">
            <v>13832815</v>
          </cell>
          <cell r="J124">
            <v>0</v>
          </cell>
          <cell r="K124">
            <v>13832815</v>
          </cell>
          <cell r="L124">
            <v>0</v>
          </cell>
          <cell r="M124">
            <v>297758</v>
          </cell>
          <cell r="N124">
            <v>0</v>
          </cell>
          <cell r="O124">
            <v>14130573</v>
          </cell>
          <cell r="P124">
            <v>0</v>
          </cell>
        </row>
        <row r="125">
          <cell r="A125" t="str">
            <v>642</v>
          </cell>
          <cell r="B125" t="str">
            <v>6421</v>
          </cell>
          <cell r="C125" t="str">
            <v>Chi phí baùn haøng</v>
          </cell>
          <cell r="D125">
            <v>0</v>
          </cell>
          <cell r="E125">
            <v>0</v>
          </cell>
          <cell r="F125">
            <v>0</v>
          </cell>
          <cell r="G125">
            <v>0</v>
          </cell>
          <cell r="H125">
            <v>0</v>
          </cell>
          <cell r="I125">
            <v>0</v>
          </cell>
          <cell r="J125">
            <v>0</v>
          </cell>
          <cell r="K125">
            <v>0</v>
          </cell>
          <cell r="L125">
            <v>0</v>
          </cell>
          <cell r="M125">
            <v>0</v>
          </cell>
          <cell r="N125">
            <v>0</v>
          </cell>
          <cell r="O125">
            <v>0</v>
          </cell>
          <cell r="P125">
            <v>0</v>
          </cell>
        </row>
        <row r="126">
          <cell r="A126" t="str">
            <v>642</v>
          </cell>
          <cell r="B126" t="str">
            <v>6422</v>
          </cell>
          <cell r="C126" t="str">
            <v>Chi phí quaûn lyù doanh nghieäp</v>
          </cell>
          <cell r="D126">
            <v>0</v>
          </cell>
          <cell r="E126">
            <v>0</v>
          </cell>
          <cell r="F126">
            <v>0</v>
          </cell>
          <cell r="G126">
            <v>0</v>
          </cell>
          <cell r="H126">
            <v>0</v>
          </cell>
          <cell r="I126">
            <v>13832815</v>
          </cell>
          <cell r="J126">
            <v>0</v>
          </cell>
          <cell r="K126">
            <v>13832815</v>
          </cell>
          <cell r="L126">
            <v>0</v>
          </cell>
          <cell r="M126">
            <v>297758</v>
          </cell>
          <cell r="N126">
            <v>0</v>
          </cell>
          <cell r="O126">
            <v>14130573</v>
          </cell>
          <cell r="P126">
            <v>0</v>
          </cell>
        </row>
        <row r="127">
          <cell r="A127" t="str">
            <v>711</v>
          </cell>
          <cell r="B127" t="str">
            <v>711</v>
          </cell>
          <cell r="C127" t="str">
            <v>Thu nhaäp khaùc</v>
          </cell>
          <cell r="D127">
            <v>1</v>
          </cell>
          <cell r="E127">
            <v>0</v>
          </cell>
          <cell r="F127">
            <v>0</v>
          </cell>
          <cell r="G127">
            <v>0</v>
          </cell>
          <cell r="H127">
            <v>0</v>
          </cell>
          <cell r="I127">
            <v>0</v>
          </cell>
          <cell r="J127">
            <v>0</v>
          </cell>
          <cell r="K127">
            <v>0</v>
          </cell>
          <cell r="L127">
            <v>0</v>
          </cell>
          <cell r="M127">
            <v>0</v>
          </cell>
          <cell r="N127">
            <v>0</v>
          </cell>
          <cell r="O127">
            <v>0</v>
          </cell>
          <cell r="P127">
            <v>0</v>
          </cell>
        </row>
        <row r="128">
          <cell r="A128" t="str">
            <v>811</v>
          </cell>
          <cell r="B128" t="str">
            <v>811</v>
          </cell>
          <cell r="C128" t="str">
            <v>Chi phí khaùc</v>
          </cell>
          <cell r="D128">
            <v>1</v>
          </cell>
          <cell r="E128">
            <v>0</v>
          </cell>
          <cell r="F128">
            <v>0</v>
          </cell>
          <cell r="G128">
            <v>0</v>
          </cell>
          <cell r="H128">
            <v>0</v>
          </cell>
          <cell r="I128">
            <v>0</v>
          </cell>
          <cell r="J128">
            <v>0</v>
          </cell>
          <cell r="K128">
            <v>0</v>
          </cell>
          <cell r="L128">
            <v>0</v>
          </cell>
          <cell r="M128">
            <v>0</v>
          </cell>
          <cell r="N128">
            <v>0</v>
          </cell>
          <cell r="O128">
            <v>0</v>
          </cell>
          <cell r="P128">
            <v>0</v>
          </cell>
        </row>
        <row r="129">
          <cell r="A129" t="str">
            <v>821</v>
          </cell>
          <cell r="B129" t="str">
            <v>821</v>
          </cell>
          <cell r="C129" t="str">
            <v>Chi phí thueá thu nhaäp doanh nghieäp</v>
          </cell>
          <cell r="D129">
            <v>1</v>
          </cell>
          <cell r="E129">
            <v>0</v>
          </cell>
          <cell r="F129">
            <v>0</v>
          </cell>
          <cell r="G129">
            <v>0</v>
          </cell>
          <cell r="H129">
            <v>0</v>
          </cell>
          <cell r="I129">
            <v>0</v>
          </cell>
          <cell r="J129">
            <v>0</v>
          </cell>
          <cell r="K129">
            <v>0</v>
          </cell>
          <cell r="L129">
            <v>0</v>
          </cell>
          <cell r="M129">
            <v>0</v>
          </cell>
          <cell r="N129">
            <v>0</v>
          </cell>
          <cell r="O129">
            <v>0</v>
          </cell>
          <cell r="P129">
            <v>0</v>
          </cell>
        </row>
        <row r="130">
          <cell r="A130" t="str">
            <v>911</v>
          </cell>
          <cell r="B130" t="str">
            <v>911</v>
          </cell>
          <cell r="C130" t="str">
            <v>Xaùc ñònh keát quaû kinh doanh</v>
          </cell>
          <cell r="D130">
            <v>1</v>
          </cell>
          <cell r="E130">
            <v>0</v>
          </cell>
          <cell r="F130">
            <v>0</v>
          </cell>
          <cell r="G130">
            <v>0</v>
          </cell>
          <cell r="H130">
            <v>0</v>
          </cell>
          <cell r="I130">
            <v>0</v>
          </cell>
          <cell r="J130">
            <v>0</v>
          </cell>
          <cell r="K130">
            <v>0</v>
          </cell>
          <cell r="L130">
            <v>0</v>
          </cell>
          <cell r="M130">
            <v>0</v>
          </cell>
          <cell r="N130">
            <v>0</v>
          </cell>
          <cell r="O130">
            <v>0</v>
          </cell>
          <cell r="P130">
            <v>0</v>
          </cell>
        </row>
        <row r="131">
          <cell r="A131" t="str">
            <v>0</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t="str">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0</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row>
        <row r="135">
          <cell r="A135" t="str">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A136" t="str">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row>
        <row r="137">
          <cell r="A137" t="str">
            <v>0</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row>
        <row r="138">
          <cell r="A138" t="str">
            <v>0</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0</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row>
        <row r="140">
          <cell r="A140" t="str">
            <v>0</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row>
        <row r="141">
          <cell r="A141" t="str">
            <v>0</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row>
        <row r="142">
          <cell r="A142" t="str">
            <v>0</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A143" t="str">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row>
        <row r="144">
          <cell r="A144" t="str">
            <v>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row>
        <row r="145">
          <cell r="A145" t="str">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0</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row>
        <row r="147">
          <cell r="A147" t="str">
            <v>0</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0</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A149" t="str">
            <v>0</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row>
        <row r="150">
          <cell r="A150" t="str">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row>
      </sheetData>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LISTING"/>
      <sheetName val="L&amp;B"/>
      <sheetName val="P&amp;M"/>
      <sheetName val="MV"/>
      <sheetName val="COMPUTER"/>
      <sheetName val="OE"/>
      <sheetName val="Fur"/>
      <sheetName val="F&amp;F"/>
      <sheetName val="FA"/>
      <sheetName val="KL"/>
      <sheetName val="DISPOSAL"/>
      <sheetName val="Revaluation"/>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Dung"/>
      <sheetName val="NhapSL"/>
      <sheetName val="PhanBoNgang"/>
      <sheetName val="Noi-Luc"/>
      <sheetName val="Thep-MatCat"/>
      <sheetName val="Kiem-Toan"/>
      <sheetName val="Tinh-Duyet"/>
      <sheetName val="Khai-Thac"/>
      <sheetName val="MAT-CAU"/>
      <sheetName val="Dam-Ngang"/>
      <sheetName val="Hinh_Ve"/>
      <sheetName val="Rp"/>
      <sheetName val="Rm"/>
      <sheetName val="H10-H30"/>
      <sheetName val="XB80-X6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kbv"/>
      <sheetName val="DON GIA"/>
      <sheetName val="TONGKE3p"/>
      <sheetName val="TONGKE1P"/>
      <sheetName val="TONGKE1P (2)"/>
      <sheetName val="LKVT-1P"/>
      <sheetName val="VC DD1PHA "/>
      <sheetName val="t-h TT1P (2)"/>
      <sheetName val="TDTKP (2)"/>
      <sheetName val="CHITIET VL-NC-TT1p"/>
      <sheetName val="t-h TT3P"/>
      <sheetName val="CHITIET VL-NC-DDTT3PHA  (2)"/>
      <sheetName val="TONG HOP VL-NC"/>
      <sheetName val="VC DD3PHA "/>
      <sheetName val="CHITIET VL-NC-TT1p (2)"/>
      <sheetName val="Sheet2 (2)"/>
      <sheetName val="Sheet2"/>
      <sheetName val="CHITIET VL-NC-DDTT3PHA "/>
      <sheetName val="CHITIET VL_NC_TT1p"/>
      <sheetName val="CHITIET VL-NC (2)"/>
      <sheetName val="Tai khoan"/>
      <sheetName val="CHITIET VL-NCHT1 (2)"/>
      <sheetName val="BETON"/>
    </sheetNames>
    <sheetDataSet>
      <sheetData sheetId="0"/>
      <sheetData sheetId="1"/>
      <sheetData sheetId="2" refreshError="1">
        <row r="110">
          <cell r="R110">
            <v>0</v>
          </cell>
        </row>
      </sheetData>
      <sheetData sheetId="3"/>
      <sheetData sheetId="4"/>
      <sheetData sheetId="5"/>
      <sheetData sheetId="6"/>
      <sheetData sheetId="7"/>
      <sheetData sheetId="8"/>
      <sheetData sheetId="9" refreshError="1">
        <row r="4">
          <cell r="D4">
            <v>0.1</v>
          </cell>
        </row>
        <row r="99">
          <cell r="G99">
            <v>2762857</v>
          </cell>
        </row>
        <row r="102">
          <cell r="G102">
            <v>108283.7</v>
          </cell>
        </row>
        <row r="112">
          <cell r="G112">
            <v>1632857</v>
          </cell>
        </row>
        <row r="260">
          <cell r="G260">
            <v>106126.40000000001</v>
          </cell>
        </row>
      </sheetData>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VL"/>
      <sheetName val="VCTC"/>
      <sheetName val="THKLC"/>
      <sheetName val="THVT"/>
      <sheetName val="VC"/>
      <sheetName val="VatLieu"/>
      <sheetName val="THDZ"/>
      <sheetName val="ChiTietDZ"/>
      <sheetName val="DGTH"/>
      <sheetName val="VuaBT"/>
      <sheetName val="ThongSo"/>
      <sheetName val="PLCT"/>
      <sheetName val="Tram"/>
      <sheetName val="CHITIET VL-NC-TT1p"/>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kinh phí XD"/>
      <sheetName val="CHITIET_VL-NC-TT1p"/>
      <sheetName val="HA_NOI"/>
      <sheetName val="Cao_su"/>
      <sheetName val="CN_CK"/>
      <sheetName val="tam_ung"/>
      <sheetName val="SP_INLUA"/>
      <sheetName val="SP_TPBK"/>
      <sheetName val="SP_KHAUBONG"/>
      <sheetName val="sp_cluyen"/>
      <sheetName val="SP_RUOT"/>
      <sheetName val="sp_vo"/>
      <sheetName val="sp_tpcs"/>
      <sheetName val="CHITIET VL_NC_TT1p"/>
      <sheetName val="KL-THO"/>
      <sheetName val="TONG HOP VL-NC"/>
      <sheetName val="DG"/>
      <sheetName val="P"/>
      <sheetName val="Don gia vung III"/>
      <sheetName val="NGUYEN VAN THANH 2.0"/>
      <sheetName val="DON GIA"/>
      <sheetName val="CHITIET VL-NC"/>
      <sheetName val="TienLuong"/>
      <sheetName val="CHITIET"/>
      <sheetName val="DONGIA"/>
      <sheetName val="lam-moi"/>
      <sheetName val="thao-go"/>
      <sheetName val="TH XL"/>
      <sheetName val="VAO"/>
      <sheetName val="Dinh nghia"/>
      <sheetName val="HT"/>
      <sheetName val="CHITIET_VL_NC_TT1p"/>
      <sheetName val="pp1p"/>
      <sheetName val="pp3p "/>
      <sheetName val="TONGKE3p"/>
      <sheetName val="chitimc"/>
      <sheetName val="ctdg"/>
      <sheetName val="TEN MST CTY BR"/>
      <sheetName val="QMCT"/>
      <sheetName val="CHITIET_VL-NC-TT1p1"/>
      <sheetName val="HA_NOI1"/>
      <sheetName val="Cao_su1"/>
      <sheetName val="CN_CK1"/>
      <sheetName val="tam_ung1"/>
      <sheetName val="SP_INLUA1"/>
      <sheetName val="SP_TPBK1"/>
      <sheetName val="SP_KHAUBONG1"/>
      <sheetName val="sp_cluyen1"/>
      <sheetName val="SP_RUOT1"/>
      <sheetName val="sp_vo1"/>
      <sheetName val="sp_tpcs1"/>
      <sheetName val="kinh_phí_XD"/>
      <sheetName val="CHITIET_VL-NC-TT1p2"/>
      <sheetName val="HA_NOI2"/>
      <sheetName val="Cao_su2"/>
      <sheetName val="CN_CK2"/>
      <sheetName val="tam_ung2"/>
      <sheetName val="SP_INLUA2"/>
      <sheetName val="SP_TPBK2"/>
      <sheetName val="SP_KHAUBONG2"/>
      <sheetName val="sp_cluyen2"/>
      <sheetName val="SP_RUOT2"/>
      <sheetName val="sp_vo2"/>
      <sheetName val="sp_tpcs2"/>
      <sheetName val="kinh_phí_XD1"/>
      <sheetName val="CHITIET_VL_NC_TT1p1"/>
      <sheetName val="CHITIET_VL-NC-TT1p3"/>
      <sheetName val="HA_NOI3"/>
      <sheetName val="Cao_su3"/>
      <sheetName val="CN_CK3"/>
      <sheetName val="tam_ung3"/>
      <sheetName val="SP_INLUA3"/>
      <sheetName val="SP_TPBK3"/>
      <sheetName val="SP_KHAUBONG3"/>
      <sheetName val="sp_cluyen3"/>
      <sheetName val="SP_RUOT3"/>
      <sheetName val="sp_vo3"/>
      <sheetName val="sp_tpcs3"/>
      <sheetName val="kinh_phí_XD2"/>
      <sheetName val="CHITIET_VL_NC_TT1p2"/>
      <sheetName val="Gia thanh chuoi su"/>
      <sheetName val="Tiep dia"/>
      <sheetName val="Don gia vung III-Can Tho"/>
      <sheetName val="MTP"/>
      <sheetName val="MTP1"/>
      <sheetName val="KHAUBO_x000e_G"/>
      <sheetName val="_x0000__x0000__x0000__x0000__x0000__x0000__x0000__x0000_"/>
    </sheetNames>
    <sheetDataSet>
      <sheetData sheetId="0"/>
      <sheetData sheetId="1"/>
      <sheetData sheetId="2"/>
      <sheetData sheetId="3"/>
      <sheetData sheetId="4"/>
      <sheetData sheetId="5"/>
      <sheetData sheetId="6"/>
      <sheetData sheetId="7"/>
      <sheetData sheetId="8"/>
      <sheetData sheetId="9"/>
      <sheetData sheetId="10" refreshError="1">
        <row r="11">
          <cell r="C11">
            <v>0.15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sheetName val="TONGKE3p "/>
      <sheetName val="DEN-DUONG"/>
      <sheetName val="CHITIET VL-NC-TT"/>
      <sheetName val="TONG HOP VL-NC"/>
      <sheetName val="KPVC-BD"/>
      <sheetName val="LKVT-TB-TR "/>
      <sheetName val="LKVL-CK-22"/>
      <sheetName val="LK-VT-CS"/>
      <sheetName val="LK-BAN VE "/>
      <sheetName val="TDTKP"/>
    </sheetNames>
    <sheetDataSet>
      <sheetData sheetId="0"/>
      <sheetData sheetId="1" refreshError="1">
        <row r="295">
          <cell r="C295">
            <v>9610</v>
          </cell>
          <cell r="T295">
            <v>12</v>
          </cell>
          <cell r="U295">
            <v>9</v>
          </cell>
          <cell r="X295">
            <v>55</v>
          </cell>
        </row>
      </sheetData>
      <sheetData sheetId="2"/>
      <sheetData sheetId="3"/>
      <sheetData sheetId="4"/>
      <sheetData sheetId="5"/>
      <sheetData sheetId="6"/>
      <sheetData sheetId="7"/>
      <sheetData sheetId="8"/>
      <sheetData sheetId="9"/>
      <sheetData sheetId="1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atgt"/>
      <sheetName val="cong"/>
      <sheetName val="vua"/>
      <sheetName val="gVL"/>
      <sheetName val="dtoan"/>
      <sheetName val="dtct"/>
      <sheetName val="t-dtoan"/>
      <sheetName val="cpkhac"/>
      <sheetName val="gpmb"/>
      <sheetName val="Sheet1"/>
      <sheetName val="XL4Poppy"/>
      <sheetName val="Vatu"/>
      <sheetName val="khluongconlai"/>
      <sheetName val="Bao cao"/>
      <sheetName val="00000000"/>
      <sheetName val="Sheet2"/>
      <sheetName val="Sheet3"/>
      <sheetName val="XL4Test5"/>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m doc"/>
      <sheetName val="TG TSCD - OK"/>
      <sheetName val="TM"/>
      <sheetName val="KQKD-OK"/>
      <sheetName val="LC tien te"/>
      <sheetName val="GTGT"/>
      <sheetName val="DT-CP"/>
      <sheetName val="QT TNDN"/>
      <sheetName val="Trang bia"/>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Bang khoi luong"/>
      <sheetName val="Bang phan tich"/>
      <sheetName val="TH vat tu"/>
      <sheetName val="TH kinh phi"/>
      <sheetName val="TH May TC"/>
      <sheetName val="TH nhan cong"/>
      <sheetName val="Thong ke thiet bi"/>
      <sheetName val="Dinh muc CP KTCB khac"/>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t"/>
      <sheetName val="tkhai"/>
      <sheetName val="muavao"/>
      <sheetName val="banra"/>
      <sheetName val="BCSDHDNam"/>
      <sheetName val="SDHDThang"/>
      <sheetName val="DTCT-tuyen chinh"/>
      <sheetName val="THmp03"/>
      <sheetName val="K²"/>
      <sheetName val="QUY TIEN MAT"/>
      <sheetName val="Tongcongchixdnha"/>
      <sheetName val="QUY XAY DUNG NHA HANG"/>
      <sheetName val="ngn"/>
      <sheetName val="tl/khovt"/>
      <sheetName val="Chi tieu ngoak bang - OK"/>
      <sheetName val="CtietQK"/>
      <sheetName val="Thong ke thigt bi"/>
      <sheetName val="K²??OK"/>
      <sheetName val="Vat tu"/>
      <sheetName val="00000080"/>
      <sheetName val="truc tiep"/>
      <sheetName val="giathanh1"/>
      <sheetName val="dt-tkkttc1-1"/>
      <sheetName val="Dinh muc CP KTCB kêac"/>
      <sheetName val="Luong T1- 03"/>
      <sheetName val="Luong T2- 03"/>
      <sheetName val="Luong T3- 03"/>
      <sheetName val="Bke(10"/>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tra-vat-lieu"/>
      <sheetName val="MTO REV.0"/>
      <sheetName val="CC.huyen"/>
      <sheetName val="coctuatrenda"/>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TOONG HOP"/>
      <sheetName val="ten ncc"/>
      <sheetName val="cho g iao"/>
      <sheetName val="0204"/>
      <sheetName val="ton "/>
      <sheetName val="0000000000"/>
      <sheetName val="K²__OK"/>
      <sheetName val="tl_khovt"/>
      <sheetName val="K²??€OK"/>
      <sheetName val="K²__€OK"/>
      <sheetName val="NC"/>
      <sheetName val="Sheet26"/>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DGchitiet "/>
      <sheetName val="Bag cao"/>
      <sheetName val="PNT_QUOT__3"/>
      <sheetName val="COAT_WRAP_QIOT__3"/>
      <sheetName val="THop 3"/>
      <sheetName val="Sÿÿÿÿÿÿ"/>
      <sheetName val="CISCO"/>
      <sheetName val=""/>
      <sheetName val="Can"/>
      <sheetName val="QU[ TIEN MAT"/>
      <sheetName val="Payment"/>
      <sheetName val="Agg-Require-Asphalt"/>
      <sheetName val="t-dt/an"/>
      <sheetName val="X_x000c_4Poppy"/>
      <sheetName val="t-dt_an"/>
      <sheetName val="B`ng phan tich"/>
      <sheetName val="TH khnh phi"/>
      <sheetName val="Dinh mub CP KTCB khac"/>
      <sheetName val="px2,tb,tl"/>
      <sheetName val="Sheet00"/>
      <sheetName val="C4iet11"/>
      <sheetName val="Phai tra - OC"/>
      <sheetName val="QU_ TIEN MAT"/>
      <sheetName val="LEGEND"/>
      <sheetName val="CdietQII"/>
      <sheetName val="List of 2 digit codes"/>
      <sheetName val="CD tah khoan"/>
      <sheetName val="C "/>
      <sheetName val="????????"/>
      <sheetName val="THop12???????????Ɽ̖?_x0004_??????_xd928_̕??"/>
      <sheetName val="DTCT-tuyen_chinh"/>
      <sheetName val="m_doc"/>
      <sheetName val="QUY_TIEN_MAT"/>
      <sheetName val="QUY_XAY_DUNG_NHA_HANG"/>
      <sheetName val="Vat_tu"/>
      <sheetName val="truc_tiep"/>
      <sheetName val="Luong_T1-_03"/>
      <sheetName val="Luong_T2-_03"/>
      <sheetName val="Luong_T3-_03"/>
      <sheetName val="Chi_tieu_ngoak_bang_-_OK"/>
      <sheetName val="Thong_ke_thigt_bi"/>
      <sheetName val="Dinh_muc_CP_KTCB_kêac"/>
      <sheetName val="ND"/>
      <sheetName val="CANDOI"/>
      <sheetName val="Nhap VT oto"/>
      <sheetName val="TNHC"/>
      <sheetName val="[dt-tkkttc1-1"/>
      <sheetName val="~_________"/>
      <sheetName val="Cho_giao"/>
      <sheetName val="Cadencier_410"/>
      <sheetName val="Cadencier_420"/>
      <sheetName val="KKKKKKKK"/>
      <sheetName val="K²?OK"/>
      <sheetName val="K²_x005f_x0000__x005f_x0000_OK"/>
      <sheetName val="K²_x005f_x0000__x005f_x0000_€OK"/>
      <sheetName val="ESTI."/>
      <sheetName val="DI-ESTI"/>
      <sheetName val="IBASE"/>
      <sheetName val="ctdg"/>
      <sheetName val="ThongSo"/>
      <sheetName val="t-$t_an"/>
      <sheetName val="_Ctiet12"/>
      <sheetName val="________"/>
      <sheetName val="THop12___________Ɽ̖__x0004________xd928_̕__"/>
      <sheetName val="K²_x0000__x0000_OK"/>
      <sheetName val="K²_x0000__x0000_€OK"/>
      <sheetName val="THop12_x0000__x0000__x0000__x0000__x0000__x0000__x0000__x0000__x0000__x0000__x0000_Ɽ̖_x0000__x0004__x0000__x0000__x0000__x0000__x0000__x0000__xd928_̕_x0000__x0000_"/>
      <sheetName val="[dt-tkkttc1-1.xls][dt-tkkttc1-1"/>
      <sheetName val="[dt-tkkttc1-1.xls]tl/khovt"/>
      <sheetName val="[dt-tkkttc1-1.xls]t-dt/an"/>
      <sheetName val="THop12_x0000_Ɽ̖_x0000__x0004__x0000__xd928_̕_x0000_✠̖_x0000_t_x0000__x0019_[dt-tkkttc"/>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Ctiet12"/>
      <sheetName val="_dt-tkkttc1-1"/>
      <sheetName val="K²_OK"/>
      <sheetName val="_dt-tkkttc1-1.xls__dt-tkkttc1-1"/>
      <sheetName val="_dt-tkkttc1-1.xls_tl_khovt"/>
      <sheetName val="_dt-tkkttc1-1.xls_t-dt_an"/>
      <sheetName val="tl_khovt_x0000__x0000__x0000__x0000__x0000__x0000__x0000__x0000__x0000__x0009__x0000_䀠Ԗ_x0000__x0004__x0000__x0000__x0000__x0000__x0000__x0000_ᓰԗ"/>
      <sheetName val="tl_khovt_x0000__x0000__x0000__x0000__x0000__x0000__x0000__x0000__x0000_ _x0000_䀠Ԗ_x0000__x0004__x0000__x0000__x0000__x0000__x0000__x0000_ᓰԗ"/>
      <sheetName val="_x0000__x0000__x0000__x0000__x0000__x0000__x0000__x0000_"/>
    </sheetNames>
    <sheetDataSet>
      <sheetData sheetId="0">
        <row r="64">
          <cell r="Q64">
            <v>5000</v>
          </cell>
        </row>
      </sheetData>
      <sheetData sheetId="1"/>
      <sheetData sheetId="2"/>
      <sheetData sheetId="3"/>
      <sheetData sheetId="4"/>
      <sheetData sheetId="5" refreshError="1">
        <row r="64">
          <cell r="Q64">
            <v>5000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sheetData sheetId="309"/>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refreshError="1"/>
      <sheetData sheetId="320" refreshError="1"/>
      <sheetData sheetId="3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gVL"/>
      <sheetName val="dtoan"/>
      <sheetName val="dap"/>
      <sheetName val="GTXL-duong"/>
      <sheetName val="tkphi"/>
      <sheetName val="bth"/>
      <sheetName val="vattu"/>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Vatu"/>
      <sheetName val="khluongconlai"/>
      <sheetName val="Bao cao"/>
      <sheetName val="00000000"/>
      <sheetName val="gvt"/>
      <sheetName val="ATGT"/>
      <sheetName val="DG-TH"/>
      <sheetName val="Tuong-chan"/>
      <sheetName val="Dau-cong"/>
      <sheetName val="dtoan (4)"/>
      <sheetName val="GTXL"/>
      <sheetName val="tmdtu"/>
      <sheetName val="gpmb"/>
      <sheetName val="Sheet3"/>
      <sheetName val="DLDT"/>
      <sheetName val="Vp"/>
      <sheetName val="Taichinh"/>
      <sheetName val="NN-PTNT"/>
      <sheetName val="TC-LD"/>
      <sheetName val="KH-DT"/>
      <sheetName val="Tu phap"/>
      <sheetName val="T.TRA"/>
      <sheetName val="QLKTTH"/>
      <sheetName val="QLDA"/>
      <sheetName val="Dan so"/>
      <sheetName val=""/>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TT_10KV"/>
      <sheetName val="Sheet1"/>
      <sheetName val="Tuong-#han"/>
      <sheetName val="dtct cong"/>
      <sheetName val="tra-vat-lieu"/>
      <sheetName val="IBASE"/>
      <sheetName val="tuong"/>
      <sheetName val="DTCT-tuyen chinh"/>
      <sheetName val="Sheet2"/>
      <sheetName val="Du_lieu"/>
      <sheetName val="Tra_bang"/>
      <sheetName val="Tra KS"/>
      <sheetName val="Chart1"/>
      <sheetName val="Chart2"/>
      <sheetName val=" 8"/>
      <sheetName val="XL4Poppy"/>
      <sheetName val="DG "/>
      <sheetName val="GPXL-duong"/>
      <sheetName val="Sheet4"/>
      <sheetName val="nhiemvu2006"/>
      <sheetName val="RutTM"/>
      <sheetName val="10000000"/>
      <sheetName val="20000000"/>
      <sheetName val="30000000"/>
      <sheetName val="Giai trinh"/>
      <sheetName val="dap??ƌ?_x0004_??????㝌ƌ????????ƌ??_x0007_?"/>
      <sheetName val="dap__ƌ__x0004_______㝌ƌ________ƌ___x0007__"/>
      <sheetName val="GiaVL"/>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g)a vat lieu"/>
      <sheetName val="????_x0004_????????????????????_x0007_?????"/>
      <sheetName val="Thuc thanh"/>
      <sheetName val="DTCT"/>
      <sheetName val="dtct_cong"/>
      <sheetName val="dapƌ㝌ƌƌ"/>
      <sheetName val="_____x0004______________________x0007______"/>
      <sheetName val="Gia"/>
      <sheetName val="dap?????_x0004_????????????????????_x0007_?"/>
      <sheetName val="LEGEND"/>
      <sheetName val="PutTM"/>
      <sheetName val="dap______x0004______________________x0007__"/>
      <sheetName val="dap__??__x0004_______??________??___x0007__"/>
      <sheetName val="???_x0004_???????_x0007_?"/>
      <sheetName val="Gia KS"/>
      <sheetName val="DTCT-tuyen_chinh"/>
      <sheetName val="Tra_KS"/>
      <sheetName val="_8"/>
      <sheetName val="Giai_trinh"/>
      <sheetName val="DG_"/>
      <sheetName val="g)a_vat_lieu"/>
      <sheetName val="??????"/>
      <sheetName val="?????????????????????????????"/>
      <sheetName val="dap??ƌ???????㝌ƌ????????ƌ???"/>
      <sheetName val="??"/>
      <sheetName val="gihaxe may"/>
      <sheetName val="Giai trũnh"/>
      <sheetName val="__"/>
      <sheetName val="MTO REV.2(ARMOR)"/>
      <sheetName val="dap??????"/>
      <sheetName val="DG-TH?ǲ??????????ẜǰ?_x0004_??????ǰ??"/>
      <sheetName val="Package1"/>
      <sheetName val="tong_hop1"/>
      <sheetName val="phan_tich_DG1"/>
      <sheetName val="gia_vat_lieu1"/>
      <sheetName val="gia_xe_may1"/>
      <sheetName val="gia_nhan_cong1"/>
      <sheetName val="THQui_11"/>
      <sheetName val="THQui_21"/>
      <sheetName val="THQui_31"/>
      <sheetName val="THQui_41"/>
      <sheetName val="TH_nam_20031"/>
      <sheetName val="Bao_cao1"/>
      <sheetName val="dtoan_(4)1"/>
      <sheetName val="Tu_phap1"/>
      <sheetName val="T_TRA1"/>
      <sheetName val="Dan_so1"/>
      <sheetName val="B-n_(2)1"/>
      <sheetName val="TH-t_toan1"/>
      <sheetName val="Tro_giup1"/>
      <sheetName val="QLKTÔH"/>
      <sheetName val="____x0004_________x0007__"/>
      <sheetName val="______"/>
      <sheetName val="_____________________________"/>
      <sheetName val="dap__ƌ_______㝌ƌ________ƌ___"/>
      <sheetName val="KKKKKKKK"/>
      <sheetName val="dap?ƌ?_x0004_?㝌ƌ?ƌ?_x0007_?"/>
      <sheetName val="???_x0004_??????_x0007_?"/>
      <sheetName val="dap????_x0004_???????_x0007_?"/>
      <sheetName val="dap_ƌ__x0004__㝌ƌ_ƌ__x0007__"/>
      <sheetName val="____x0004________x0007__"/>
      <sheetName val="dap_____x0004_________x0007__"/>
      <sheetName val="DG-TH_ǲ__________ẜǰ__x0004_______ǰ__"/>
      <sheetName val="dap______"/>
      <sheetName val="dtct_cong1"/>
      <sheetName val="dap??????????????????????????"/>
      <sheetName val="Thuc_thanh"/>
      <sheetName val="fattu"/>
      <sheetName val="dap__ƌ__x005f_x0004_______㝌ƌ________"/>
      <sheetName val="_____x005f_x0004_____________________"/>
      <sheetName val="dap______x005f_x0004_________________"/>
      <sheetName val="MTO REV.0"/>
      <sheetName val="dap__________________________"/>
      <sheetName val="dap_x0000__x0000_ƌ_x0000__x0004__x0000__x0000__x0000__x0000__x0000__x0000_㝌ƌ_x0000__x0000__x0000__x0000__x0000__x0000__x0000__x0000_ƌ_x0000__x0000__x0007__x0000_"/>
      <sheetName val="_x0000_??_x0000__x0004__x0000__x0000__x0000__x0000__x0000__x0000_??_x0000__x0000__x0000__x0000__x0000__x0000__x0000__x0000_??_x0000__x0000__x0007__x0000__x0000__x0000__x0000__x0000_"/>
      <sheetName val="dap_x0000__x0000_??_x0000__x0004__x0000__x0000__x0000__x0000__x0000__x0000_??_x0000__x0000__x0000__x0000__x0000__x0000__x0000__x0000_??_x0000__x0000__x0007__x0000_"/>
      <sheetName val="DG-TH_x0000_ǲ_x0000__x0000__x0000__x0000__x0000__x0000__x0000__x0000__x0000__x0000_ẜǰ_x0000__x0004__x0000__x0000__x0000__x0000__x0000__x0000_ǰ_x0000__x0000_"/>
      <sheetName val="DG-TH_x0000_?_x0000__x0000__x0000__x0000__x0000__x0000__x0000__x0000__x0000__x0000_?j_x0000__x0004__x0000__x0000__x0000__x0000__x0000__x0000_?j_x0000__x0000_"/>
      <sheetName val="SILICATE"/>
      <sheetName val="??_x0000__x0004__x0000_??_x0000_??_x0000__x0007__x0000_"/>
    </sheetNames>
    <sheetDataSet>
      <sheetData sheetId="0"/>
      <sheetData sheetId="1"/>
      <sheetData sheetId="2"/>
      <sheetData sheetId="3"/>
      <sheetData sheetId="4" refreshError="1">
        <row r="14">
          <cell r="P14">
            <v>89440.853809523804</v>
          </cell>
        </row>
        <row r="19">
          <cell r="P19">
            <v>82440.853809523804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t-h TT35"/>
      <sheetName val="THDT DIEN"/>
      <sheetName val="TKP"/>
      <sheetName val="THKP-HC"/>
      <sheetName val="TONG HOP VL-NC"/>
      <sheetName val="CHITIET VL-NC-TT3p (3)"/>
      <sheetName val="DON GIA"/>
      <sheetName val="TH VL-NC-MTC"/>
      <sheetName val="GIA DO TB"/>
      <sheetName val="CT LAP MBA"/>
      <sheetName val="TH HIEU CHINH"/>
      <sheetName val="CT HIEU CHINH"/>
      <sheetName val="TMINH"/>
      <sheetName val="THXDUNG"/>
      <sheetName val="THVT"/>
      <sheetName val="PT GDV"/>
      <sheetName val="CT XD"/>
      <sheetName val="PTVT"/>
      <sheetName val="TONG HOP VL_NC"/>
      <sheetName val="phuluc1"/>
      <sheetName val="Du_lieu"/>
      <sheetName val="gVL"/>
      <sheetName val="TT1p"/>
      <sheetName val="TRAMVI~1"/>
      <sheetName val="Bang khoi luong"/>
      <sheetName val="CANDOI"/>
      <sheetName val="Nhap VT oto"/>
      <sheetName val="DGchitiet "/>
      <sheetName val="T1"/>
      <sheetName val="Bu_vat_lieu"/>
      <sheetName val="QMCT"/>
      <sheetName val="TONGKE3p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 NC, DDHT Thanhphuoc"/>
      <sheetName val="TH VL_ NC_ DDHT Thanhphuoc"/>
      <sheetName val="BETON"/>
      <sheetName val="BIA (2)"/>
      <sheetName val="CHITIET-TT1p"/>
      <sheetName val="CHITIET VL-NC-DDTT3PHA  (3)"/>
      <sheetName val="VC-3P"/>
      <sheetName val="TNHCHINH"/>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19">
          <cell r="J19">
            <v>102751598</v>
          </cell>
        </row>
      </sheetData>
      <sheetData sheetId="33"/>
      <sheetData sheetId="34"/>
      <sheetData sheetId="35"/>
      <sheetData sheetId="36"/>
      <sheetData sheetId="37"/>
      <sheetData sheetId="38"/>
      <sheetData sheetId="39" refreshError="1"/>
      <sheetData sheetId="4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Sheet1"/>
      <sheetName val="XL4Poppy"/>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00000000"/>
      <sheetName val="10000000"/>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T6"/>
      <sheetName val="Mau"/>
      <sheetName val="KH LDTL"/>
      <sheetName val="C45"/>
      <sheetName val="C47A"/>
      <sheetName val="C47B"/>
      <sheetName val="C46"/>
      <sheetName val="DsachYT"/>
      <sheetName val="00"/>
      <sheetName val="Bhxhoi"/>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LUONG CHO HUU"/>
      <sheetName val="thu BHXH,YT"/>
      <sheetName val="Phan bo"/>
      <sheetName val="Outlets"/>
      <sheetName val="PGs"/>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XL4Test5"/>
      <sheetName val="TAI"/>
      <sheetName val="BANLE"/>
      <sheetName val="t.kho"/>
      <sheetName val="CLB"/>
      <sheetName val="phong"/>
      <sheetName val="hoat"/>
      <sheetName val="tong BH"/>
      <sheetName val="nhapkho"/>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H"/>
      <sheetName val="Chia T1"/>
      <sheetName val="Chia T2"/>
      <sheetName val="Chia T3"/>
      <sheetName val="TH11"/>
      <sheetName val="TH T11"/>
      <sheetName val="TH T1"/>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SP-KH"/>
      <sheetName val="Xuatkho"/>
      <sheetName val="PT"/>
      <sheetName val="1-12"/>
      <sheetName val="MTL$-INTER"/>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Summary"/>
      <sheetName val="Design &amp; Applications"/>
      <sheetName val="Building Summary"/>
      <sheetName val="Building"/>
      <sheetName val="External Works"/>
      <sheetName val="Pivot(Silica|e)"/>
      <sheetName val="Pi6ot(Urethan)"/>
      <sheetName val="TH QT"/>
      <sheetName val="KE QT"/>
      <sheetName val="Piwot(Silicate)"/>
      <sheetName val="Chiet tinh dz22"/>
      <sheetName val="gVL"/>
      <sheetName val="??-BLDG"/>
      <sheetName val="Macro1"/>
      <sheetName val="Macro2"/>
      <sheetName val="Macro3"/>
      <sheetName val="TH VL, NC, DDHT Thanhphuoc"/>
      <sheetName val=""/>
      <sheetName val="ROCK WO_x0003_"/>
      <sheetName val="???????-BLDG"/>
      <sheetName val="INSUL"/>
      <sheetName val="Sheed4"/>
      <sheetName val="TH_x0001_NG2"/>
      <sheetName val="DU TRU LUONG 06 TH@NG"/>
      <sheetName val="AN CA DH 10"/>
      <sheetName val="TAM UNG LNC TH 08"/>
      <sheetName val="Leong thoi gian th 10"/>
      <sheetName val="Luong thoa gian th 11"/>
      <sheetName val="at lns th 10"/>
      <sheetName val="tam ung DNS th 11"/>
      <sheetName val="XL4Test4"/>
      <sheetName val="S¶_x001d_et2"/>
      <sheetName val="vi_du_n"/>
      <sheetName val="vi_du"/>
      <sheetName val="Bieu 2"/>
      <sheetName val="biªu 3"/>
      <sheetName val="bieu1 CTy"/>
      <sheetName val="b2 cty"/>
      <sheetName val="b 3 cty"/>
      <sheetName val="bieu 7"/>
      <sheetName val="bieu 9"/>
      <sheetName val="b14"/>
      <sheetName val="Sheet12"/>
      <sheetName val="TH T19"/>
      <sheetName val="Dieu chinh"/>
      <sheetName val="So -03"/>
      <sheetName val="SoLD"/>
      <sheetName val="So-02"/>
      <sheetName val="báo cáo thang11 m?i"/>
      <sheetName val="Pivot(RckWool)"/>
      <sheetName val="Sheev6"/>
      <sheetName val="Nhap fon gia VL dia phuong"/>
      <sheetName val="thong tin cty"/>
      <sheetName val="TK-in"/>
      <sheetName val="TKTH"/>
      <sheetName val="BR"/>
      <sheetName val="MV"/>
      <sheetName val="mvtt"/>
      <sheetName val="HDKT"/>
      <sheetName val="Linh tinh"/>
      <sheetName val="nk"/>
      <sheetName val="N"/>
      <sheetName val="X"/>
      <sheetName val="공통가설"/>
      <sheetName val="뜃맟뭁돽띿맟?-BLDG"/>
      <sheetName val="CAT_5"/>
      <sheetName val="현장관리비"/>
      <sheetName val="실행내역"/>
      <sheetName val="#REF"/>
      <sheetName val="적용환율"/>
      <sheetName val="合成単価作成表-BLDG"/>
      <sheetName val="NEW-PANEL"/>
      <sheetName val="Giai trinh"/>
      <sheetName val="Pivot(_x0007_lass Wool)"/>
      <sheetName val="Du_lieu"/>
      <sheetName val="CT Thang Mo"/>
      <sheetName val="CT  PL"/>
      <sheetName val="Chi tiet"/>
      <sheetName val="bcôhang"/>
      <sheetName val="RDP013"/>
      <sheetName val="Luong moÿÿngay cong khao sat"/>
      <sheetName val="Q2-00"/>
      <sheetName val="ctTBA"/>
      <sheetName val="_x0010_iwot(Silicate)"/>
      <sheetName val="tong l²"/>
      <sheetName val="TT_10KV"/>
      <sheetName val="Tong hop QL4( - 3"/>
      <sheetName val="T.Tinh"/>
      <sheetName val="SN C£GNV"/>
      <sheetName val="SILICCTE"/>
      <sheetName val="ፌ"/>
      <sheetName val="⁁䡃⁉䥔呅"/>
      <sheetName val="呅吠ь"/>
      <sheetName val="㔳_x000c_吀⁈畱敹瑴慯ծ"/>
      <sheetName val="䥔久䈠佁_x000b_吀⁈䡎偁"/>
      <sheetName val="⁈䡎偁吠乏_x0006_吀⁈"/>
      <sheetName val="䨀湡в"/>
      <sheetName val="湡г"/>
      <sheetName val="д"/>
      <sheetName val="慊㡮_x0004_䨀湡Թ"/>
      <sheetName val="㥮_x0005_䨀湡〱_x0005_䨀"/>
      <sheetName val="_x0005_䨀湡ㄱ_x0005_䨀"/>
      <sheetName val="䨀湡㐱_x0005_䨀湡"/>
      <sheetName val="慊ㅮԵ"/>
      <sheetName val="ㅮԷ"/>
      <sheetName val="㠱_x0005_䨀湡〲_x0005_"/>
      <sheetName val="_x0005_䨀湡㈲_x0005_䨀"/>
      <sheetName val="湡㐲_x0005_䨀湡㔲_x0005_"/>
      <sheetName val="㔲_x0005_䨀"/>
      <sheetName val="湡㘱_x0005_䨀湡㜱"/>
      <sheetName val="Gia vat tu"/>
      <sheetName val="PACK"/>
      <sheetName val="INV"/>
      <sheetName val="TK-XUAT"/>
      <sheetName val="TK-NHAP"/>
      <sheetName val="DT 1"/>
      <sheetName val="DT 2"/>
      <sheetName val="DT 3"/>
      <sheetName val="DM"/>
      <sheetName val="SP"/>
      <sheetName val="NPL"/>
      <sheetName val="??????"/>
      <sheetName val="ROCK WO_x0003_?"/>
      <sheetName val="hoat?࣭????????_x0009_?᭬࣫?_x0004_??????ᑜ࣭???"/>
      <sheetName val="hoat?࣭?_x0009_᭬࣫?_x0004_?ᑜ࣭?ڬ࣫?"/>
      <sheetName val="Luo_x0009__x0008__x0010_"/>
      <sheetName val="POTAL"/>
      <sheetName val="MTO REV.0"/>
      <sheetName val="Phan tich don ႀ￸a chi tiet"/>
      <sheetName val="Basic"/>
      <sheetName val="?????_x0009_????_x0004_????????????????????"/>
      <sheetName val="hoat??????????_x0009_????_x0004_???????????"/>
      <sheetName val="EQUIPMENT -2"/>
      <sheetName val="전차선로 물량표"/>
      <sheetName val="PBS"/>
      <sheetName val="간접비내역-1"/>
      <sheetName val="DESIGN CRITERIA"/>
      <sheetName val="용기"/>
      <sheetName val="BCDTK"/>
      <sheetName val="soktmay"/>
      <sheetName val="_x0010_ivot(Glass Wool)"/>
      <sheetName val="She%t1"/>
      <sheetName val="XL4Pop`y"/>
      <sheetName val="Chitieu-dam c!c loai"/>
      <sheetName val="@Gdg"/>
      <sheetName val="CocKJ1m"/>
      <sheetName val="TA²"/>
      <sheetName val="PNT-QUOT-#3"/>
      <sheetName val="COAT&amp;WRAP-QIOT-#3"/>
      <sheetName val="DG"/>
      <sheetName val=" thoau nuoc nc"/>
      <sheetName val="적용률"/>
      <sheetName val="POWER"/>
      <sheetName val="LABTOTAL"/>
      <sheetName val="견적조건"/>
      <sheetName val="BQ_Equip_Pipe"/>
      <sheetName val="BLR-S"/>
      <sheetName val="Est-Hotpp"/>
      <sheetName val="PipWT"/>
      <sheetName val="piping"/>
      <sheetName val="BREAKDOWN(철거설치)"/>
      <sheetName val="COA-17"/>
      <sheetName val="C-18"/>
      <sheetName val="100000P0"/>
      <sheetName val="RFP0_x0010_6"/>
      <sheetName val="RFP_x0010_07"/>
      <sheetName val="RFP_x0011_1(2)"/>
      <sheetName val="Q_x0012_-02"/>
      <sheetName val="Q_x0013_-02"/>
      <sheetName val="Nhap"/>
      <sheetName val="Luong mot ngay Cong xay"/>
      <sheetName val="DU TRU LUONG"/>
      <sheetName val="PP tinh Thue thu"/>
      <sheetName val="Luong TG thang _x0010_9"/>
      <sheetName val="QT LUONG NS"/>
      <sheetName val="TAM"/>
      <sheetName val="truy"/>
      <sheetName val="THPT&gt;5"/>
      <sheetName val="Pivnt(RockWool)"/>
      <sheetName val="@ivot(Form Glass)"/>
      <sheetName val="Pivot(Gl!ss Wool)"/>
      <sheetName val="ROCK WOKL"/>
      <sheetName val="He co"/>
      <sheetName val="Bhitieu-dam cac loai"/>
      <sheetName val="THVT"/>
      <sheetName val="PTDM"/>
      <sheetName val="PTDGDT"/>
      <sheetName val="Tro giup"/>
      <sheetName val="CN"/>
      <sheetName val="BCN"/>
      <sheetName val="Q TOAN"/>
      <sheetName val="NO MUA"/>
      <sheetName val="VO CHAI"/>
      <sheetName val="VC THU HOI"/>
      <sheetName val="S`eet9"/>
      <sheetName val="재료비"/>
      <sheetName val="BQ List"/>
      <sheetName val="PIPE"/>
      <sheetName val="FLANGE"/>
      <sheetName val="VALVE"/>
      <sheetName val="Mech_1030"/>
      <sheetName val="KL"/>
      <sheetName val="LUong mot"/>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VV-NTKL NHA _x000b_HO DOT 2"/>
      <sheetName val="THA_x000e_G 8"/>
      <sheetName val="AN CA _x0014_HANG 08"/>
      <sheetName val="Xuatkh/"/>
      <sheetName val="\uong mot ngay cong xay lap"/>
      <sheetName val="Luong mot ngay conw0khao sat"/>
      <sheetName val="thu BHXH&lt;YT"/>
      <sheetName val="Coc$0x40cm"/>
      <sheetName val="&quot;0ngay"/>
      <sheetName val="báo cák thang11 mới"/>
      <sheetName val="THANG'"/>
      <sheetName val="뜃맟뭁돽띿맟_-BLDG"/>
      <sheetName val="__-BLDG"/>
      <sheetName val="_______-BLDG"/>
      <sheetName val="báo cáo thang11 m_i"/>
      <sheetName val="______"/>
      <sheetName val="ROCK WO_x0003__"/>
      <sheetName val="hoat_࣭_________x0009__᭬࣫__x0004_______ᑜ࣭___"/>
      <sheetName val="hoat_࣭__x0009_᭬࣫__x0004__ᑜ࣭_ڬ࣫_"/>
      <sheetName val="THANG_"/>
      <sheetName val="TK"/>
      <sheetName val="BRCT"/>
      <sheetName val="SDHD"/>
      <sheetName val="SDHD QUY"/>
      <sheetName val="GTGT135"/>
      <sheetName val="BRCN135"/>
      <sheetName val="MV135"/>
      <sheetName val="SDHDCN"/>
      <sheetName val="SDHDCN quy"/>
      <sheetName val="NXT.CN03"/>
      <sheetName val="bl"/>
      <sheetName val="20000000"/>
      <sheetName val="To*K hop"/>
      <sheetName val=" thoat nuog nc"/>
      <sheetName val="T2"/>
      <sheetName val="MTO REV.2(ARMOR)"/>
      <sheetName val="tong l²?? ban"/>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Du toan chi Tiet coc?nuoc"/>
      <sheetName val="Bia"/>
      <sheetName val="So lieu"/>
      <sheetName val="ct thinghiem"/>
      <sheetName val="Van chuyen"/>
      <sheetName val="DTࠠBH"/>
      <sheetName val="KHQT-00-01"/>
      <sheetName val="TSCD"/>
      <sheetName val="hoat???_x0009_???_x0004_???????"/>
      <sheetName val="[I"/>
      <sheetName val="????"/>
      <sheetName val="báo cák thang11 m?i"/>
      <sheetName val="???????"/>
      <sheetName val="?????"/>
      <sheetName val="??????_x0005_???_x000c_????"/>
      <sheetName val="?_x000c_?????????????"/>
      <sheetName val="TKP"/>
      <sheetName val="hoat_x0000_࣭_x0000__x0000__x0000__x0000__x0000__x0000__x0000__x0000__x0009__x0000_᭬࣫_x0000__x0004__x0000__x0000__x0000__x0000__x0000__x0000_ᑜ࣭_x0000__x0000__x0000_"/>
      <sheetName val="TH4_x0000__x0000__x0000__x0000__x0000__x0000__x0000__x0000__x0000__x0000__x0000_ℨʢ_x0000__x0004__x0000__x0000__x0000__x0000__x0000__x0000_崬ʢ_x0000__x0000__x0000__x0000__x0000_"/>
      <sheetName val="tong l²_x0000__x0000_ ban"/>
      <sheetName val="ፌ_x0000_佄⁎䥇⁁䡃"/>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_x0000_䡔䈠乁_x0005_䐀"/>
      <sheetName val="_x0000_敄㍣б_x0000_慊"/>
      <sheetName val="䨀湡в_x0000_慊㍮"/>
      <sheetName val="湡г_x0000_慊㑮_x0004_"/>
      <sheetName val="д_x0000_慊㙮_x0004_䨀"/>
      <sheetName val="_x0000_慊㝮_x0004_䨀湡"/>
      <sheetName val="_x0000_慊ㅮԳ_x0000_慊"/>
      <sheetName val="慊ㅮԵ_x0000_慊ㅮ"/>
      <sheetName val="ㅮԷ_x0000_慊ㅮԸ"/>
      <sheetName val="԰_x0000_慊㉮Ա_x0000_"/>
      <sheetName val="_x0000_慊㉮Գ_x0000_慊㉮Դ"/>
      <sheetName val="Luo_x0009__x0008__x0010__x0000__x0000__x0006__x0005__x0000__x001c_ Í_x0007_ÉÀ_x0000__x0000__x0006__x0003__x0000__x0000_á_x0000__x0002__x0000_°"/>
      <sheetName val="_x0000__x0000__x0000__x0000__x0000__x0009__x0000_??_x0000__x0004__x0000__x0000__x0000__x0000__x0000__x0000_??_x0000__x0000__x0000__x0000__x0000__x0000__x0000__x0000_??_x0000__x0000_"/>
      <sheetName val="hoat_x0000_?_x0000__x0009_??_x0000__x0004__x0000_??_x0000_??_x0000_"/>
      <sheetName val="TA²_x0000__x0000_NH"/>
      <sheetName val="Du toan chi Tiet coc_x0000_nuoc"/>
      <sheetName val="Nhap_x0000_don gia VL dia phuong"/>
      <sheetName val="Luong mot ngay Cong xay_x0000_lap"/>
      <sheetName val="DU TRU LUONG_x0000_06 THANG"/>
      <sheetName val="PP tinh Thue thu_x0000_nhap"/>
      <sheetName val="QT LUONG NS_x0000_T 07"/>
      <sheetName val="TAM_x0000_UNG LUONG NS TH 10"/>
      <sheetName val="truy_x0000_thu"/>
      <sheetName val="_x0000_TCTiet"/>
      <sheetName val="ࡍ_x0000_慂杮朠慩_x000a_䠀乁⁇䥔久䈠佁_x000b_吀⁈"/>
      <sheetName val="_x0000__x0000_CAI TK 112"/>
      <sheetName val="_x0000__x0000_DT"/>
      <sheetName val="hoat_x0000_࣭_x0000__x0009_᭬࣫_x0000__x0004__x0000_ᑜ࣭_x0000_ڬ࣫_x0000_"/>
      <sheetName val="?????????????_x0003_??_x0003_"/>
      <sheetName val="Nhap?don gia VL dia phuong"/>
      <sheetName val="Luong mot ngay Cong xay?lap"/>
      <sheetName val="DU TRU LUONG?06 THANG"/>
      <sheetName val="PP tinh Thue thu?nhap"/>
      <sheetName val="QT LUONG NS?T 07"/>
      <sheetName val="TAM?UNG LUONG NS TH 10"/>
      <sheetName val="Luo_x0009__x0008__x0010_??_x0006__x0005_?_x001c_ Í_x0007_ÉÀ??_x0006__x0003_??á?_x0002_?°"/>
      <sheetName val="Chitieu-dam cac_x0000_loai"/>
      <sheetName val="Chia\2"/>
      <sheetName val="KL_x0000_LAP TH KHO"/>
      <sheetName val="LUong mot_x0000_ngay cong khao sat"/>
      <sheetName val="Can doi TK_x0000_(2)"/>
      <sheetName val="T2_x0000__x0000_giam TSCD"/>
      <sheetName val="hoat_x0000_࣭_x0000__x0009_᭬࣫_x0000__x0004_԰_x0000_缀_x0000__x0000__x0000_豈"/>
      <sheetName val="TA²_x0000__x0000_€NH"/>
      <sheetName val="tong l²_x0000__x0000_€ ban"/>
      <sheetName val="TH4???????????ℨʢ?_x0004_??????崬ʢ?????"/>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hoat?????????? ????_x0004_???????????"/>
      <sheetName val="hoat_࣭________ _᭬࣫__x0004_______ᑜ࣭___"/>
      <sheetName val="hoat_࣭_ ᭬࣫__x0004__ᑜ࣭_ڬ࣫_"/>
      <sheetName val="Luo _x0008__x0010__x0000__x0000__x0006__x0005__x0000__x001c_ Í_x0007_ÉÀ_x0000__x0000__x0006__x0003__x0000__x0000_á_x0000__x0002__x0000_°"/>
      <sheetName val="hoat_x0000_࣭_x0000_ ᭬࣫_x0000__x0004_԰_x0000_缀_x0000__x0000__x0000_豈"/>
      <sheetName val="hoat_x0000_࣭_x0000_ ᭬࣫_x0000__x0004__x0000_ᑜ࣭_x0000_ڬ࣫_x0000_"/>
      <sheetName val="Phan tich don ??a chi tiet"/>
      <sheetName val="???"/>
      <sheetName val="ࡍ"/>
      <sheetName val="???? ???"/>
      <sheetName val="?????-1"/>
      <sheetName val="??"/>
      <sheetName val="táng QT_x0000_245 (14Xe("/>
      <sheetName val="GTCL"/>
      <sheetName val="VON"/>
      <sheetName val="dat"/>
      <sheetName val="THOP"/>
      <sheetName val="?TCTiet"/>
      <sheetName val="G䁄MN.2"/>
      <sheetName val="DG "/>
      <sheetName val="???_x0003_??_x0003_??_x0008_????"/>
      <sheetName val="??????_x000d_???????_x000b_??"/>
      <sheetName val="????_x000b_????"/>
      <sheetName val="d' cOng"/>
      <sheetName val="_uong mot ngay cong xay lap"/>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_x0009_???_x0004_???????"/>
      <sheetName val="[INSUL.XLSɝROCK WOOL"/>
      <sheetName val="hoat??? ???_x0004_???????"/>
      <sheetName val="???_x0000_??_x0005_???_x000c_????"/>
      <sheetName val="?_x000c_???????_x0000_???_x0000_?"/>
      <sheetName val="_x0000_???_x0000_??_x0000_??_x0000_??_x0003_??_x0003_"/>
      <sheetName val="_x0000_??_x0003_??_x0003_??_x0008_????"/>
      <sheetName val="?_x0000_????_x000d_???????_x000b_??"/>
      <sheetName val="_x0000_???_x0005_?"/>
      <sheetName val="??_x0000_??_x0004_"/>
      <sheetName val="?_x0000_??_x0004_?"/>
      <sheetName val="_x0000_??_x0004_??"/>
      <sheetName val="QMCT"/>
      <sheetName val="Luo _x0008__x0010_"/>
      <sheetName val="Luo _x0008__x0010_??_x0006__x0005_?_x001c_ Í_x0007_ÉÀ??_x0006__x0003_??á?_x0002_?°"/>
      <sheetName val="DANHPHAP"/>
      <sheetName val="hoat?࣭????????_x0009_?᭬࣫?_x0004_?_x0000__x0000_ၶᾔ2豈_x0018_鎄_x0018_"/>
      <sheetName val="??DT"/>
      <sheetName val="SG cXung"/>
      <sheetName val="??-B_x000c_DG"/>
      <sheetName val="Pivot_x0008_RckWool)"/>
      <sheetName val="䥔久䈀佁_x000b_吀⁈䡎偁"/>
      <sheetName val=" ???_x0004_???????"/>
      <sheetName val="Chitieu-dam cac"/>
      <sheetName val=" ??"/>
      <sheetName val="?_x000c_???????"/>
      <sheetName val="?"/>
      <sheetName val="hoat?࣭???????? ?᭬࣫?_x0004_?"/>
      <sheetName val="ROCK WO_x0003__x0000_"/>
      <sheetName val="_x0000__x0000__x0000__x0000__x0000__x0000_"/>
      <sheetName val="_x0009_??_x0000__x0004__x0000_??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refreshError="1"/>
      <sheetData sheetId="600" refreshError="1"/>
      <sheetData sheetId="601" refreshError="1"/>
      <sheetData sheetId="602"/>
      <sheetData sheetId="603"/>
      <sheetData sheetId="604"/>
      <sheetData sheetId="605"/>
      <sheetData sheetId="606"/>
      <sheetData sheetId="607"/>
      <sheetData sheetId="608"/>
      <sheetData sheetId="609"/>
      <sheetData sheetId="610"/>
      <sheetData sheetId="611"/>
      <sheetData sheetId="612" refreshError="1"/>
      <sheetData sheetId="613" refreshError="1"/>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sheetData sheetId="636"/>
      <sheetData sheetId="637"/>
      <sheetData sheetId="638"/>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refreshError="1"/>
      <sheetData sheetId="649" refreshError="1"/>
      <sheetData sheetId="650" refreshError="1"/>
      <sheetData sheetId="651" refreshError="1"/>
      <sheetData sheetId="652"/>
      <sheetData sheetId="653"/>
      <sheetData sheetId="654"/>
      <sheetData sheetId="655"/>
      <sheetData sheetId="656"/>
      <sheetData sheetId="657"/>
      <sheetData sheetId="658"/>
      <sheetData sheetId="659" refreshError="1"/>
      <sheetData sheetId="660" refreshError="1"/>
      <sheetData sheetId="661" refreshError="1"/>
      <sheetData sheetId="662" refreshError="1"/>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sheetData sheetId="678"/>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refreshError="1"/>
      <sheetData sheetId="694" refreshError="1"/>
      <sheetData sheetId="695"/>
      <sheetData sheetId="696" refreshError="1"/>
      <sheetData sheetId="697" refreshError="1"/>
      <sheetData sheetId="698" refreshError="1"/>
      <sheetData sheetId="699"/>
      <sheetData sheetId="700"/>
      <sheetData sheetId="701"/>
      <sheetData sheetId="702"/>
      <sheetData sheetId="703" refreshError="1"/>
      <sheetData sheetId="704" refreshError="1"/>
      <sheetData sheetId="705" refreshError="1"/>
      <sheetData sheetId="706"/>
      <sheetData sheetId="707" refreshError="1"/>
      <sheetData sheetId="708" refreshError="1"/>
      <sheetData sheetId="70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
      <sheetName val="THDT"/>
      <sheetName val="DM-Goc"/>
      <sheetName val="Gia-CT"/>
      <sheetName val="PTCP"/>
      <sheetName val="cphoi"/>
      <sheetName val="XL4Poppy"/>
      <sheetName val="tra_vat_lieu"/>
      <sheetName val="Tai khoan"/>
      <sheetName val="Sheet4"/>
      <sheetName val="Sheet1"/>
      <sheetName val="tonghoptt"/>
      <sheetName val="Sheet2"/>
      <sheetName val="Sheet3"/>
      <sheetName val="ximang"/>
      <sheetName val="da 1x2"/>
      <sheetName val="cat vang"/>
      <sheetName val="phugia555"/>
      <sheetName val="phugia561"/>
      <sheetName val="CQD"/>
      <sheetName val="HGAD"/>
      <sheetName val="HGAM1"/>
      <sheetName val="HGAL2"/>
      <sheetName val="HGAL3"/>
      <sheetName val="tcm"/>
      <sheetName val="tieunang"/>
      <sheetName val="TTTA"/>
      <sheetName val="TNTA"/>
      <sheetName val="TMTTH"/>
      <sheetName val="TNBH"/>
      <sheetName val="tt"/>
      <sheetName val="TLsannen"/>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dongia"/>
      <sheetName val="PLTK"/>
      <sheetName val="00000000"/>
      <sheetName val="10000000"/>
      <sheetName val="DTCT"/>
      <sheetName val="TIEN L"/>
      <sheetName val="THKL"/>
      <sheetName val="BVL"/>
      <sheetName val="PTVL"/>
      <sheetName val="DT"/>
      <sheetName val="KLdat"/>
      <sheetName val="KLthep"/>
      <sheetName val="DG"/>
      <sheetName val="DTKS"/>
      <sheetName val="TH"/>
      <sheetName val="Sheet13"/>
      <sheetName val="Sheet14"/>
      <sheetName val="Sheet15"/>
      <sheetName val="Sheet16"/>
      <sheetName val="Mau NT cho doi"/>
      <sheetName val="THDG- Nha VS"/>
      <sheetName val="THDG- Mong thiet bi"/>
      <sheetName val="PNT-QUOT-#3"/>
      <sheetName val="COAT&amp;WRAP-QIOT-#3"/>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20000000"/>
      <sheetName val="30000000"/>
      <sheetName val="40000000"/>
      <sheetName val="50000000"/>
      <sheetName val="60000000"/>
      <sheetName val="70000000"/>
      <sheetName val="THCT"/>
      <sheetName val="THDZ0,4"/>
      <sheetName val="TH DZ35"/>
      <sheetName val="son-c"/>
      <sheetName val="duc"/>
      <sheetName val="n4"/>
      <sheetName val="bang "/>
      <sheetName val="373.e6"/>
      <sheetName val="678e5"/>
      <sheetName val="372 e6"/>
      <sheetName val="373 e4"/>
      <sheetName val="677e5"/>
      <sheetName val="g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7"/>
      <sheetName val="Sheet18"/>
      <sheetName val="ESTI."/>
      <sheetName val="DI-ESTI"/>
      <sheetName val="tong hgp"/>
      <sheetName val="YL4Test5"/>
      <sheetName val="Tong hop phan bo nhien lieu"/>
      <sheetName val="XD Ninh Quang"/>
      <sheetName val="K10"/>
      <sheetName val="PB chi tiet"/>
      <sheetName val="tong hop phan bo nhien lieu "/>
      <sheetName val="\HKP22-46"/>
      <sheetName val="MTL$-INTER"/>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Gia KS"/>
      <sheetName val="DTCT-TB"/>
      <sheetName val="[TKKT_15Alan1-dg.xlsYPTDG"/>
      <sheetName val="ႀ￸B"/>
      <sheetName val="402"/>
      <sheetName val="SILICATE"/>
      <sheetName val="cat vaɮѧ"/>
      <sheetName val="[TKKT_15Alan1-dg.xls࡝DTCTNÀNG"/>
      <sheetName val="Bu_vat_lieu"/>
      <sheetName val="cat va??"/>
      <sheetName val="THTram"/>
      <sheetName val="¢çeet9"/>
      <sheetName val="_TKKT_15Alan1-dg.xlsYPTDG"/>
      <sheetName val="cat va__"/>
      <sheetName val="CANDOI"/>
      <sheetName val="GT"/>
      <sheetName val="GITHICH"/>
      <sheetName val="KQ"/>
      <sheetName val="GT KQ"/>
      <sheetName val="NS"/>
      <sheetName val="GT NS"/>
      <sheetName val="CNO"/>
      <sheetName val="CHITIEU"/>
      <sheetName val="_x000d_BTA"/>
      <sheetName val="D_x0014_CTQD"/>
      <sheetName val="_x0004_TCT22-46"/>
      <sheetName val="_x0007_XL"/>
      <sheetName val="_x0013_heet2"/>
      <sheetName val="to.ghoptt"/>
      <sheetName val="Lç khoan LK1"/>
      <sheetName val="_x000a_BTA"/>
      <sheetName val="_TKKT_15Alan1-dg.xls࡝DTCTNÀNG"/>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Gia"/>
      <sheetName val="FD"/>
      <sheetName val="GI"/>
      <sheetName val="EE (3)"/>
      <sheetName val="PAVEMENT"/>
      <sheetName val="TRAFFIC"/>
      <sheetName val="??B"/>
      <sheetName val="GiaVL"/>
      <sheetName val="CHITIET"/>
      <sheetName val="[TKKT_15Ala"/>
      <sheetName val="TH khoan ha"/>
      <sheetName val="TK"/>
      <sheetName val="Giaitrinh"/>
      <sheetName val="M02"/>
      <sheetName val="M03"/>
      <sheetName val="M5"/>
      <sheetName val="hd01"/>
      <sheetName val="chiet tifh khoan son "/>
      <sheetName val="_HKP22-46"/>
      <sheetName val="_TKKT_15Ala"/>
      <sheetName val="[TKKT_15Alan1-dg.xls?DTCTNÀNG"/>
      <sheetName val="Tongh/p"/>
      <sheetName val="Du_lieu"/>
      <sheetName val="chiet tinh Khoan gib cong"/>
      <sheetName val="CT35"/>
      <sheetName val="¸TCT30+8"/>
      <sheetName val="CTTra"/>
      <sheetName val="TH_DZ35"/>
      <sheetName val="dbgt(tuyan)"/>
      <sheetName val="_BTA"/>
      <sheetName val="Don gia kꦤoan son "/>
      <sheetName val="DATA"/>
      <sheetName val="KKKKKKKK"/>
      <sheetName val="TH khoan ha?"/>
      <sheetName val="tls"/>
      <sheetName val="__B"/>
      <sheetName val="_TKKT_15Alan1-dg.xls_DTCTNÀNG"/>
      <sheetName val="_TKKT_15Alan1-dg.xls?DTCTNÀNG"/>
      <sheetName val="??????????????????±????????????"/>
      <sheetName val="VL,NC"/>
      <sheetName val="Tongh_p"/>
      <sheetName val="[TKKT_15Alan1-䡤g.xlsYPTDG"/>
      <sheetName val="#REF"/>
      <sheetName val="ctdg"/>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ND"/>
      <sheetName val="TH VL, NC, DDHT Thanhphuoc"/>
      <sheetName val="tra,vat-lieu"/>
      <sheetName val="BANGTRA"/>
      <sheetName val="TH-XL"/>
      <sheetName val="RA"/>
      <sheetName val="VAO"/>
      <sheetName val="Sheeô4"/>
      <sheetName val="cad vang"/>
      <sheetName val="\ra_bang"/>
      <sheetName val="TH khoan`han"/>
      <sheetName val="Da tmn"/>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373 ²"/>
      <sheetName val="_TKKT_15Alan1-䡤g.xlsYPTDG"/>
      <sheetName val="dtct cong"/>
      <sheetName val="VAB"/>
      <sheetName val="DTKPSADUONO"/>
      <sheetName val="chiet tinh Khoan gia cono"/>
      <sheetName val="TH khoan ha_"/>
      <sheetName val="TNBH_ͧ_x001f__TKKT_15Alan1-dg.xls_tls"/>
      <sheetName val="TKKT_15Alan1-dg"/>
      <sheetName val="400000p0"/>
      <sheetName val="chi tiet Khoan GB+HTP"/>
      <sheetName val="Tai khgan"/>
      <sheetName val="dtct cau"/>
      <sheetName val="²"/>
      <sheetName val="Da tmn?dung"/>
      <sheetName val="chiet tinh Khoan gia cofg"/>
      <sheetName val="chiet tGh khoan son "/>
      <sheetName val="_ra_bang"/>
      <sheetName val="C䁑D"/>
      <sheetName val="__________________±____________"/>
      <sheetName val="DMTK"/>
      <sheetName val="DTCTFÀNG"/>
      <sheetName val="TONG_HOPVAT_TU_MO_x0009_"/>
      <sheetName val="VL"/>
      <sheetName val="TVL"/>
      <sheetName val="tc_Bia_TC_(3-"/>
      <sheetName val="TH_khoan_GC+@TP"/>
      <sheetName val="Dongia_khoan_gia_cong"/>
      <sheetName val="DongiaK_lap_TB"/>
      <sheetName val="ES\I_"/>
      <sheetName val="Mau_NT_cho_doy"/>
      <sheetName val="ESUI."/>
      <sheetName val="Don gia k?oan son "/>
      <sheetName val="TONG_HOPVAT_TU_MO "/>
      <sheetName val="ၛTKKT_15Alan1-dg.xls_THKPTNANG"/>
      <sheetName val="[TKKT_15Alan1-dg.xls䁝GXL"/>
      <sheetName val="_TKKT_15Alan1-dg.xls䁝GXL"/>
      <sheetName val="[TKKT_15Alan1-?g.xlsYPTDG"/>
      <sheetName val="TNBH_?_x001f__TKKT_15Alan1-dg.xls_tls"/>
      <sheetName val="Bang chiet tinh TBA"/>
      <sheetName val="373 ²?"/>
      <sheetName val="t#m"/>
      <sheetName val="Da_tan_dung2"/>
      <sheetName val="tong_hop2"/>
      <sheetName val="phan_tich_DG2"/>
      <sheetName val="gia_vat_lieu2"/>
      <sheetName val="gia_xe_may2"/>
      <sheetName val="gia_nhan_cong2"/>
      <sheetName val="Tai_khoan2"/>
      <sheetName val="TM_Gach2"/>
      <sheetName val="Sheet02"/>
      <sheetName val="[TKKT_15Al"/>
      <sheetName val="HM_bao_gia2"/>
      <sheetName val="BiaTong_Khoan2"/>
      <sheetName val="BiaT_K12"/>
      <sheetName val="TH_khoan_GC+H+L+S2"/>
      <sheetName val="TM_Khoan_HAN2"/>
      <sheetName val="TM_Khoan_GC2"/>
      <sheetName val="TM_Khoan_SON2"/>
      <sheetName val="tc_phan_tich_don_gia2"/>
      <sheetName val="tc_chi_tiet_TC2"/>
      <sheetName val="tc_chiet_tinh_TC2"/>
      <sheetName val="tc_Don_gia2"/>
      <sheetName val="TNBH_x0000_ͧ_x001f_[TKKT_15Alan1-dg.xls]tls"/>
      <sheetName val="TNBH?ͧ_x001f_[TKKT_15Alan1-dg.xls]tls"/>
      <sheetName val="_x0000__x0000__x0000__x0000_??_x0000__x0000__x0000__x0000__x0000__x0000__x0000__x0000_??_x0000__x0000_±_x0000__x0000__x0000__x0000__x0000__x0000__x0000__x0000__x0000__x0000__x0000__x0000_"/>
      <sheetName val="TNBH_x0000_?_x001f_[TKKT_15Alan1-dg.xls]tls"/>
      <sheetName val="TNBH??_x001f_[TKKT_15Alan1-dg.xls]tls"/>
      <sheetName val="Da tmn_x0000_dung"/>
      <sheetName val="²_x0000__x0000_hoan GC+HTP"/>
      <sheetName val="[TKKT_15Alan1-dg.xls][TKKT_15Al"/>
      <sheetName val="[TKKT_15Alan1-dg.xls]\HKP22-46"/>
      <sheetName val="[TKKT_15Alan1-dg.xls]Tongh/p"/>
      <sheetName val="[TKKT_15Alan1-dg.xls]\ra_bang"/>
      <sheetName val="²??hoan GC+HTP"/>
      <sheetName val="[TKKT_15Alan1-dg.xls]\HKP22-4&amp;"/>
      <sheetName val="tc_TH_-_TC2"/>
      <sheetName val="tc_Bia_TC_(3)2"/>
      <sheetName val="chi_tiet_khoan_son2"/>
      <sheetName val="chiet_tinh_khoan_son_2"/>
      <sheetName val="Don_gia_khoan_son_2"/>
      <sheetName val="TH_khoan_son2"/>
      <sheetName val="SS_Sgianh2"/>
      <sheetName val="chi_tiet_Khoan_GC+HTP2"/>
      <sheetName val="_x0004__x0014_CTQD"/>
      <sheetName val=" BTA"/>
      <sheetName val="D_x005f_x0014_CTQD"/>
      <sheetName val="_x005f_x0004_TCT22-46"/>
      <sheetName val="_x005f_x0007_XL"/>
      <sheetName val="_x005f_x0013_heet2"/>
      <sheetName val="px#_x000a_tl"/>
      <sheetName val="TNBH___x001f__TKKT_15Alan1-dg.xls_tls"/>
      <sheetName val="TNBH_ͧ_x005f_x001F__TKKT_15Alan1-dg.x"/>
      <sheetName val="TNBH___x005f_x001F__TKKT_15Alan1-dg.x"/>
      <sheetName val="BangkeNX"/>
      <sheetName val="SoTHVT"/>
      <sheetName val="THDZ0_4"/>
      <sheetName val="chi tiet Kho`n GC+HTP"/>
      <sheetName val="TJGTXL05"/>
      <sheetName val="DG "/>
      <sheetName val="chiet_tinh_Khoan_GC+HTP2"/>
      <sheetName val="Dongiakhoan_GC+HTP2"/>
      <sheetName val="TH_khoan_GC+HTP2"/>
      <sheetName val="chi_tiet_Khoan_gia_cong2"/>
      <sheetName val="TN"/>
      <sheetName val="[TKKT_15Alan1-dg.xls]ES\I_"/>
      <sheetName val="_x005f_x000a_BTA"/>
      <sheetName val="_x005f_x000d_BTA"/>
      <sheetName val="ESTI琮"/>
      <sheetName val="Tong hop phan 瑢o n瑨ien lieu"/>
      <sheetName val="TH khoan ha_x0000_"/>
      <sheetName val="373 ²_x0000_"/>
    </sheetNames>
    <sheetDataSet>
      <sheetData sheetId="0"/>
      <sheetData sheetId="1"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refreshError="1"/>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efreshError="1"/>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sheetData sheetId="552"/>
      <sheetData sheetId="553" refreshError="1"/>
      <sheetData sheetId="554" refreshError="1"/>
      <sheetData sheetId="555"/>
      <sheetData sheetId="556"/>
      <sheetData sheetId="557"/>
      <sheetData sheetId="558"/>
      <sheetData sheetId="559"/>
      <sheetData sheetId="560"/>
      <sheetData sheetId="561"/>
      <sheetData sheetId="562"/>
      <sheetData sheetId="563"/>
      <sheetData sheetId="564"/>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sheetData sheetId="578"/>
      <sheetData sheetId="579" refreshError="1"/>
      <sheetData sheetId="580"/>
      <sheetData sheetId="581"/>
      <sheetData sheetId="582"/>
      <sheetData sheetId="583"/>
      <sheetData sheetId="584"/>
      <sheetData sheetId="585" refreshError="1"/>
      <sheetData sheetId="586" refreshError="1"/>
      <sheetData sheetId="587" refreshError="1"/>
      <sheetData sheetId="588" refreshError="1"/>
      <sheetData sheetId="589"/>
      <sheetData sheetId="590" refreshError="1"/>
      <sheetData sheetId="59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XL4Poppy"/>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________BLDG"/>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LUONG CHO HUU"/>
      <sheetName val="thu BHXH,YT"/>
      <sheetName val="Phan bo"/>
      <sheetName val="Luong T5-04"/>
      <sheetName val="THLK2"/>
      <sheetName val="GVL"/>
      <sheetName val="tam"/>
      <sheetName val="PTDG"/>
      <sheetName val="DTCT"/>
      <sheetName val="DGBQ"/>
      <sheetName val="DGDT"/>
      <sheetName val="Gia trung thau"/>
      <sheetName val="Thanh toan dot 1"/>
      <sheetName val="DTXL"/>
      <sheetName val="THXL"/>
      <sheetName val="dieuphoida"/>
      <sheetName val="dieuphoidat"/>
      <sheetName val="2001"/>
      <sheetName val="2002"/>
      <sheetName val="XL4Test5"/>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LDG"/>
      <sheetName val="Tdoi t.truong"/>
      <sheetName val="BC DBKH T5"/>
      <sheetName val="BC DBKH T6"/>
      <sheetName val="BC DBKH T7"/>
      <sheetName val="Bia "/>
      <sheetName val="Muc luc"/>
      <sheetName val="Thuyet minh PA1"/>
      <sheetName val="kl xaychan khay"/>
      <sheetName val="Jan11"/>
      <sheetName val="Jan13"/>
      <sheetName val="Jan14"/>
      <sheetName val="Jan15"/>
      <sheetName val="Jan16"/>
      <sheetName val="Jan17"/>
      <sheetName val="Jan18"/>
      <sheetName val="Jan20"/>
      <sheetName val="Jan21"/>
      <sheetName val="Outlets"/>
      <sheetName val="PGs"/>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P‰¿ì¬?-BLDG"/>
      <sheetName val="?¬P¿ì¬?-BLDG"/>
      <sheetName val="?쒕?-BLDG"/>
      <sheetName val="??????-BLDG"/>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HUNG"/>
      <sheetName val="THO"/>
      <sheetName val="HOA"/>
      <sheetName val="TINH"/>
      <sheetName val="THONG"/>
      <sheetName val="XXXXXXX0"/>
      <sheetName val="XXXXXXX1"/>
      <sheetName val="?+Invoice!$DF$57?-BLDG"/>
      <sheetName val="BOQ FORM FOR INQÕIRY"/>
      <sheetName val="Bang ngang"/>
      <sheetName val="Bang doc"/>
      <sheetName val="B cham cong"/>
      <sheetName val="Btt luong"/>
      <sheetName val="Chart1"/>
      <sheetName val="SC 231"/>
      <sheetName val="SC 410"/>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BLDG"/>
      <sheetName val="thietbi"/>
      <sheetName val="10"/>
      <sheetName val="Overhead &amp; Profit B-1"/>
      <sheetName val="Dec#1"/>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MTL$-INTER"/>
      <sheetName val="Chi tiet don gia khgi phuc"/>
      <sheetName val="PTDGDT"/>
      <sheetName val="DI-ESTI"/>
      <sheetName val="KhanhThuong"/>
      <sheetName val="PlotDat4"/>
      <sheetName val="DA0463BQ"/>
      <sheetName val="Sc #34"/>
      <sheetName val="Hoi phe nu"/>
      <sheetName val="THANG#"/>
      <sheetName val="Sheet("/>
      <sheetName val="Sheed7"/>
      <sheetName val="A`r3"/>
      <sheetName val="Apb4"/>
      <sheetName val="_x0001_pr2"/>
      <sheetName val="T.hopCPXDho"/>
      <sheetName val="LK cp "/>
      <sheetName val="GDTH"/>
      <sheetName val="Ph"/>
      <sheetName val="TSCD"/>
      <sheetName val="BCDP_x0005_"/>
      <sheetName val="NKC _x0003_"/>
      <sheetName val="?öm÷²??öm?-BLDG"/>
      <sheetName val="Disch"/>
      <sheetName val="Pack"/>
      <sheetName val="Delivery"/>
      <sheetName val="M50"/>
      <sheetName val="M48"/>
      <sheetName val="M45"/>
      <sheetName val="M38"/>
      <sheetName val="D.Order"/>
      <sheetName val="Report"/>
      <sheetName val="Report.Delivery"/>
      <sheetName val="Monthly"/>
      <sheetName val="FORM OF PROPNSAL RFP-003"/>
      <sheetName val="XL4Po"/>
      <sheetName val="_x0010_HANG1"/>
      <sheetName val="quy 1"/>
      <sheetName val="quy 2"/>
      <sheetName val="6 thang"/>
      <sheetName val="quy 3"/>
      <sheetName val="9 TH"/>
      <sheetName val="quy4"/>
      <sheetName val="nam"/>
      <sheetName val="Sheet11"/>
      <sheetName val="Sheet12"/>
      <sheetName val="V_x000c_(No V-c)"/>
      <sheetName val="N@"/>
      <sheetName val="Don gaa chi tiet"/>
      <sheetName val="XL4Poppq"/>
      <sheetName val="FH"/>
      <sheetName val="Chi p`i van chuyen"/>
      <sheetName val="??+Invoice!$DF$57?????-BLDG"/>
      <sheetName val="Coc40x40c-"/>
      <sheetName val="Han13"/>
      <sheetName val="T.@_x000c_"/>
      <sheetName val="TIEUHAO"/>
      <sheetName val="Chiet tinh dz22"/>
      <sheetName val="Overhead &amp; "/>
      <sheetName val="Overhead &amp; Ԁ"/>
      <sheetName val="Overhead &amp; ?"/>
      <sheetName val="MAU QT 2005"/>
      <sheetName val="LUONG"/>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FORM OF PROPOSAL RFP-00Ê"/>
      <sheetName val="IBASE"/>
      <sheetName val="PHANG5"/>
      <sheetName val="Phan tich don gia chi&quot;tiet"/>
      <sheetName val="DG "/>
      <sheetName val="SC"/>
      <sheetName val="QC 152"/>
      <sheetName val="SC 41_x0011_"/>
      <sheetName val="SC _x0014_42 loan"/>
      <sheetName val="SCT_x0011_54"/>
      <sheetName val="CT aong"/>
      <sheetName val="²"/>
      <sheetName val="TK Ngoai b!ng"/>
      <sheetName val="TMinh BC T_x0001_"/>
      <sheetName val="So _x0004_GNH "/>
      <sheetName val="XL4Wÿÿÿÿ"/>
      <sheetName val="Chi tiet dmn gia khoi phuc"/>
      <sheetName val="䌀Ԁ"/>
      <sheetName val="_x0005_B"/>
      <sheetName val="븒ᨀഀ؀䘀䘀䘀䘀䘀䘀䘀䘀"/>
      <sheetName val="FFFFFF"/>
      <sheetName val="䘀䘀ༀ؀ᬀഀ"/>
      <sheetName val="_x001b__x000d__x0010_C"/>
      <sheetName val="_x000e_０_x0005_؁က縀"/>
      <sheetName val="_x0010_ɾ_x000a__x000e_"/>
      <sheetName val="䌀"/>
      <sheetName val="_x0006__x000e__x0001_Dý_x000a__x000e_"/>
      <sheetName val="_x000a__x000e__x0002_E_x0011_"/>
      <sheetName val="_x0003_C_x0005_"/>
      <sheetName val="ਂ฀Ѐ䘀"/>
      <sheetName val="㸀䃗_x0006__x001e__x000e__x0005_"/>
      <sheetName val="耀䁉"/>
      <sheetName val="ࣿ娀 _x000e_쀐븒"/>
      <sheetName val="ዀ¾_x001a__x000e__x0006_F"/>
      <sheetName val="FFFF"/>
      <sheetName val="_x001b__x000e__x0010_C"/>
      <sheetName val="䁉_x0008__x000f_％"/>
      <sheetName val="׿Ā_x0006__x0010_"/>
      <sheetName val="縀ਂༀ"/>
      <sheetName val="﵀਀ༀĀ䐀"/>
      <sheetName val="ý_x000a__x000f__x0002_"/>
      <sheetName val="ý_x000a__x000f__x0003_"/>
      <sheetName val="ɾ_x000a__x000f__x0004_"/>
      <sheetName val="䘀"/>
      <sheetName val="_x0006__x001e__x000f__x0005_B"/>
      <sheetName val="B"/>
      <sheetName val="_x0008_ꑚༀကዀ"/>
      <sheetName val="ዀ¾_x001a__x000f__x0006_"/>
      <sheetName val="_x0006_FFFF"/>
      <sheetName val="FFFFF"/>
      <sheetName val="FFF_x000f__x0006_"/>
      <sheetName val="_x0006__x001b__x000f__x0010_C"/>
      <sheetName val="C"/>
      <sheetName val="؁က縀"/>
      <sheetName val="ਂက"/>
      <sheetName val="਀ကĀ䐀ᔀ"/>
      <sheetName val="_x0016_x"/>
      <sheetName val="쀓ࡄЀ׀ࡄ᐀πɾ_x000a__x0009_"/>
      <sheetName val="ŀ؂ऀĀऀ縂ਂऀȀ帀㹓"/>
      <sheetName val="_x000a__x0009__x0003_÷Ĉ"/>
      <sheetName val="ऀЀ"/>
      <sheetName val="䀸ñ鰀䂸_x0005_¾"/>
      <sheetName val="븀⠀ऀ؀"/>
      <sheetName val="òòòóôð"/>
      <sheetName val=""/>
      <sheetName val="ððððòò"/>
      <sheetName val="ꀀ砀ᘀ縀ਂ"/>
      <sheetName val="ɾ_x000a__x000a_"/>
      <sheetName val="Āऀ縂ਂ਀Ȁ"/>
      <sheetName val="_x000a__x0002_î䃸ý"/>
      <sheetName val="﵀਀਀̀ሀ"/>
      <sheetName val="÷Ē"/>
      <sheetName val="䀸ñꠀ䂶_x0005_¾"/>
      <sheetName val="븀☀਀؀"/>
      <sheetName val=""/>
      <sheetName val="ðððò"/>
      <sheetName val="ꀀᔀ؀"/>
      <sheetName val="_x0006__x001b__x000a__x0016_"/>
      <sheetName val="砀"/>
      <sheetName val="ᘀ׿Ā_x000a_"/>
      <sheetName val="ᘀ밀ᬄ਀"/>
      <sheetName val="_x000a__x001b_ᘖᄀ"/>
      <sheetName val="ᄑ䰀"/>
      <sheetName val="L׀L"/>
      <sheetName val="_x000a__x000b_"/>
      <sheetName val="_x0006__x000b__x0001_ȉ"/>
      <sheetName val="縂ਂ଀Ȁ"/>
      <sheetName val="_x0002_î卖&gt;"/>
      <sheetName val="ጀ_x0001_봀ሀ"/>
      <sheetName val="ሀ଀Ѐ"/>
      <sheetName val="넰Հ븀☀଀"/>
      <sheetName val="଀؀"/>
      <sheetName val=""/>
      <sheetName val=""/>
      <sheetName val=""/>
      <sheetName val="_x0005_ਁᘀ縀"/>
      <sheetName val="ɾ_x000a__x000c_"/>
      <sheetName val="∀ŀ؂ఀĀऀ縂ਂఀȀ저"/>
      <sheetName val="ऀЀ"/>
      <sheetName val=""/>
      <sheetName val=""/>
      <sheetName val="Ԁ䈀"/>
      <sheetName val="䘀䘀䘀䘀䘀䘀䘀䘀"/>
      <sheetName val="䘀ༀ؀ᬀ"/>
      <sheetName val="䐀ሀ"/>
      <sheetName val="䔀ጀ"/>
      <sheetName val="Tro gaup"/>
      <sheetName val="?+Anvoice!$DF$57?-BLDG"/>
      <sheetName val="NhapHD"/>
      <sheetName val="INHOADON"/>
      <sheetName val="DataSource"/>
      <sheetName val="Danhsach KH"/>
      <sheetName val="GIA VON"/>
      <sheetName val="DS 11"/>
      <sheetName val="Module2"/>
      <sheetName val="BC"/>
      <sheetName val="Sheat4"/>
      <sheetName val="bang tien luong"/>
      <sheetName val="10??????"/>
      <sheetName val="10?"/>
      <sheetName val="T.@_x000c_?_x0001_???_x0003_Ú??&lt;_x001f_???"/>
      <sheetName val="T.@_x000c_?_x0001_?_x0003_Ú&lt;_x001f_?"/>
      <sheetName val="T.@_x000c_?_x0001_?_x0003_Ú?&lt;_x001f_?"/>
      <sheetName val="Overhead &amp; Ԁ???ﰀ"/>
      <sheetName val="Overhead &amp; Ԁ???"/>
      <sheetName val="Overhead &amp; Ԁ???Ȁ"/>
      <sheetName val="SUMMARY"/>
      <sheetName val="쀓ࡄЀ׀ࡄ᐀πɾ_x000a_ "/>
      <sheetName val="_x000a_ _x0003_÷Ĉ"/>
      <sheetName val="Overhead &amp; ?????"/>
      <sheetName val="XDCB hoanth`nh"/>
      <sheetName val="Rheet2 (4)"/>
      <sheetName val="9 toan"/>
      <sheetName val="??-BLD聇"/>
      <sheetName val="NKC _x0003_??TM1_x0006_??SC 111_x0002_??NH_x0006_??SC 1"/>
      <sheetName val="T.hopCPXDho?n?hanh (2)"/>
      <sheetName val="LK cp ?dcb"/>
      <sheetName val="GDTH?5"/>
      <sheetName val="Ph?n??ich ?a? tu"/>
      <sheetName val="TT_35"/>
      <sheetName val="T.hopCPXDho_x0000_n_x0000_hanh (2)"/>
      <sheetName val="LK cp _x0000_dcb"/>
      <sheetName val="GDTH_x0000_5"/>
      <sheetName val="Ph_x0000_n_x0000__x0000_ich _x0000_a_x0000_ tu"/>
      <sheetName val="NKC _x0003__x0000__x0000_TM1_x0006__x0000__x0000_SC 111_x0002__x0000__x0000_NH_x0006__x0000__x0000_SC 1"/>
      <sheetName val="XL4Po_x0000_p_x0010_"/>
      <sheetName val="T.@_x000c__x0000__x0001__x0000__x0000__x0000__x0003_Ú_x0000__x0000_&lt;_x001f__x0000__x0000__x0000_"/>
      <sheetName val="Overhead &amp; Ԁ_x0000__x0000__x0000_"/>
      <sheetName val="Overhead &amp; Ԁ_x0000__x0000__x0000_Ȁ"/>
      <sheetName val="Overhead &amp; ?_x0000__x0000__x0000_?"/>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_x0000__x0000_Ⰰࡀ฀က"/>
      <sheetName val="_x0010_ɾ_x000a__x000e__x0000_C"/>
      <sheetName val="䌀_x0000_᐀ŀ؂฀"/>
      <sheetName val="_x0000_ﴀ਀฀̀䌀"/>
      <sheetName val="_x0003_C_x0005__x0000_ɾ_x000a_"/>
      <sheetName val="ਂ฀Ѐ䘀_x0000_휾"/>
      <sheetName val="Ԁ䈀_x0000__x0000__x0000_䦀"/>
      <sheetName val="耀䁉_x0000__x000d_％_x0008_"/>
      <sheetName val="_x0000__x0000__x0000_䦀"/>
      <sheetName val="_x0000_C_x0000_䀤"/>
      <sheetName val="䐀ሀ_x0000_ﴀ"/>
      <sheetName val="䔀ጀ_x0000_ﴀ"/>
      <sheetName val="䌀᐀_x0000_縀"/>
      <sheetName val="䘀_x0000_튎ـ"/>
      <sheetName val="_x0000_ _x000f_０_x0008_"/>
      <sheetName val="_x0000_(_x0010_０_x0005_؁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SC_x0000_133"/>
      <sheetName val="²_x0000__x0000_AI TK 112"/>
      <sheetName val="쀓ࡄЀ׀ࡄ᐀πɾ_x000a__x0009__x0000_í_x0000_䀘ȁ_x0006__x0009__x0001_ȉɾ_x000a__x0009__x0002_î"/>
      <sheetName val="_x000a__x0009__x0003_÷Ĉ_x0000_½_x0012__x0009__x0004_ð_x0000_"/>
      <sheetName val="ऀЀ_x0000_㠀"/>
      <sheetName val="ɾ_x000a__x000a__x0000_í_x0000_䀜"/>
      <sheetName val="_x0000_䀜ȁ_x0006__x000a__x0001_"/>
      <sheetName val="÷Ē_x0000_½_x0012__x000a_"/>
      <sheetName val="_x0000__x0000__x0008__x0008_"/>
      <sheetName val="ᄑ䰀_x0000_샽L"/>
      <sheetName val="_x0000_샾縃ਂ"/>
      <sheetName val="_x000a__x000b__x0000_í"/>
      <sheetName val="_x0000_ ŀ؂"/>
      <sheetName val="_x0000_㠀_x0000_넰"/>
      <sheetName val="ɾ_x000a__x000c__x0000_í_x0000_䀢ȁ"/>
      <sheetName val="ऀЀ_x0000_㠀"/>
      <sheetName val="Overhead &amp; Ԁ_x0000__x0000__x0000_ﰀ"/>
      <sheetName val="DG"/>
      <sheetName val="쀓ࡄЀ׀ࡄ᐀πɾ_x000a_ _x0000_í_x0000_䀘ȁ_x0006_ _x0001_ȉɾ_x000a_ _x0002_î"/>
      <sheetName val="_x000a_ _x0003_÷Ĉ_x0000_½_x0012_ _x0004_ð_x0000_"/>
      <sheetName val="Mau 3o 2"/>
      <sheetName val="Sb 334"/>
      <sheetName val="Phan bo k_x0005__x0000__x0000__x0000__x0002__x0000_"/>
      <sheetName val="Phan bo k"/>
      <sheetName val="CT 1md &amp; dau conM"/>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han_tich_vat_tu"/>
      <sheetName val="Tong_hop_vat_tu"/>
      <sheetName val="Gia_tri_vat_tu"/>
      <sheetName val="PNT-QUOT-#3"/>
      <sheetName val="Phan bo kh_x0005__x0000__x0000__x0000__x0002__x0000_Ƛ_xdbdd_隘_x0013__x0002_"/>
      <sheetName val="?ý_x000a__x000d__x0002_E_x0010_?ý_x000a__x000d__x0003_C_x0005_?ɾ_x000a__x000d__x0004_F"/>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Phan bo kh_x0005_???_x0002_?Ƛ_xdbdd_隘_x0013__x0002_"/>
      <sheetName val="XL4Po?p_x0010_"/>
      <sheetName val="__-BLDG"/>
      <sheetName val="_______-BLDG"/>
      <sheetName val="____-BLDG"/>
      <sheetName val="_¬’P‰¿ì¬_-BLDG"/>
      <sheetName val="_¬P¿ì¬_-BLDG"/>
      <sheetName val="_쒕_-BLDG"/>
      <sheetName val="_+Invoice!$DF$57_-BLDG"/>
      <sheetName val="______-BLDG"/>
      <sheetName val="SC?133"/>
      <sheetName val="?¬P¿?¬?-BLDG"/>
      <sheetName val="so 8???????????܈Ǫ?_x0004_??????䖼ǭ????"/>
      <sheetName val="䌀᐀"/>
      <sheetName val="A6"/>
      <sheetName val="NL"/>
      <sheetName val="TP"/>
      <sheetName val="phan bo _x0005__x0000__x0000__x0000__x0002__x0000_낟꼉飘"/>
      <sheetName val="phan bo "/>
      <sheetName val="2_x0006__x0000__x0000_Sheet3_x0004__x0000__x0000_211A_x0004__x0000__x0000_211B_x0006__x0000__x0000_SCT5"/>
      <sheetName val="COAT&amp;WRAP-QIOT-#3"/>
      <sheetName val="?¬’P‰¿_x0000__x0000_¬?-BLDG"/>
      <sheetName val="DGTren"/>
      <sheetName val="CT 1md &amp; dae cong"/>
      <sheetName val="0_x0010_000000"/>
      <sheetName val="Sheet17"/>
      <sheetName val="Sheet13"/>
      <sheetName val="Sheet14"/>
      <sheetName val="Sheet15"/>
      <sheetName val="Sheet16"/>
      <sheetName val="?+Invoice!$DF$57㊞_x0000_-BLDG"/>
      <sheetName val="Congig"/>
      <sheetName val="?¬P¿ì¬?"/>
      <sheetName val="?þÎ£O??þÎ?-BLDG"/>
      <sheetName val="???¡¯P¡ë??¨¬???-BLDG"/>
      <sheetName val="?þÎ£O????-BLDG"/>
      <sheetName val="SC_x0000_111"/>
      <sheetName val="so 8_x0000__x0000__x0000__x0000__x0000__x0000__x0000__x0000__x0000__x0000__x0000_܈Ǫ_x0000__x0004__x0000__x0000__x0000__x0000__x0000__x0000_䖼ǭ_x0000__x0000__x0000__x0000_"/>
      <sheetName val="Phan bo kh_x0005_"/>
      <sheetName val="so 8"/>
      <sheetName val="_x001b__x000a__x0010_C"/>
      <sheetName val="10_x0000__x0000__x0000__x0000__x0000__x0000_"/>
      <sheetName val="_x001b__x000d__x0010_C_x0000__x0000_"/>
      <sheetName val="_x000a__x000e__x0002_E_x0011__x0000_"/>
      <sheetName val="縀ਂༀ_x0000_"/>
      <sheetName val="B_x0000__x0000__x0000__x0000_"/>
      <sheetName val="C_x0000__x0000__x0000__x0000_"/>
      <sheetName val="砀_x0000__x0000__x0000_"/>
      <sheetName val="ሀ଀Ѐ_x0000_"/>
      <sheetName val="_x0000_"/>
      <sheetName val="_x0000__x0000_"/>
      <sheetName val="10_x0000_"/>
      <sheetName val="T.@_x000c__x0000__x0001__x0000__x0003_Ú&lt;_x001f__x0000_"/>
      <sheetName val="T.@_x000c__x0000__x0001__x0000__x0003_Ú_x0000_&lt;_x001f__x0000_"/>
      <sheetName val="Overhead &amp; ?_x0000_?"/>
      <sheetName val="_x0000__x0000__x0000_"/>
      <sheetName val="_x0000__x0000__x0000__x0000__x0000__x0000_"/>
      <sheetName val="_x0000__x0000__x0000__x0000__x0000__x0000__x0000__x0000_"/>
      <sheetName val="_x0000__x0000__x0000__x0000_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C_x0000_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sheetData sheetId="604"/>
      <sheetData sheetId="605" refreshError="1"/>
      <sheetData sheetId="606"/>
      <sheetData sheetId="607"/>
      <sheetData sheetId="608"/>
      <sheetData sheetId="609"/>
      <sheetData sheetId="610" refreshError="1"/>
      <sheetData sheetId="611"/>
      <sheetData sheetId="612"/>
      <sheetData sheetId="613"/>
      <sheetData sheetId="614"/>
      <sheetData sheetId="615"/>
      <sheetData sheetId="616"/>
      <sheetData sheetId="617"/>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sheetData sheetId="629" refreshError="1"/>
      <sheetData sheetId="630"/>
      <sheetData sheetId="631"/>
      <sheetData sheetId="632"/>
      <sheetData sheetId="633"/>
      <sheetData sheetId="634"/>
      <sheetData sheetId="635"/>
      <sheetData sheetId="636"/>
      <sheetData sheetId="637"/>
      <sheetData sheetId="638"/>
      <sheetData sheetId="639" refreshError="1"/>
      <sheetData sheetId="640"/>
      <sheetData sheetId="641"/>
      <sheetData sheetId="642"/>
      <sheetData sheetId="643"/>
      <sheetData sheetId="644" refreshError="1"/>
      <sheetData sheetId="645" refreshError="1"/>
      <sheetData sheetId="646" refreshError="1"/>
      <sheetData sheetId="647" refreshError="1"/>
      <sheetData sheetId="648"/>
      <sheetData sheetId="649"/>
      <sheetData sheetId="650" refreshError="1"/>
      <sheetData sheetId="651" refreshError="1"/>
      <sheetData sheetId="652"/>
      <sheetData sheetId="653"/>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sheetData sheetId="666"/>
      <sheetData sheetId="667"/>
      <sheetData sheetId="668"/>
      <sheetData sheetId="669" refreshError="1"/>
      <sheetData sheetId="670"/>
      <sheetData sheetId="671"/>
      <sheetData sheetId="672"/>
      <sheetData sheetId="673"/>
      <sheetData sheetId="674"/>
      <sheetData sheetId="675"/>
      <sheetData sheetId="676"/>
      <sheetData sheetId="677"/>
      <sheetData sheetId="678" refreshError="1"/>
      <sheetData sheetId="679"/>
      <sheetData sheetId="680" refreshError="1"/>
      <sheetData sheetId="681" refreshError="1"/>
      <sheetData sheetId="682"/>
      <sheetData sheetId="683"/>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refreshError="1"/>
      <sheetData sheetId="742" refreshError="1"/>
      <sheetData sheetId="743" refreshError="1"/>
      <sheetData sheetId="744" refreshError="1"/>
      <sheetData sheetId="745" refreshError="1"/>
      <sheetData sheetId="746"/>
      <sheetData sheetId="747"/>
      <sheetData sheetId="748" refreshError="1"/>
      <sheetData sheetId="749"/>
      <sheetData sheetId="750"/>
      <sheetData sheetId="751"/>
      <sheetData sheetId="752"/>
      <sheetData sheetId="753"/>
      <sheetData sheetId="754" refreshError="1"/>
      <sheetData sheetId="755"/>
      <sheetData sheetId="756"/>
      <sheetData sheetId="757" refreshError="1"/>
      <sheetData sheetId="758" refreshError="1"/>
      <sheetData sheetId="759" refreshError="1"/>
      <sheetData sheetId="760" refreshError="1"/>
      <sheetData sheetId="761" refreshError="1"/>
      <sheetData sheetId="762"/>
      <sheetData sheetId="763"/>
      <sheetData sheetId="764" refreshError="1"/>
      <sheetData sheetId="765" refreshError="1"/>
      <sheetData sheetId="766" refreshError="1"/>
      <sheetData sheetId="767"/>
      <sheetData sheetId="768" refreshError="1"/>
      <sheetData sheetId="769" refreshError="1"/>
      <sheetData sheetId="770" refreshError="1"/>
      <sheetData sheetId="771" refreshError="1"/>
      <sheetData sheetId="772"/>
      <sheetData sheetId="773"/>
      <sheetData sheetId="774"/>
      <sheetData sheetId="775" refreshError="1"/>
      <sheetData sheetId="776"/>
      <sheetData sheetId="777"/>
      <sheetData sheetId="778" refreshError="1"/>
      <sheetData sheetId="779" refreshError="1"/>
      <sheetData sheetId="780"/>
      <sheetData sheetId="781" refreshError="1"/>
      <sheetData sheetId="782"/>
      <sheetData sheetId="783"/>
      <sheetData sheetId="784"/>
      <sheetData sheetId="785"/>
      <sheetData sheetId="786" refreshError="1"/>
      <sheetData sheetId="787" refreshError="1"/>
      <sheetData sheetId="788"/>
      <sheetData sheetId="789"/>
      <sheetData sheetId="790"/>
      <sheetData sheetId="79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tra-vat-lieu"/>
      <sheetName val="SILICATE"/>
    </sheetNames>
    <sheetDataSet>
      <sheetData sheetId="0"/>
      <sheetData sheetId="1"/>
      <sheetData sheetId="2" refreshError="1">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i CT"/>
      <sheetName val="QUI III"/>
      <sheetName val="QUI IV"/>
      <sheetName val="Quy 2"/>
      <sheetName val="Quy 3"/>
      <sheetName val="Quy 4"/>
      <sheetName val="TH Q2"/>
      <sheetName val="TH Q3"/>
      <sheetName val="TH Q4"/>
      <sheetName val="DK"/>
      <sheetName val="THTK"/>
      <sheetName val="TK 1122 - c¶ n¨m"/>
      <sheetName val="TK 1122 - 3 quý"/>
      <sheetName val="TK 1122 - 3 quý (2)"/>
      <sheetName val="TH 1122"/>
      <sheetName val="Nhan xet"/>
      <sheetName val="Dieuchinh"/>
      <sheetName val="Tieuthu"/>
      <sheetName val="Thuyetminh"/>
      <sheetName val="THDU"/>
      <sheetName val="CDKT"/>
      <sheetName val="KQKD-P1"/>
      <sheetName val="KQKD-P2"/>
      <sheetName val="KQKD-P3"/>
      <sheetName val="DESCRIPTION"/>
      <sheetName val="PHAN TICH VAT TU NGANG"/>
      <sheetName val="BANG DU TOAN"/>
      <sheetName val="BANG DU TOAN DRC"/>
      <sheetName val="DIEN GIAI TIEN LUONG"/>
      <sheetName val="TONG HOP KINH PHI"/>
      <sheetName val="CHIET TINH DON GIA"/>
      <sheetName val="PHAN TICH KHOI LUONG"/>
      <sheetName val="TONG HOP VAT TU"/>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Sheet1"/>
      <sheetName val="Sheet2"/>
      <sheetName val="Sheet3"/>
      <sheetName val=""/>
      <sheetName val="gvl"/>
      <sheetName val="??"/>
      <sheetName val="__"/>
      <sheetName val="CT Thang Mo"/>
      <sheetName val="CT  PL"/>
      <sheetName val="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DTHH"/>
      <sheetName val="Bang1"/>
      <sheetName val="TAI TRONG"/>
      <sheetName val="NOI LUC"/>
      <sheetName val="TINH DUYET THTT CHINH"/>
      <sheetName val="TDUYET THTT PHU"/>
      <sheetName val="TINH DAO DONG VA DO VONG"/>
      <sheetName val="TINH NEO"/>
      <sheetName val="XL4Poppy"/>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1"/>
      <sheetName val="KLHT"/>
      <sheetName val="THKP"/>
      <sheetName val="KL XL2000"/>
      <sheetName val="KLXL2001"/>
      <sheetName val="THKP2001"/>
      <sheetName val="KLphanbo"/>
      <sheetName val="Chiet tinh"/>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KH 2003 (moi max)"/>
      <sheetName val="Chi tiet - Dv lap"/>
      <sheetName val="TH KHTC"/>
      <sheetName val="000"/>
      <sheetName val="Dong Dau"/>
      <sheetName val="Dong Dau (2)"/>
      <sheetName val="Sau dong"/>
      <sheetName val="Ma xa"/>
      <sheetName val="My dinh"/>
      <sheetName val="Tong cong"/>
      <sheetName val="Gia VL"/>
      <sheetName val="Bang gia ca may"/>
      <sheetName val="Bang luong CB"/>
      <sheetName val="Bang P.tich CT"/>
      <sheetName val="D.toan chi tiet"/>
      <sheetName val="Bang TH Dtoan"/>
      <sheetName val="XXXXXXXX"/>
      <sheetName val="MD"/>
      <sheetName val="ND"/>
      <sheetName val="CONG"/>
      <sheetName val="DGCT"/>
      <sheetName val="VL"/>
      <sheetName val="CTXD"/>
      <sheetName val=".."/>
      <sheetName val="CTDN"/>
      <sheetName val="san vuon"/>
      <sheetName val="khu phu tro"/>
      <sheetName val="TH"/>
      <sheetName val="Phu luc"/>
      <sheetName val="Gia trÞ"/>
      <sheetName val="Chart2"/>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C45A-BH"/>
      <sheetName val="C46A-BH"/>
      <sheetName val="C47A-BH"/>
      <sheetName val="C48A-BH"/>
      <sheetName val="S-53-1"/>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be tong"/>
      <sheetName val="Thep"/>
      <sheetName val="Tong hop thep"/>
      <sheetName val="Thuyet minh"/>
      <sheetName val="CQ-HQ"/>
      <sheetName val="KH12"/>
      <sheetName val="CN12"/>
      <sheetName val="HD12"/>
      <sheetName val="KH1"/>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dutoan1"/>
      <sheetName val="Anhtoan"/>
      <sheetName val="dutoan2"/>
      <sheetName val="vat tu"/>
      <sheetName val="Sheet17"/>
      <sheetName val="DS them luong qui 4-2002"/>
      <sheetName val="Phuc loi 2-9-02"/>
      <sheetName val="PCLB-2002"/>
      <sheetName val="Thuong nhan dip 21-12-02"/>
      <sheetName val="Thuong dip nhan danh hieu AHL§"/>
      <sheetName val="Thang luong thu 13 nam 2002"/>
      <sheetName val="Luong SX# dip Tet Qui Mui(dong)"/>
      <sheetName val="Sheet13"/>
      <sheetName val="Sheet14"/>
      <sheetName val="Sheet15"/>
      <sheetName val="Sheet16"/>
      <sheetName val="Quang Tri"/>
      <sheetName val="TTHue"/>
      <sheetName val="Da Nang"/>
      <sheetName val="Quang Nam"/>
      <sheetName val="Quang Ngai"/>
      <sheetName val="TH DH-QN"/>
      <sheetName val="KP HD"/>
      <sheetName val="DB HD"/>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cd viaK0-T6"/>
      <sheetName val="cdvia T6-Tc24"/>
      <sheetName val="cdvia Tc24-T46"/>
      <sheetName val="cdbtnL2ko-k0+361"/>
      <sheetName val="cd btnL2k0+361-T19"/>
      <sheetName val="01"/>
      <sheetName val="02"/>
      <sheetName val="03"/>
      <sheetName val="04"/>
      <sheetName val="05"/>
      <sheetName val="Sheet18"/>
      <sheetName val="Sheet19"/>
      <sheetName val="Sheet2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hep "/>
      <sheetName val="Chi tiet Khoi luong"/>
      <sheetName val="TH khoi luong"/>
      <sheetName val="Chiet tinh vat lieu "/>
      <sheetName val="TH KL VL"/>
      <sheetName val="tscd"/>
      <sheetName val="KM"/>
      <sheetName val="KHOANMUC"/>
      <sheetName val="CPQL"/>
      <sheetName val="SANLUONG"/>
      <sheetName val="SSCP-SL"/>
      <sheetName val="CPSX"/>
      <sheetName val="KQKD"/>
      <sheetName val="CDSL (2)"/>
      <sheetName val="00000001"/>
      <sheetName val="00000002"/>
      <sheetName val="00000003"/>
      <sheetName val="00000004"/>
      <sheetName val="DT"/>
      <sheetName val="THND"/>
      <sheetName val="THMD"/>
      <sheetName val="Phtro1"/>
      <sheetName val="DTKS1"/>
      <sheetName val="CT1m"/>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CHIT"/>
      <sheetName val="THXH"/>
      <sheetName val="BHXH"/>
      <sheetName val="cong Q2"/>
      <sheetName val="T.U luong Q1"/>
      <sheetName val="T.U luong Q2"/>
      <sheetName val="T.U luong Q3"/>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phan tich DG"/>
      <sheetName val="gia vat lieu"/>
      <sheetName val="gia xe may"/>
      <sheetName val="gia nhan cong"/>
      <sheetName val="9"/>
      <sheetName val="10"/>
      <sheetName val="KL VL"/>
      <sheetName val="KHCTiet"/>
      <sheetName val="QT 9-6"/>
      <sheetName val="Thuong luu HB"/>
      <sheetName val="QT03"/>
      <sheetName val="QT"/>
      <sheetName val="PTmay"/>
      <sheetName val="KK"/>
      <sheetName val="QT Ky T"/>
      <sheetName val="BCKT"/>
      <sheetName val="bc vt TON BAI"/>
      <sheetName val="XXXXXXX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binh do"/>
      <sheetName val="cot lieu"/>
      <sheetName val="van khuon"/>
      <sheetName val="CT BT"/>
      <sheetName val="lay mau"/>
      <sheetName val="mat ngoai goi"/>
      <sheetName val="coc tram-bt"/>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sent to"/>
      <sheetName val="Quyet toan"/>
      <sheetName val="Thu hoi"/>
      <sheetName val="Lai vay"/>
      <sheetName val="Tien vay"/>
      <sheetName val="Cong no"/>
      <sheetName val="Cop pha"/>
      <sheetName val="20000000"/>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ien ung"/>
      <sheetName val="phi luong3"/>
      <sheetName val="T1(T1)04"/>
      <sheetName val="KH-2001"/>
      <sheetName val="KH-2002"/>
      <sheetName val="KH-2003"/>
      <sheetName val="DGTL"/>
      <sheetName val="®¬ngi¸"/>
      <sheetName val="dongle"/>
      <sheetName val="Phu luc HD"/>
      <sheetName val="Gia du thau"/>
      <sheetName val="PTDG"/>
      <sheetName val="Ca xe"/>
      <sheetName val="TM"/>
      <sheetName val="BU-gian"/>
      <sheetName val="Bu-Ha"/>
      <sheetName val="PTVT"/>
      <sheetName val="Gia DAN"/>
      <sheetName val="Dan"/>
      <sheetName val="Cuoc"/>
      <sheetName val="Bugia"/>
      <sheetName val="KL57"/>
      <sheetName val="XE DAU"/>
      <sheetName val="XE XANG"/>
      <sheetName val="Q1-02"/>
      <sheetName val="Q2-02"/>
      <sheetName val="Q3-02"/>
      <sheetName val="Caodo"/>
      <sheetName val="Dat"/>
      <sheetName val="KL-CTTK"/>
      <sheetName val="BTH"/>
      <sheetName val="CT xa"/>
      <sheetName val="TLGC"/>
      <sheetName val="BL"/>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HTSD6LD"/>
      <sheetName val="HTSDDNN"/>
      <sheetName val="HTSDKT"/>
      <sheetName val="BD"/>
      <sheetName val="HTNT"/>
      <sheetName val="CHART"/>
      <sheetName val="HTDT"/>
      <sheetName val="HTSDD"/>
      <sheetName val="tc"/>
      <sheetName val="TDT"/>
      <sheetName val="xl"/>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VAT TU NHAN TXQN"/>
      <sheetName val="bang tong ke khoi luong vat tu"/>
      <sheetName val="hcong tkhe"/>
      <sheetName val="VAT TU NHAN TKHE"/>
      <sheetName val="hcong qn"/>
      <sheetName val="VAT TU NHAN (2)"/>
      <sheetName val="[PIPE-03E.XLSÝ26+960-27+150.4(k"/>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7T11"/>
      <sheetName val="C45T11"/>
      <sheetName val="C45 T10"/>
      <sheetName val="C47-t10"/>
      <sheetName val="THDT"/>
      <sheetName val="Outlets"/>
      <sheetName val="PGs"/>
      <sheetName val="NAM 2004"/>
      <sheetName val="CT 03"/>
      <sheetName val="TH 03"/>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Dutoan"/>
      <sheetName val="congtac vien-uy"/>
      <sheetName val="Nhan luc2001"/>
      <sheetName val="Vattu2"/>
      <sheetName val="Vattu"/>
      <sheetName val="DM-Goc"/>
      <sheetName val="Gia-CT"/>
      <sheetName val="PTCP"/>
      <sheetName val="cphoi"/>
      <sheetName val="cong bien t10"/>
      <sheetName val="luong t9 "/>
      <sheetName val="bb t9"/>
      <sheetName val="XETT10-03"/>
      <sheetName val="bxet"/>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clvl"/>
      <sheetName val="Chenh lech"/>
      <sheetName val="Kinh phí"/>
      <sheetName val="XXXXXXX_x0018_"/>
      <sheetName val=""/>
      <sheetName val="Dieuchinh"/>
      <sheetName val="KH 200³ (moi max)"/>
      <sheetName val="NN"/>
      <sheetName val="Tralaivay"/>
      <sheetName val="TBTN"/>
      <sheetName val="CPTV"/>
      <sheetName val="PCCHAY"/>
      <sheetName val="dtks"/>
      <sheetName val="XN79"/>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Tong Thu"/>
      <sheetName val="Tong Chi"/>
      <sheetName val="Truong hoc"/>
      <sheetName val="Cty CP"/>
      <sheetName val="G.thau 3B"/>
      <sheetName val="T.Hop Thu-chi"/>
      <sheetName val="TH mau moi tu T10"/>
      <sheetName val="Tong hop Quy IV"/>
      <sheetName val="CTMT"/>
      <sheetName val="TH du toan "/>
      <sheetName val="Du toan "/>
      <sheetName val="C.Tinh"/>
      <sheetName val="TK_cap"/>
      <sheetName val="Co quan TCT"/>
      <sheetName val="BOT"/>
      <sheetName val="BOT (PA chon)"/>
      <sheetName val="Yaly &amp; Ri Ninh"/>
      <sheetName val="Thuy dien Na Loi"/>
      <sheetName val="bang so sanh tong hop"/>
      <sheetName val="Thang 12"/>
      <sheetName val="Thang 1"/>
      <sheetName val="moi"/>
      <sheetName val="Thang 12 (2)"/>
      <sheetName val="Thang 01"/>
      <sheetName val="Cau 2(3)"/>
      <sheetName val="Don gia"/>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QT Duoc (Hai)"/>
      <sheetName val="Cua"/>
      <sheetName val="NS"/>
      <sheetName val="TK331A"/>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VTCYA10"/>
      <sheetName val="CLVLA10"/>
      <sheetName val="QTA10"/>
      <sheetName val="THKL1"/>
      <sheetName val="Cong1"/>
      <sheetName val="VTCY1"/>
      <sheetName val="CLVL1"/>
      <sheetName val="QTCC1"/>
      <sheetName val="GVL"/>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luong thang 10"/>
      <sheetName val="tong hop thang 10"/>
      <sheetName val="loung11"/>
      <sheetName val="TH 11"/>
      <sheetName val="T122"/>
      <sheetName val="T121"/>
      <sheetName val="px khai thac 2"/>
      <sheetName val="dao lo so 2"/>
      <sheetName val="luong vp thang 10"/>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T12"/>
      <sheetName val="T11"/>
      <sheetName val="T10"/>
      <sheetName val="T9"/>
      <sheetName val="T8"/>
      <sheetName val="T7"/>
      <sheetName val="T6"/>
      <sheetName val="T5"/>
      <sheetName val="T4"/>
      <sheetName val="T3"/>
      <sheetName val="T2"/>
      <sheetName val="T1"/>
      <sheetName val="LUU"/>
      <sheetName val="BAONO"/>
      <sheetName val="BAONOCHUAXONG"/>
      <sheetName val="PHI"/>
      <sheetName val="N1111"/>
      <sheetName val="C1111"/>
      <sheetName val="1121"/>
      <sheetName val="daura"/>
      <sheetName val="dauvao"/>
      <sheetName val="Du toan"/>
      <sheetName val="Phan tich vat tu"/>
      <sheetName val="Tong hop vat tu"/>
      <sheetName val="Gia tri vat tu"/>
      <sheetName val="Chenh lech vat tu"/>
      <sheetName val="Chi phi van chuyen"/>
      <sheetName val="Don gia chi tiet"/>
      <sheetName val="Du thau"/>
      <sheetName val="Tong hop kinh phi"/>
      <sheetName val="CTTSCD"/>
      <sheetName val="TSCD ko dung"/>
      <sheetName val="Tong vat tu"/>
      <sheetName val="VT luu"/>
      <sheetName val="VTu1"/>
      <sheetName val="Vtu u dong"/>
      <sheetName val="TSLD khac"/>
      <sheetName val="CC da pbo het"/>
      <sheetName val="Phaitra"/>
      <sheetName val="TIEN"/>
      <sheetName val="PHUONG"/>
      <sheetName val="ANH"/>
      <sheetName val="HUYNH"/>
      <sheetName val="TONKHO"/>
      <sheetName val="BANLE"/>
      <sheetName val="NHAPKHO"/>
      <sheetName val="DTCT"/>
      <sheetName val="THVT"/>
      <sheetName val="THGT"/>
      <sheetName val="28+!60-28+420.5K95"/>
      <sheetName val="PGV-Th (2)"/>
      <sheetName val="PGV-C"/>
      <sheetName val="VVT"/>
      <sheetName val="CT Thang Mo"/>
      <sheetName val="CT  PL"/>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Income Statement"/>
      <sheetName val="Shareholders' Equity"/>
      <sheetName val="SILICATE"/>
      <sheetName val="tuan"/>
      <sheetName val="Phan tich don gia (doc)"/>
      <sheetName val="D.toan chi thet"/>
      <sheetName val="A"/>
      <sheetName val="B"/>
      <sheetName val="ctbetong"/>
      <sheetName val="dtxl"/>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ND13-13+374"/>
      <sheetName val="MTO REV.0"/>
      <sheetName val="CostBook"/>
      <sheetName val="BANGMTC"/>
      <sheetName val="Bang gia NC"/>
      <sheetName val="bugiatheùpmong"/>
      <sheetName val="gia phan mong"/>
      <sheetName val="THDZ0,4"/>
      <sheetName val="TH DZ35"/>
      <sheetName val="THTram"/>
      <sheetName val="Dec3X"/>
      <sheetName val="DM 67"/>
      <sheetName val="gia vt,nc,may"/>
      <sheetName val="To declare"/>
      <sheetName val="PTS䁌"/>
      <sheetName val="MAIN GATE HOUSE"/>
      <sheetName val="MLDV"/>
      <sheetName val="catongcu"/>
      <sheetName val="BC"/>
      <sheetName val="NNCONGNHAN"/>
      <sheetName val="bangtonghop"/>
      <sheetName val="B T HOP"/>
      <sheetName val="HT HE DUONG"/>
      <sheetName val="MLPP"/>
      <sheetName val="DH D1,2"/>
      <sheetName val="Tro giup"/>
      <sheetName val="DGXDCB"/>
      <sheetName val="Level"/>
      <sheetName val="DEM"/>
      <sheetName val="KHOILUONG"/>
      <sheetName val="DONGIA"/>
      <sheetName val="CPKSTK"/>
      <sheetName val="THIETBI"/>
      <sheetName val="VC1"/>
      <sheetName val="VC2"/>
      <sheetName val="VC3"/>
      <sheetName val="VC4"/>
      <sheetName val="VC5"/>
      <sheetName val="BaoCao"/>
      <sheetName val="TT"/>
      <sheetName val="CO SO DU LIEU PTVL"/>
      <sheetName val="00000005"/>
      <sheetName val="00000006"/>
      <sheetName val="기계시공"/>
      <sheetName val="BLR 1"/>
      <sheetName val="GEN"/>
      <sheetName val="GAS"/>
      <sheetName val="DEAE"/>
      <sheetName val="BLR2"/>
      <sheetName val="BLR3"/>
      <sheetName val="BLR4"/>
      <sheetName val="BLR5"/>
      <sheetName val="SAM"/>
      <sheetName val="CHEM"/>
      <sheetName val="COP"/>
      <sheetName val="SILICAT_x0005_"/>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D.Da0"/>
      <sheetName val="Muavao6"/>
      <sheetName val="Muavao7"/>
      <sheetName val="NAM 200"/>
      <sheetName val="NAM 200&lt;"/>
      <sheetName val="NAM 200_x0005_"/>
      <sheetName val="KL_XL2000"/>
      <sheetName val="Chiet_tinh"/>
      <sheetName val="Van_chuyen"/>
      <sheetName val="THKP_(2)"/>
      <sheetName val="T_Bi"/>
      <sheetName val="Thiet_ke"/>
      <sheetName val="K_luong"/>
      <sheetName val="TT_L2"/>
      <sheetName val="TT_L1"/>
      <sheetName val="Thue_Ngoai"/>
      <sheetName val="Dong_Dau"/>
      <sheetName val="Dong_Dau_(2)"/>
      <sheetName val="Sau_dong"/>
      <sheetName val="Ma_xa"/>
      <sheetName val="My_dinh"/>
      <sheetName val="Tong_cong"/>
      <sheetName val="Chi_tiet_-_Dv_lap"/>
      <sheetName val="TH_KHTC"/>
      <sheetName val="Sheet2_(2)"/>
      <sheetName val="Phu_luc"/>
      <sheetName val="Gia_trÞ"/>
      <sheetName val="LUAN_CHUYEN"/>
      <sheetName val="KE_QUY"/>
      <sheetName val="LUONGGIAN_TIEP"/>
      <sheetName val="VAY_VON"/>
      <sheetName val="O_THAO"/>
      <sheetName val="Q_TRUNG"/>
      <sheetName val="Y_THANH"/>
      <sheetName val="Interim_payment"/>
      <sheetName val="Bid_Sum"/>
      <sheetName val="Item_B"/>
      <sheetName val="Dg_A"/>
      <sheetName val="Dg_B&amp;C"/>
      <sheetName val="Material_at_site"/>
      <sheetName val="DS_them_luong_qui_4-2002"/>
      <sheetName val="Phuc_loi_2-9-02"/>
      <sheetName val="Thuong_nhan_dip_21-12-02"/>
      <sheetName val="Thuong_dip_nhan_danh_hieu_AHL§"/>
      <sheetName val="Thang_luong_thu_13_nam_2002"/>
      <sheetName val="Luong_SX#_dip_Tet_Qui_Mui(dong)"/>
      <sheetName val="__"/>
      <sheetName val="san_vuon"/>
      <sheetName val="khu_phu_tro"/>
      <sheetName val="KH_2003_(moi_max)"/>
      <sheetName val="be_tong"/>
      <sheetName val="Tong_hop_thep"/>
      <sheetName val="vat_tu"/>
      <sheetName val="Tong_hop"/>
      <sheetName val="Gia_VL"/>
      <sheetName val="Bang_gia_ca_may"/>
      <sheetName val="Bang_luong_CB"/>
      <sheetName val="Bang_P_tich_CT"/>
      <sheetName val="D_toan_chi_tiet"/>
      <sheetName val="Bang_TH_Dtoan"/>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TAI_TRONG"/>
      <sheetName val="NOI_LUC"/>
      <sheetName val="TINH_DUYET_THTT_CHINH"/>
      <sheetName val="TDUYET_THTT_PHU"/>
      <sheetName val="TINH_DAO_DONG_VA_DO_VONG"/>
      <sheetName val="TINH_NEO"/>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CT_Duong"/>
      <sheetName val="D_gia"/>
      <sheetName val="T_hop"/>
      <sheetName val="CtP_tro"/>
      <sheetName val="Nha_moi"/>
      <sheetName val="TT-T_Tron_So_2"/>
      <sheetName val="Ct_Dam_"/>
      <sheetName val="Ct_Duoi"/>
      <sheetName val="Ct_Tren"/>
      <sheetName val="D_giaMay"/>
      <sheetName val="Thuyet_minh"/>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KL_tong"/>
      <sheetName val="cd_viaK0-T6"/>
      <sheetName val="cdvia_T6-Tc24"/>
      <sheetName val="cdvia_Tc24-T46"/>
      <sheetName val="cd_btnL2k0+361-T19"/>
      <sheetName val="cap_cho_cac_DT"/>
      <sheetName val="Ung_-_hoan"/>
      <sheetName val="CP_may"/>
      <sheetName val="Thep_"/>
      <sheetName val="Chi_tiet_Khoi_luong"/>
      <sheetName val="TH_khoi_luong"/>
      <sheetName val="Chiet_tinh_vat_lieu_"/>
      <sheetName val="TH_KL_VL"/>
      <sheetName val="phan_tich_DG"/>
      <sheetName val="gia_vat_lieu"/>
      <sheetName val="gia_xe_may"/>
      <sheetName val="gia_nhan_cong"/>
      <sheetName val="TH_(T1-6)"/>
      <sheetName val="_NL"/>
      <sheetName val="_NL_(2)"/>
      <sheetName val="CDTHCT_(3)"/>
      <sheetName val="Quang_Tri"/>
      <sheetName val="Da_Nang"/>
      <sheetName val="Quang_Nam"/>
      <sheetName val="Quang_Ngai"/>
      <sheetName val="TH_DH-QN"/>
      <sheetName val="KP_HD"/>
      <sheetName val="DB_HD"/>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thkl_(2)"/>
      <sheetName val="long_tec"/>
      <sheetName val="cong_Q2"/>
      <sheetName val="T_U_luong_Q1"/>
      <sheetName val="T_U_luong_Q2"/>
      <sheetName val="T_U_luong_Q3"/>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DSL_(2)"/>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KL_VL"/>
      <sheetName val="QT_9-6"/>
      <sheetName val="Thuong_luu_HB"/>
      <sheetName val="QT_Ky_T"/>
      <sheetName val="bc_vt_TON_BAI"/>
      <sheetName val="Xep_hang_201"/>
      <sheetName val="toan_Cty"/>
      <sheetName val="Cong_ty"/>
      <sheetName val="XN_2"/>
      <sheetName val="XN_ong_CHi"/>
      <sheetName val="N_XDCT&amp;_XKLD"/>
      <sheetName val="CN_HCM"/>
      <sheetName val="TT_XKLD(Nhan)"/>
      <sheetName val="Ong_Hong"/>
      <sheetName val="CN_hung_yen"/>
      <sheetName val="Dong_nai"/>
      <sheetName val="KLTong_hop"/>
      <sheetName val="Lan_can"/>
      <sheetName val="Ranh_doc_(2)"/>
      <sheetName val="Ranh_doc"/>
      <sheetName val="Coc_tieu"/>
      <sheetName val="Bien_bao"/>
      <sheetName val="Nan_tuyen"/>
      <sheetName val="Lan_1"/>
      <sheetName val="Lan__2"/>
      <sheetName val="Lan_3"/>
      <sheetName val="Gia_tri"/>
      <sheetName val="Lan_5"/>
      <sheetName val="binh_do"/>
      <sheetName val="cot_lieu"/>
      <sheetName val="van_khuon"/>
      <sheetName val="CT_BT"/>
      <sheetName val="lay_mau"/>
      <sheetName val="mat_ngoai_goi"/>
      <sheetName val="coc_tram-bt"/>
      <sheetName val="Cong_hop"/>
      <sheetName val="kldukien_(107)"/>
      <sheetName val="qui1_(2)"/>
      <sheetName val="Quyet_toan"/>
      <sheetName val="Thu_hoi"/>
      <sheetName val="Lai_vay"/>
      <sheetName val="Tien_vay"/>
      <sheetName val="Cong_no"/>
      <sheetName val="Cop_pha"/>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sent_to"/>
      <sheetName val="Tien_ung"/>
      <sheetName val="phi_luong3"/>
      <sheetName val="Phu_luc_HD"/>
      <sheetName val="Gia_du_thau"/>
      <sheetName val="Ca_xe"/>
      <sheetName val="Gia_DAN"/>
      <sheetName val="Chenh_lech"/>
      <sheetName val="Kinh_phí"/>
      <sheetName val="C_TIEU"/>
      <sheetName val="T_Luong"/>
      <sheetName val="T_HAO"/>
      <sheetName val="DT_TUYEN"/>
      <sheetName val="DT_GIA"/>
      <sheetName val="KHDT_(2)"/>
      <sheetName val="CL_"/>
      <sheetName val="KQ_(2)"/>
      <sheetName val="THKL_H9"/>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N_tram"/>
      <sheetName val="TN_C_set"/>
      <sheetName val="TN_TD_DDay"/>
      <sheetName val="Phan_chung"/>
      <sheetName val="congtac_vien-uy"/>
      <sheetName val="Nhan_luc2001"/>
      <sheetName val="CT_xa"/>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Tong_Thu"/>
      <sheetName val="Tong_Chi"/>
      <sheetName val="Truong_hoc"/>
      <sheetName val="Cty_CP"/>
      <sheetName val="G_thau_3B"/>
      <sheetName val="T_Hop_Thu-chi"/>
      <sheetName val="cong_bien_t10"/>
      <sheetName val="luong_t9_"/>
      <sheetName val="bb_t9"/>
      <sheetName val="DG_SOC"/>
      <sheetName val="DG_HQ"/>
      <sheetName val="NAM_2004"/>
      <sheetName val="Hat_1"/>
      <sheetName val="_H8_duong"/>
      <sheetName val="Hat_7dg"/>
      <sheetName val="TH_duong_1B"/>
      <sheetName val="TH_cau_1B"/>
      <sheetName val="cau_H1"/>
      <sheetName val="Son_dg"/>
      <sheetName val="THKL_H4"/>
      <sheetName val="THVT_T5"/>
      <sheetName val="XL1_t5"/>
      <sheetName val="XL2_T5"/>
      <sheetName val="XL3_T5"/>
      <sheetName val="XL5_T5"/>
      <sheetName val="CC_XL1"/>
      <sheetName val="KKTS_04"/>
      <sheetName val="nha_kct"/>
      <sheetName val="NAM_200"/>
      <sheetName val="XE_DAU"/>
      <sheetName val="NAM_200&lt;"/>
      <sheetName val="NAM_200"/>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TH_du_toan_"/>
      <sheetName val="Du_toan_"/>
      <sheetName val="C_Tinh"/>
      <sheetName val="XE_XANG"/>
      <sheetName val="Bot_Giat_C"/>
      <sheetName val="Bot_Giat_P_"/>
      <sheetName val="THAY_THUNG_H"/>
      <sheetName val="thi_nghiem"/>
      <sheetName val="沈阳"/>
      <sheetName val="重庆"/>
      <sheetName val="杭州调"/>
      <sheetName val="DATA"/>
      <sheetName val="11"/>
      <sheetName val="THop"/>
      <sheetName val="Dept"/>
      <sheetName val="GiaVL"/>
      <sheetName val="Loading"/>
      <sheetName val="Check C"/>
      <sheetName val="NEW-PANEL"/>
      <sheetName val="IBASE"/>
      <sheetName val="ESTI."/>
      <sheetName val="Data2013"/>
      <sheetName val="Gr"/>
      <sheetName val="DGCT1"/>
      <sheetName val="Tu van Thiet ke"/>
      <sheetName val="Tien do thi cong"/>
      <sheetName val="Bia du toan"/>
      <sheetName val="Config"/>
      <sheetName val="Aug-10(D)"/>
      <sheetName val="Data input"/>
      <sheetName val="transfer"/>
      <sheetName val="KHTTSP"/>
      <sheetName val="Chi tieu KT-KT"/>
      <sheetName val="CP"/>
      <sheetName val="dbld"/>
      <sheetName val="THTL"/>
      <sheetName val="CTKT"/>
      <sheetName val="GT"/>
      <sheetName val="BGDO Sdong"/>
      <sheetName val="BBtrang SD"/>
      <sheetName val="Vuong do l2 sd 17"/>
      <sheetName val="Vuong do SD17"/>
      <sheetName val="BG T SD17"/>
      <sheetName val="BGDSD"/>
      <sheetName val="SD 17"/>
      <sheetName val="dn x"/>
      <sheetName val="dn xay"/>
      <sheetName val="DN"/>
      <sheetName val="DU_LIEU"/>
      <sheetName val="28+160-&quot;8+420,17Top"/>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khen thuong (2)"/>
      <sheetName val="khen thuong"/>
      <sheetName val="Thuong"/>
      <sheetName val="San luong"/>
      <sheetName val="Thu nhap"/>
      <sheetName val="Bang CDTK"/>
      <sheetName val="TK131B"/>
      <sheetName val="TK131A"/>
      <sheetName val="TK 331c1"/>
      <sheetName val="TK331C"/>
      <sheetName val="CT331-2003"/>
      <sheetName val="CT 331"/>
      <sheetName val="CT131-2003"/>
      <sheetName val="CT 131"/>
      <sheetName val="TK331B"/>
      <sheetName val="B3D"/>
      <sheetName val="402"/>
      <sheetName val="Div. A"/>
      <sheetName val="nphuၯck"/>
      <sheetName val="26+960-27+050.9"/>
      <sheetName val="_x0002__x0001_"/>
      <sheetName val="_x0000__x0000__x0005__x0000_"/>
      <sheetName val="C"/>
      <sheetName val="D"/>
      <sheetName val="F"/>
      <sheetName val="G"/>
      <sheetName val="I"/>
      <sheetName val="K"/>
      <sheetName val="L"/>
      <sheetName val="M"/>
      <sheetName val="N"/>
      <sheetName val="O"/>
      <sheetName val="P"/>
      <sheetName val="S"/>
      <sheetName val="U"/>
      <sheetName val="T"/>
      <sheetName val="XNT"/>
      <sheetName val="BBKKT11"/>
      <sheetName val="T_x0003__x0000_ong dip nhan danh hieu AHL§"/>
      <sheetName val="Pipe"/>
      <sheetName val="Summary"/>
      <sheetName val="B-B"/>
      <sheetName val="DMVT1 (2)"/>
      <sheetName val="DTGG1"/>
      <sheetName val="DTBB1"/>
      <sheetName val="DTK1"/>
      <sheetName val="TH1"/>
      <sheetName val="DMVT1"/>
      <sheetName val="LB"/>
      <sheetName val="Chiet tinh 6at lieu "/>
      <sheetName val="gia vat ,ieu"/>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Tong hop gia"/>
      <sheetName val="May thi cong"/>
      <sheetName val="Chi phi chung"/>
      <sheetName val="Thi sinh"/>
      <sheetName val="SPS"/>
      <sheetName val="DSNV"/>
      <sheetName val="Cham cong"/>
      <sheetName val="Bang luong"/>
      <sheetName val="LCB"/>
      <sheetName val="CN131"/>
      <sheetName val="STH 152"/>
      <sheetName val="CN 331"/>
      <sheetName val="VLSPHH"/>
      <sheetName val="DVKH"/>
      <sheetName val="Kho"/>
      <sheetName val="15.MMUS GOI"/>
      <sheetName val="COT"/>
      <sheetName val="CNKH"/>
      <sheetName val="CTNX"/>
      <sheetName val="CompanyValTable"/>
      <sheetName val="\MGT-DRT\MGT-IMPR\MGT-SC@\BA039"/>
      <sheetName val="PIPE-03E.XLS"/>
      <sheetName val="Dept code"/>
      <sheetName val="docket"/>
      <sheetName val="Line code"/>
      <sheetName val="#REF"/>
      <sheetName val="\N\MGT-DRT\MGT-IMPR\MGT-SC@\BA0"/>
      <sheetName val="van phong Quy 1"/>
      <sheetName val="Cong ty Quy 1"/>
      <sheetName val="Assumptions"/>
      <sheetName val="MD03-4"/>
      <sheetName val="LUAN_CHUYEN1"/>
      <sheetName val="KE_QUY1"/>
      <sheetName val="LUONGGIAN_TIEP1"/>
      <sheetName val="VAY_VON1"/>
      <sheetName val="O_THAO1"/>
      <sheetName val="Q_TRUNG1"/>
      <sheetName val="Y_THANH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TAI_TRONG1"/>
      <sheetName val="NOI_LUC1"/>
      <sheetName val="TINH_DUYET_THTT_CHINH1"/>
      <sheetName val="TDUYET_THTT_PHU1"/>
      <sheetName val="TINH_DAO_DONG_VA_DO_VONG1"/>
      <sheetName val="TINH_NEO1"/>
      <sheetName val="KL_XL20001"/>
      <sheetName val="Chiet_tinh1"/>
      <sheetName val="Van_chuyen1"/>
      <sheetName val="THKP_(2)1"/>
      <sheetName val="T_Bi1"/>
      <sheetName val="Thiet_ke1"/>
      <sheetName val="K_luong1"/>
      <sheetName val="TT_L21"/>
      <sheetName val="TT_L11"/>
      <sheetName val="Thue_Ngoai1"/>
      <sheetName val="Gia_VL1"/>
      <sheetName val="Bang_gia_ca_may1"/>
      <sheetName val="Bang_luong_CB1"/>
      <sheetName val="Bang_P_tich_CT1"/>
      <sheetName val="D_toan_chi_tiet1"/>
      <sheetName val="Bang_TH_Dtoan1"/>
      <sheetName val="Interim_payment1"/>
      <sheetName val="Bid_Sum1"/>
      <sheetName val="Item_B1"/>
      <sheetName val="Dg_A1"/>
      <sheetName val="Dg_B&amp;C1"/>
      <sheetName val="Material_at_site1"/>
      <sheetName val="Sheet2_(2)1"/>
      <sheetName val="KH_2003_(moi_max)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AC_PC1"/>
      <sheetName val="cd_viaK0-T61"/>
      <sheetName val="cdvia_T6-Tc241"/>
      <sheetName val="cdvia_Tc24-T461"/>
      <sheetName val="cd_btnL2k0+361-T191"/>
      <sheetName val="Chi_tiet_-_Dv_lap1"/>
      <sheetName val="TH_KHTC1"/>
      <sheetName val="Dong_Dau1"/>
      <sheetName val="Dong_Dau_(2)1"/>
      <sheetName val="Sau_dong1"/>
      <sheetName val="Ma_xa1"/>
      <sheetName val="My_dinh1"/>
      <sheetName val="Tong_cong1"/>
      <sheetName val="__1"/>
      <sheetName val="san_vuon1"/>
      <sheetName val="khu_phu_tr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be_tong1"/>
      <sheetName val="Tong_hop_thep1"/>
      <sheetName val="Thuyet_minh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Phu_luc1"/>
      <sheetName val="Gia_trÞ1"/>
      <sheetName val="TH_(T1-6)1"/>
      <sheetName val="_NL1"/>
      <sheetName val="_NL_(2)1"/>
      <sheetName val="CDTHCT_(3)1"/>
      <sheetName val="thkl_(2)1"/>
      <sheetName val="long_tec1"/>
      <sheetName val="CT_Duong1"/>
      <sheetName val="D_gia1"/>
      <sheetName val="T_hop1"/>
      <sheetName val="CtP_tro1"/>
      <sheetName val="Nha_moi1"/>
      <sheetName val="TT-T_Tron_So_21"/>
      <sheetName val="Ct_Dam_1"/>
      <sheetName val="Ct_Duoi1"/>
      <sheetName val="Ct_Tren1"/>
      <sheetName val="D_giaMay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Quang_Tri1"/>
      <sheetName val="Da_Nang1"/>
      <sheetName val="Quang_Nam1"/>
      <sheetName val="Quang_Ngai1"/>
      <sheetName val="TH_DH-QN1"/>
      <sheetName val="KP_HD1"/>
      <sheetName val="DB_HD1"/>
      <sheetName val="cap_cho_cac_DT1"/>
      <sheetName val="Ung_-_hoan1"/>
      <sheetName val="CP_may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DS_them_luong_qui_4-20021"/>
      <sheetName val="Phuc_loi_2-9-021"/>
      <sheetName val="Thuong_nhan_dip_21-12-021"/>
      <sheetName val="Thuong_dip_nhan_danh_hieu_AHL§1"/>
      <sheetName val="Thang_luong_thu_13_nam_20021"/>
      <sheetName val="Luong_SX#_dip_Tet_Qui_Mui(dong1"/>
      <sheetName val="sent_to1"/>
      <sheetName val="KL_VL1"/>
      <sheetName val="QT_9-61"/>
      <sheetName val="Thuong_luu_HB1"/>
      <sheetName val="QT_Ky_T1"/>
      <sheetName val="bc_vt_TON_BAI1"/>
      <sheetName val="phan_tich_DG1"/>
      <sheetName val="gia_vat_lieu1"/>
      <sheetName val="gia_xe_may1"/>
      <sheetName val="gia_nhan_cong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XE_DAU1"/>
      <sheetName val="XE_XANG1"/>
      <sheetName val="Gia_DAN1"/>
      <sheetName val="cong_Q21"/>
      <sheetName val="T_U_luong_Q11"/>
      <sheetName val="T_U_luong_Q21"/>
      <sheetName val="T_U_luong_Q31"/>
      <sheetName val="vat_tu1"/>
      <sheetName val="Xep_hang_2011"/>
      <sheetName val="toan_Cty1"/>
      <sheetName val="Cong_ty1"/>
      <sheetName val="XN_21"/>
      <sheetName val="XN_ong_CHi1"/>
      <sheetName val="N_XDCT&amp;_XKLD1"/>
      <sheetName val="CN_HCM1"/>
      <sheetName val="TT_XKLD(Nhan)1"/>
      <sheetName val="Ong_Hong1"/>
      <sheetName val="CN_hung_yen1"/>
      <sheetName val="Dong_nai1"/>
      <sheetName val="binh_do1"/>
      <sheetName val="cot_lieu1"/>
      <sheetName val="van_khuon1"/>
      <sheetName val="CT_BT1"/>
      <sheetName val="lay_mau1"/>
      <sheetName val="mat_ngoai_goi1"/>
      <sheetName val="coc_tram-bt1"/>
      <sheetName val="CDSL_(2)1"/>
      <sheetName val="Tien_ung1"/>
      <sheetName val="phi_luong3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u_luc_HD1"/>
      <sheetName val="Gia_du_thau1"/>
      <sheetName val="Ca_xe1"/>
      <sheetName val="Quyet_toan1"/>
      <sheetName val="Thu_hoi1"/>
      <sheetName val="Lai_vay1"/>
      <sheetName val="Tien_vay1"/>
      <sheetName val="Cong_no1"/>
      <sheetName val="Cop_pha1"/>
      <sheetName val="CT_xa1"/>
      <sheetName val="TH_du_toan_1"/>
      <sheetName val="Du_toan_1"/>
      <sheetName val="C_Tinh1"/>
      <sheetName val="Tong_Thu1"/>
      <sheetName val="Tong_Chi1"/>
      <sheetName val="Truong_hoc1"/>
      <sheetName val="Cty_CP1"/>
      <sheetName val="G_thau_3B1"/>
      <sheetName val="T_Hop_Thu-chi1"/>
      <sheetName val="KL_Tram_Cty1"/>
      <sheetName val="DG_SOC1"/>
      <sheetName val="DG_HQ1"/>
      <sheetName val="Bot_Giat_C1"/>
      <sheetName val="Bot_Giat_P_1"/>
      <sheetName val="THAY_THUNG_H1"/>
      <sheetName val="thi_nghiem1"/>
      <sheetName val="C_TIEU1"/>
      <sheetName val="T_Luong1"/>
      <sheetName val="T_HAO1"/>
      <sheetName val="DT_TUYEN1"/>
      <sheetName val="DT_GIA1"/>
      <sheetName val="KHDT_(2)1"/>
      <sheetName val="CL_1"/>
      <sheetName val="KQ_(2)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congtac_vien-uy1"/>
      <sheetName val="Nhan_luc20011"/>
      <sheetName val="NAM_2004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ong_bien_t101"/>
      <sheetName val="luong_t9_1"/>
      <sheetName val="bb_t91"/>
      <sheetName val="THVT_T51"/>
      <sheetName val="XL1_t51"/>
      <sheetName val="XL2_T51"/>
      <sheetName val="XL3_T51"/>
      <sheetName val="XL5_T51"/>
      <sheetName val="CC_XL11"/>
      <sheetName val="KKTS_041"/>
      <sheetName val="nha_kct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Chenh_lech1"/>
      <sheetName val="Kinh_phí1"/>
      <sheetName val="Du_toan"/>
      <sheetName val="Phan_tich_vat_tu"/>
      <sheetName val="Tong_hop_vat_tu"/>
      <sheetName val="Gia_tri_vat_tu"/>
      <sheetName val="Chenh_lech_vat_tu"/>
      <sheetName val="Chi_phi_van_chuyen"/>
      <sheetName val="Don_gia_chi_tiet"/>
      <sheetName val="Du_thau"/>
      <sheetName val="Tong_hop_kinh_phi"/>
      <sheetName val="TSCD_ko_dung"/>
      <sheetName val="Tong_vat_tu"/>
      <sheetName val="VT_luu"/>
      <sheetName val="Vtu_u_dong"/>
      <sheetName val="TSLD_khac"/>
      <sheetName val="CC_da_pbo_het"/>
      <sheetName val="Thang_12"/>
      <sheetName val="Thang_1"/>
      <sheetName val="Thang_12_(2)"/>
      <sheetName val="Thang_01"/>
      <sheetName val="Cau_2(3)"/>
      <sheetName val="VAT_TU_NHAN_TXQN"/>
      <sheetName val="bang_tong_ke_khoi_luong_vat_tu"/>
      <sheetName val="hcong_tkhe"/>
      <sheetName val="VAT_TU_NHAN_TKHE"/>
      <sheetName val="hcong_qn"/>
      <sheetName val="VAT_TU_NHAN_(2)"/>
      <sheetName val="28+!60-28+420_5K95"/>
      <sheetName val="THKL_H91"/>
      <sheetName val="PGV-Th_(2)"/>
      <sheetName val="TH_mau_moi_tu_T10"/>
      <sheetName val="Tong_hop_Quy_IV"/>
      <sheetName val="Hat_11"/>
      <sheetName val="_H8_duong1"/>
      <sheetName val="Hat_7dg1"/>
      <sheetName val="TH_duong_1B1"/>
      <sheetName val="TH_cau_1B1"/>
      <sheetName val="cau_H11"/>
      <sheetName val="Son_dg1"/>
      <sheetName val="THKL_H41"/>
      <sheetName val="CT_Thang_Mo"/>
      <sheetName val="CT__PL"/>
      <sheetName val="Income_Statement"/>
      <sheetName val="Shareholders'_Equity"/>
      <sheetName val="C45(DAU_NAM)"/>
      <sheetName val="C45_(B_DONG)"/>
      <sheetName val="C47_1"/>
      <sheetName val="C47_2"/>
      <sheetName val="C47_3"/>
      <sheetName val="C47_4"/>
      <sheetName val="C47_5"/>
      <sheetName val="C47_6"/>
      <sheetName val="C47_7"/>
      <sheetName val="S53_1"/>
      <sheetName val="S53_2"/>
      <sheetName val="S53_3"/>
      <sheetName val="S53_4"/>
      <sheetName val="C46_1"/>
      <sheetName val="C46_2"/>
      <sheetName val="C46_3"/>
      <sheetName val="C46_4"/>
      <sheetName val="luong_thang_10"/>
      <sheetName val="tong_hop_thang_10"/>
      <sheetName val="TH_11"/>
      <sheetName val="px_khai_thac_2"/>
      <sheetName val="dao_lo_so_2"/>
      <sheetName val="luong_vp_thang_10"/>
      <sheetName val="Phan_tich_don_gia_(doc)"/>
      <sheetName val="CT_03"/>
      <sheetName val="TH_03"/>
      <sheetName val="D_toan_chi_thet"/>
      <sheetName val="TIEN_GOI"/>
      <sheetName val="NHAT_KY_THU_TIEN_T_GOI"/>
      <sheetName val="LUONG_GIAN_TIEP"/>
      <sheetName val="NHAT_KY_THU_TIEN_TM"/>
      <sheetName val="UOC_THUC_HIEN_THUE_TNDN"/>
      <sheetName val="QUY_TM"/>
      <sheetName val="NKCT_-_01"/>
      <sheetName val="LAI_-_LO"/>
      <sheetName val="TO_KHAI_CHI_TIET"/>
      <sheetName val="THUE_PII"/>
      <sheetName val="THUE_PIII"/>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DOANH_THU"/>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_loi_nhuan"/>
      <sheetName val="dong_tien"/>
      <sheetName val="thu_hoi_von"/>
      <sheetName val="MTO_REV_0"/>
      <sheetName val="Bang_gia_NC"/>
      <sheetName val="gia_phan_mong"/>
      <sheetName val="TH_DZ35"/>
      <sheetName val="DM_67"/>
      <sheetName val="gia_vt,nc,may"/>
      <sheetName val="To_declare"/>
      <sheetName val="hoan_von"/>
      <sheetName val="dothi_npv"/>
      <sheetName val="diem_hoa_von"/>
      <sheetName val="nop_ngan_sach"/>
      <sheetName val="chi_tieu"/>
      <sheetName val="MAIN_GATE_HOUSE"/>
      <sheetName val="[PIPE-03E_XLSÝ26+960-27+150_4(k"/>
      <sheetName val="B_T_HOP"/>
      <sheetName val="HT_HE_DUONG"/>
      <sheetName val="DH_D1,2"/>
      <sheetName val="Tro_giup"/>
      <sheetName val="CO_SO_DU_LIEU_PTVL"/>
      <sheetName val="QT_Duoc_(Hai)"/>
      <sheetName val="BLR_1"/>
      <sheetName val="SILICAT"/>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D_Da0"/>
      <sheetName val="Don_gia"/>
      <sheetName val="NAM_2001"/>
      <sheetName val="NAM_200&lt;1"/>
      <sheetName val="XXXXXXX"/>
      <sheetName val="Check_C"/>
      <sheetName val="Tu_van_Thiet_ke"/>
      <sheetName val="Tien_do_thi_cong"/>
      <sheetName val="Bia_du_toan"/>
      <sheetName val="Data_input"/>
      <sheetName val="ESTI_"/>
      <sheetName val="Chi_tieu_KT-KT"/>
      <sheetName val="BGDO_Sdong"/>
      <sheetName val="BBtrang_SD"/>
      <sheetName val="Vuong_do_l2_sd_17"/>
      <sheetName val="Vuong_do_SD17"/>
      <sheetName val="BG_T_SD17"/>
      <sheetName val="SD_17"/>
      <sheetName val="dn_x"/>
      <sheetName val="dn_xay"/>
      <sheetName val="Ki泺m tra DS thue GTGT"/>
      <sheetName val="27+740-820.3(k95)"/>
      <sheetName val="BKE CT GOC"/>
      <sheetName val="BK-CT"/>
      <sheetName val="CTGS10"/>
      <sheetName val="BKE CT GOC (2)"/>
      <sheetName val="CTGS10 (2)"/>
      <sheetName val="Chiettinh dz0,4"/>
      <sheetName val="Data-creditor"/>
      <sheetName val="Ca.D"/>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H VL, NC, DDHT Thanhphuoc"/>
      <sheetName val="KTCB"/>
      <sheetName val="PXL+TB"/>
      <sheetName val="Mucluc"/>
      <sheetName val="TMDT"/>
      <sheetName val="PBVDT"/>
      <sheetName val="LPS"/>
      <sheetName val="VONTB"/>
      <sheetName val="KHTN"/>
      <sheetName val="Chart5"/>
      <sheetName val="LL"/>
      <sheetName val="CDTN"/>
      <sheetName val="HV"/>
      <sheetName val="lUONGTIEN"/>
      <sheetName val="Chart3"/>
      <sheetName val="Chart4"/>
      <sheetName val="Chart6"/>
      <sheetName val="CSDV"/>
      <sheetName val="PTKT"/>
      <sheetName val="MTL$-INTER"/>
      <sheetName val="Detail pg 5"/>
      <sheetName val="MTO REV.2(ARMOR)"/>
      <sheetName val="DF"/>
      <sheetName val="MAIN_DATA"/>
      <sheetName val="tph AAHSTOT27"/>
      <sheetName val="TPH10x20"/>
      <sheetName val="TPH5x10"/>
      <sheetName val="TPH0x5"/>
      <sheetName val="TPHCVang"/>
      <sheetName val="TPHBDa"/>
      <sheetName val="Allocation-out"/>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FF-2"/>
      <sheetName val="PSB.TB"/>
      <sheetName val="Weekly"/>
      <sheetName val="GHKII"/>
      <sheetName val="TH K II"/>
      <sheetName val="TH K I"/>
      <sheetName val="phieu-dgio"/>
      <sheetName val="LUþ"/>
      <sheetName val="GIAVLIEU"/>
      <sheetName val="NKY"/>
      <sheetName val="dongiaTH "/>
      <sheetName val="dongiaTH_"/>
      <sheetName val="TT1"/>
      <sheetName val="Reference"/>
      <sheetName val="table"/>
      <sheetName val="tra-vat-lieu"/>
      <sheetName val="@.Dap"/>
      <sheetName val="Dchinh(chinhthuc)"/>
      <sheetName val="nphuo"/>
      <sheetName val="ၔonghop"/>
      <sheetName val="13.BANG CT"/>
      <sheetName val="14.MMUS GIUA NHIP"/>
      <sheetName val="4.HSPBngang"/>
      <sheetName val="6.Tinh tai"/>
      <sheetName val="2 NSl"/>
      <sheetName val="17.US CHU tho a_b"/>
      <sheetName val="5.BANG I"/>
      <sheetName val="T진도"/>
      <sheetName val="Report_WH"/>
      <sheetName val="JANTB"/>
      <sheetName val="Dec3_x0000_"/>
      <sheetName val="PNT-QUOT-#3"/>
      <sheetName val="WS"/>
      <sheetName val="KHo152"/>
      <sheetName val="Kho153"/>
      <sheetName val="Thang01"/>
      <sheetName val="Thang02"/>
      <sheetName val="Thang03"/>
      <sheetName val="Thang04"/>
      <sheetName val="Thang05"/>
      <sheetName val="Thang06"/>
      <sheetName val="Thang07"/>
      <sheetName val="Thang08"/>
      <sheetName val="Thang09"/>
      <sheetName val="Thang10"/>
      <sheetName val="Thang11"/>
      <sheetName val="Thang12"/>
      <sheetName val="Ketchuyen"/>
      <sheetName val="GTGT2004"/>
      <sheetName val="TNDN2004"/>
      <sheetName val="ChitietTNDN"/>
      <sheetName val="Dukien2005"/>
      <sheetName val="Dangkyluong05"/>
      <sheetName val="Report KPI "/>
      <sheetName val="Sau do~g"/>
      <sheetName val="detial TSA"/>
      <sheetName val="Main"/>
      <sheetName val="Tinh KH"/>
      <sheetName val="C253"/>
      <sheetName val="ton T1"/>
      <sheetName val="thang 2"/>
      <sheetName val="Thang1"/>
      <sheetName val="loai cd"/>
      <sheetName val="loai khac"/>
      <sheetName val="2ÿÿ960-ÿÿ+1ÿÿÿÿ(k95)"/>
      <sheetName val="KL datdaolap "/>
      <sheetName val="Chi tiet ma"/>
      <sheetName val="NGAY THANG"/>
      <sheetName val="TIEN MAT"/>
      <sheetName val="SO CAI"/>
      <sheetName val="BCDPS T05"/>
      <sheetName val="GTCL"/>
      <sheetName val="BU9-10_x0000__x0000__x0000__x0015_[PIPE-03E.XLS]BU10-11"/>
      <sheetName val="Nnh1-2+80_x0000__x0000__x0000__x0000__x0019_[PIPE-03E.XLS]MD1"/>
      <sheetName val="Mnh0-1_x0000__x0000__x0000__x0014_[PIPE-03E.XLS]Nnh0-1_x0000_"/>
      <sheetName val="EDITPAGE"/>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T TH"/>
      <sheetName val="vat lieu tan hoat"/>
      <sheetName val="KL tonࡧ"/>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Congt}"/>
      <sheetName val="bang ke nop`thue"/>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TD_x0000_"/>
      <sheetName val="TDÕ"/>
      <sheetName val="TD@"/>
      <sheetName val="Cong hoþ"/>
      <sheetName val="THDN MBA phu tai"/>
      <sheetName val="TBA CC"/>
      <sheetName val="T01"/>
      <sheetName val="T04"/>
      <sheetName val="DTcojg 4-5"/>
      <sheetName val="Tojg hop thep"/>
      <sheetName val="pt0-1"/>
      <sheetName val="kp0-1"/>
      <sheetName val="0-1"/>
      <sheetName val="pt2-3"/>
      <sheetName val="thkp2-3"/>
      <sheetName val="2-3"/>
      <sheetName val="cl1-2"/>
      <sheetName val="thkp1-2"/>
      <sheetName val="clvl1-2"/>
      <sheetName val="1-2"/>
      <sheetName val="Chung tu"/>
      <sheetName val="Can doi"/>
      <sheetName val="Phat sinh"/>
      <sheetName val="UBi"/>
      <sheetName val="ten"/>
      <sheetName val="DMCP"/>
      <sheetName val="XE DA("/>
      <sheetName val="Group"/>
      <sheetName val="Cong n_x0000_"/>
      <sheetName val="TDþ"/>
      <sheetName val="BU13-_x0003__x0000_+"/>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clv¸"/>
      <sheetName val="B01þ"/>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26+180-000.2"/>
      <sheetName val="26+180.Sub0"/>
      <sheetName val="26+960-23+150.12"/>
      <sheetName val="Solieu"/>
      <sheetName val="daodat"/>
      <sheetName val="TH TB+XD"/>
      <sheetName val="Dec3þ"/>
      <sheetName val="THV CHI 6"/>
      <sheetName val="27+500-700.4(k85)"/>
      <sheetName val="n`nh"/>
      <sheetName val="CHIET TINH TBA"/>
      <sheetName val="CHIET TINH DZ 0,4"/>
      <sheetName val="CHIET TINH CCT"/>
      <sheetName val="cong bien t1&lt;"/>
      <sheetName val="Bang 2B"/>
      <sheetName val="DG"/>
      <sheetName val="Dgia vat tu"/>
      <sheetName val="Don gia_III"/>
      <sheetName val="Dgia VT"/>
      <sheetName val="dnc4"/>
      <sheetName val="L D1704"/>
      <sheetName val="klctiet"/>
      <sheetName val="VC MONG"/>
      <sheetName val="LUONG NC"/>
      <sheetName val="30000000"/>
      <sheetName val="Thang_121"/>
      <sheetName val="Thang_11"/>
      <sheetName val="Thang_12_(2)1"/>
      <sheetName val="Thang_011"/>
      <sheetName val="Cau_2(3)1"/>
      <sheetName val="CT_031"/>
      <sheetName val="TH_031"/>
      <sheetName val="CO_SO_DU_LIEU_PTVL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hoan_von1"/>
      <sheetName val="dothi_npv1"/>
      <sheetName val="diem_hoa_von1"/>
      <sheetName val="nop_ngan_sach1"/>
      <sheetName val="chi_tieu1"/>
      <sheetName val="Div__A"/>
      <sheetName val="26+960-27+050_9"/>
      <sheetName val="Tong_dip_nhan_danh_hieu_AHL§"/>
      <sheetName val="THV_CHI_6"/>
      <sheetName val="27+500-700_4(k85)"/>
      <sheetName val="CHIET_TINH_TBA"/>
      <sheetName val="CHIET_TINH_DZ_0,4"/>
      <sheetName val="CHIET_TINH_CCT"/>
      <sheetName val="Tong_hop_gia"/>
      <sheetName val="TK_331c1"/>
      <sheetName val="cong_bien_t1&lt;"/>
      <sheetName val="Bang_2B"/>
      <sheetName val="Dgia_vat_tu"/>
      <sheetName val="Don_gia_III"/>
      <sheetName val="Dgia_VT"/>
      <sheetName val="L_D1704"/>
      <sheetName val="CT_331"/>
      <sheetName val="CT_131"/>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LM"/>
      <sheetName val="DGchitiet "/>
      <sheetName val="CAT_5"/>
      <sheetName val="단면가정"/>
      <sheetName val="ITB COST"/>
      <sheetName val="costing_CV"/>
      <sheetName val="costing_ESDV"/>
      <sheetName val="costing_FE"/>
      <sheetName val="costing_Misc"/>
      <sheetName val="costing_MOV"/>
      <sheetName val="costing_Press"/>
      <sheetName val="표지"/>
      <sheetName val="BU6-_x0005_"/>
      <sheetName val="TB-내역서"/>
      <sheetName val="w't table"/>
      <sheetName val="Y-WORK"/>
      <sheetName val="기계锼_x0013_"/>
      <sheetName val="기계ᰖ〚"/>
      <sheetName val="기계灼_x0013_"/>
      <sheetName val="20.9.05"/>
      <sheetName val="Thanh toan"/>
      <sheetName val="B11B"/>
      <sheetName val="B11C"/>
      <sheetName val="B 11D "/>
      <sheetName val="Gia tr?"/>
      <sheetName val="Ki??m tra DS thue GTGT"/>
      <sheetName val="Thuong dip nhan danh hieu AHL?"/>
      <sheetName val="TH_CPTB"/>
      <sheetName val="CP Khac cuoc VC"/>
      <sheetName val="MONG"/>
      <sheetName val="Liệt kê"/>
      <sheetName val="CLVC"/>
      <sheetName val="ND13-1_x0013_+334"/>
      <sheetName val="Sheet耵"/>
      <sheetName val="26+960-27+150.5(k95!"/>
      <sheetName val="TH du toanþ"/>
      <sheetName val="START"/>
      <sheetName val="INPUT"/>
      <sheetName val="Purchase Order"/>
      <sheetName val="Customize Your Purchase Order"/>
      <sheetName val="Comparison"/>
      <sheetName val="A .Building  "/>
      <sheetName val="Qty-(Arc )"/>
      <sheetName val="Electrical Breakdown"/>
      <sheetName val="CDԀ"/>
      <sheetName val="TH du toan¸"/>
      <sheetName val="TH du toann"/>
      <sheetName val="CPcttam"/>
      <sheetName val="CPTB"/>
      <sheetName val="WH-CPTP,Todoi"/>
      <sheetName val="Bang luong _x0011_"/>
      <sheetName val="Gia"/>
      <sheetName val="C45A-BÈ"/>
      <sheetName val="T_x0003_"/>
      <sheetName val="CTG"/>
      <sheetName val="TONG HOP VL-NC"/>
      <sheetName val="Quantity"/>
      <sheetName val="Keothep"/>
      <sheetName val="Re-bar"/>
      <sheetName val="CỘT HỐ PIT"/>
      <sheetName val="Annual_CFs_Asset"/>
      <sheetName val="THDÃ"/>
      <sheetName val="THD_x0010_"/>
      <sheetName val="THDm"/>
      <sheetName val="THD_x0008_"/>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Structure data"/>
      <sheetName val="Đơn Giá "/>
      <sheetName val="1.R18 BF"/>
      <sheetName val="F-B"/>
      <sheetName val="H-J"/>
      <sheetName val="6.External works-R18"/>
      <sheetName val="PRI-LS"/>
      <sheetName val="T_x0003__x0000_ong dip nhan dan"/>
      <sheetName val="Gia tr_"/>
      <sheetName val="Ki__m tra DS thue GTGT"/>
      <sheetName val="Thuong dip nhan danh hieu AHL_"/>
      <sheetName val="LEGEND"/>
      <sheetName val="BIDDING-SUM"/>
      <sheetName val="Harga ME "/>
      <sheetName val="ESCON"/>
      <sheetName val="ThongKe"/>
      <sheetName val=" 03"/>
      <sheetName val="06"/>
      <sheetName val="07"/>
      <sheetName val="08"/>
      <sheetName val="09"/>
      <sheetName val="Phân tích hoàn thiện"/>
      <sheetName val="MAU Phân tích KC"/>
      <sheetName val="PL Vua (3)"/>
      <sheetName val="Pr- AC"/>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Analysis"/>
      <sheetName val="C-C"/>
      <sheetName val="D-D"/>
      <sheetName val="Y_WORK"/>
      <sheetName val="??-BLDG"/>
      <sheetName val="Jan"/>
      <sheetName val="Dulieu"/>
      <sheetName val="COMP"/>
      <sheetName val="ﾃｽﾄﾃﾞｰﾀ一覧"/>
      <sheetName val="HS"/>
      <sheetName val="SL"/>
      <sheetName val="Cước CG"/>
      <sheetName val="gia tri theo phong"/>
      <sheetName val="PS-Labour_M"/>
      <sheetName val="QG"/>
      <sheetName val="T.KE CP1"/>
      <sheetName val="CTKL"/>
      <sheetName val="QMCT"/>
      <sheetName val="de xuat ket cau"/>
      <sheetName val="Du lieu"/>
      <sheetName val="計算条件"/>
      <sheetName val="A6,MAY"/>
      <sheetName val="DG Cong C1,C2,C3,C4,C5"/>
      <sheetName val="NOTE"/>
      <sheetName val="PH 5"/>
      <sheetName val="Hệ sô K"/>
      <sheetName val="SUM"/>
      <sheetName val="ME BOQ"/>
      <sheetName val="PP BOQ"/>
      <sheetName val="Sum BoQ"/>
      <sheetName val="1&amp;2"/>
      <sheetName val="3"/>
      <sheetName val="4"/>
      <sheetName val="6"/>
      <sheetName val="7"/>
      <sheetName val="8"/>
      <sheetName val="11&amp;12"/>
      <sheetName val="13"/>
      <sheetName val="14"/>
      <sheetName val="15"/>
      <sheetName val="16"/>
      <sheetName val="5&amp;17"/>
      <sheetName val="18"/>
      <sheetName val="19"/>
      <sheetName val="20"/>
      <sheetName val="21"/>
      <sheetName val="22"/>
      <sheetName val="23"/>
      <sheetName val="24"/>
      <sheetName val="000R"/>
      <sheetName val="000D"/>
      <sheetName val="000F"/>
      <sheetName val="000S"/>
      <sheetName val="000E"/>
      <sheetName val="000T"/>
      <sheetName val="000K"/>
      <sheetName val="Buy vs. Lease Car"/>
      <sheetName val="cot_xa"/>
      <sheetName val="Budget Code"/>
      <sheetName val="Tþ"/>
      <sheetName val="合成単価作成表-BLDG"/>
      <sheetName val="Rate"/>
      <sheetName val="정렬"/>
      <sheetName val="뜃맟뭁돽띿맟?-BLDG"/>
      <sheetName val="LABTOTAL"/>
      <sheetName val="CN"/>
      <sheetName val="배부율"/>
      <sheetName val="SOURCE"/>
      <sheetName val="COA-17"/>
      <sheetName val="C-18"/>
      <sheetName val="WORK"/>
      <sheetName val="간접비내역-1"/>
      <sheetName val="Form A.1.III"/>
      <sheetName val="Form A.1"/>
      <sheetName val="Form A.1.1"/>
      <sheetName val="BOM Indirect"/>
      <sheetName val="Form A.1.II.1"/>
      <sheetName val="Form A.1.II.2"/>
      <sheetName val="Rekap-Base Price"/>
      <sheetName val="AILC004"/>
      <sheetName val="Curves"/>
      <sheetName val="Tables"/>
      <sheetName val="주요물량"/>
      <sheetName val="총괄표"/>
      <sheetName val="KH-200_x0005_"/>
      <sheetName val="Building"/>
      <sheetName val="General Data"/>
      <sheetName val="부표총괄"/>
      <sheetName val="하수처리장"/>
      <sheetName val="Architecture Work"/>
      <sheetName val="CostDB"/>
      <sheetName val="예산M11A"/>
      <sheetName val="BU6-虘"/>
      <sheetName val="clvÕ"/>
      <sheetName val="clv¨"/>
      <sheetName val="clvþ"/>
      <sheetName val="clv"/>
      <sheetName val="PBS"/>
      <sheetName val="인6월"/>
      <sheetName val="을"/>
      <sheetName val="마감물량3"/>
      <sheetName val="BQ_Equip_Pipe"/>
      <sheetName val="PipWT"/>
      <sheetName val="견적조건"/>
      <sheetName val="기계๿〚"/>
      <sheetName val="기계헾】"/>
      <sheetName val="기계_x0005__x0000_"/>
      <sheetName val="piping"/>
      <sheetName val="Data_ST"/>
      <sheetName val="D &amp; B Summary"/>
      <sheetName val="Summary Sheets"/>
      <sheetName val="C45T1X"/>
      <sheetName val="steel-gr"/>
      <sheetName val="Data - Codes"/>
      <sheetName val="Cover"/>
      <sheetName val="기둥(원형)"/>
      <sheetName val="계약ITEM"/>
      <sheetName val="UNIT"/>
      <sheetName val="resp"/>
      <sheetName val="Code03"/>
      <sheetName val="Activity(new)"/>
      <sheetName val="공사내역"/>
      <sheetName val=" ｹ-ﾌﾞﾙ"/>
      <sheetName val="당초"/>
      <sheetName val="내역서 "/>
      <sheetName val="내역"/>
      <sheetName val="PUMP"/>
      <sheetName val="Purchased Goods Detail"/>
      <sheetName val="6MONTHS"/>
      <sheetName val="gia vaԀ_x0000__x0000__x0000_Ȁ_x0000_"/>
      <sheetName val="gia vaԀ_x0000__x0000__x0000__x0000__x0000_"/>
      <sheetName val="Master"/>
      <sheetName val="AC_DATA"/>
      <sheetName val="CT_LCGT"/>
      <sheetName val="CT_LCTT"/>
      <sheetName val="TM_ChenhLechCT"/>
      <sheetName val="Dieu_chinh"/>
      <sheetName val="Danh_muc"/>
      <sheetName val="Phan_bo"/>
      <sheetName val="Thong_tin"/>
      <sheetName val="Packing type 2"/>
      <sheetName val="Data.T8"/>
      <sheetName val="Income Statement1"/>
      <sheetName val="cd_x0001_viaK0-T6"/>
      <sheetName val="Income Statement 1"/>
      <sheetName val="T.Tinh"/>
      <sheetName val="DSHD DH"/>
      <sheetName val="CANDOI"/>
      <sheetName val="Nhap VT oto"/>
      <sheetName val="D.HopKL"/>
      <sheetName val="VCTC"/>
      <sheetName val="07.THDZ"/>
      <sheetName val="BANRA"/>
      <sheetName val="TB_220"/>
      <sheetName val="ctdz10"/>
      <sheetName val="Transaction"/>
      <sheetName val="Details"/>
      <sheetName val="SLCB"/>
      <sheetName val="STRU-4"/>
      <sheetName val="bcth.Hoang"/>
      <sheetName val="bcth.Nhung"/>
      <sheetName val="bcth.Ngoc"/>
      <sheetName val="bcth.Vu"/>
      <sheetName val="CDQDT"/>
      <sheetName val=" 10 ngày"/>
      <sheetName val="12"/>
      <sheetName val="17"/>
      <sheetName val="20ngay"/>
      <sheetName val="25"/>
      <sheetName val="26"/>
      <sheetName val="27"/>
      <sheetName val="28"/>
      <sheetName val="29"/>
      <sheetName val="30"/>
      <sheetName val="31"/>
      <sheetName val="31 ngày"/>
      <sheetName val="bcthang"/>
      <sheetName val="báo cáo thang11 mới"/>
      <sheetName val="Balance Sheet"/>
      <sheetName val="DM 285"/>
      <sheetName val="Request"/>
      <sheetName val="THCP198"/>
      <sheetName val="K260 BßGe"/>
      <sheetName val="대구"/>
      <sheetName val="99원가원판"/>
      <sheetName val="chitimc"/>
      <sheetName val="ATS Report"/>
      <sheetName val="NDOCBT"/>
      <sheetName val="kh(r)"/>
      <sheetName val="Detail"/>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TS"/>
      <sheetName val="VB"/>
      <sheetName val="Cable_Data_CP5"/>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DGTH_CT"/>
      <sheetName val="기초자료"/>
      <sheetName val="견적집계표"/>
      <sheetName val="HRSG PRINT"/>
      <sheetName val="PO Contabilizado 31-12-04"/>
      <sheetName val="Hoja1"/>
      <sheetName val="TOEC"/>
      <sheetName val="지원사무소원가배부내역"/>
      <sheetName val="품셈1-26"/>
      <sheetName val="4.주별물량Table"/>
      <sheetName val="FORCE"/>
      <sheetName val="ITEM"/>
      <sheetName val="MotorsData"/>
      <sheetName val="PRICE-COMP"/>
      <sheetName val="CAL."/>
      <sheetName val="갑지"/>
      <sheetName val="Calc"/>
      <sheetName val="작성기준"/>
      <sheetName val="적용환율"/>
      <sheetName val="Resumen Prestamos"/>
      <sheetName val="Pipe_Nozzle"/>
      <sheetName val="Al-suwaidi"/>
      <sheetName val="Cable Data CP5"/>
      <sheetName val="R&amp;P"/>
      <sheetName val="공사비 내역 (가)"/>
      <sheetName val="KP1590_E"/>
      <sheetName val="HVAC"/>
      <sheetName val="Caod&lt;"/>
      <sheetName val="P3"/>
      <sheetName val="BQMPALOC"/>
      <sheetName val="전체"/>
      <sheetName val="보온자재단가표"/>
      <sheetName val="&lt;&lt;380V&gt;&gt; "/>
      <sheetName val="Definitions"/>
      <sheetName val="말뚝물량"/>
      <sheetName val="3희질산"/>
      <sheetName val="환율"/>
      <sheetName val="대비내역"/>
      <sheetName val="정보매체A동"/>
      <sheetName val="CAL(1)."/>
      <sheetName val=" Est "/>
      <sheetName val="기계徸〒"/>
      <sheetName val="Settings"/>
      <sheetName val="danga"/>
      <sheetName val="ilch"/>
      <sheetName val="2.2 띠장의 설계"/>
      <sheetName val="TYPE-7"/>
      <sheetName val="sc0314 Index"/>
      <sheetName val="인6丵"/>
      <sheetName val="FAB별"/>
      <sheetName val="UEC영화관본공사내역"/>
      <sheetName val="code"/>
      <sheetName val="Trans"/>
      <sheetName val="Definitionen"/>
      <sheetName val="THDG_x0002_"/>
      <sheetName val="EquipPOR"/>
      <sheetName val="CBL.Termination"/>
      <sheetName val="FINAL"/>
      <sheetName val="Uhde Equip List"/>
      <sheetName val="BOQ_TOTAL"/>
      <sheetName val="Pengalaman Per"/>
      <sheetName val="PRO_A"/>
      <sheetName val="PRO"/>
      <sheetName val="EQUIPMENT"/>
      <sheetName val="THDG_x001c_"/>
      <sheetName val="Engineering Forecast"/>
      <sheetName val="GM 000"/>
      <sheetName val="MATERIALS"/>
      <sheetName val="粉刷"/>
      <sheetName val="Code 02"/>
      <sheetName val="Code 03"/>
      <sheetName val="Code 04"/>
      <sheetName val="Code 05"/>
      <sheetName val="Code 06"/>
      <sheetName val="Code 07"/>
      <sheetName val="Code 09"/>
      <sheetName val="건축집계"/>
      <sheetName val="도"/>
      <sheetName val="현장업무"/>
      <sheetName val="estm_mech"/>
      <sheetName val="PIP"/>
      <sheetName val="공통가설"/>
      <sheetName val="VA_code"/>
      <sheetName val="CARBOLINE분석"/>
      <sheetName val="SADSAQ"/>
      <sheetName val="Price Sheet"/>
      <sheetName val="2"/>
      <sheetName val="5"/>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Database"/>
      <sheetName val="qhlk"/>
      <sheetName val="Trang mở đầu"/>
      <sheetName val="Record CR"/>
      <sheetName val="Original"/>
      <sheetName val="TB Grouping"/>
      <sheetName val="OAR-FS"/>
      <sheetName val="TB"/>
      <sheetName val="ctdg"/>
      <sheetName val="THDG_x0005_"/>
      <sheetName val="Caodþ"/>
      <sheetName val="THDGþ"/>
      <sheetName val="Caod"/>
      <sheetName val="CaodÈ"/>
      <sheetName val="DaÈ"/>
      <sheetName val="Daþ"/>
      <sheetName val="CTTra"/>
      <sheetName val="HTSD6Lþ"/>
      <sheetName val="DLNS"/>
      <sheetName val="TN"/>
      <sheetName val="DG 285"/>
      <sheetName val="KL_XL20002"/>
      <sheetName val="Chiet_tinh2"/>
      <sheetName val="Van_chuyen2"/>
      <sheetName val="THKP_(2)2"/>
      <sheetName val="T_Bi2"/>
      <sheetName val="Thiet_ke2"/>
      <sheetName val="K_luong2"/>
      <sheetName val="TT_L22"/>
      <sheetName val="TT_L12"/>
      <sheetName val="Thue_Ngoai2"/>
      <sheetName val="Sheet2_(2)2"/>
      <sheetName val="Chi_tiet_-_Dv_lap2"/>
      <sheetName val="TH_KHTC2"/>
      <sheetName val="sent_to2"/>
      <sheetName val="LUAN_CHUYEN2"/>
      <sheetName val="KE_QUY2"/>
      <sheetName val="LUONGGIAN_TIEP2"/>
      <sheetName val="VAY_VON2"/>
      <sheetName val="O_THAO2"/>
      <sheetName val="Q_TRUNG2"/>
      <sheetName val="Y_THANH2"/>
      <sheetName val="Interim_payment2"/>
      <sheetName val="Bid_Sum2"/>
      <sheetName val="Item_B2"/>
      <sheetName val="Dg_A2"/>
      <sheetName val="Dg_B&amp;C2"/>
      <sheetName val="Material_at_site2"/>
      <sheetName val="Gia_VL2"/>
      <sheetName val="Bang_gia_ca_may2"/>
      <sheetName val="Bang_luong_CB2"/>
      <sheetName val="Bang_P_tich_CT2"/>
      <sheetName val="D_toan_chi_tiet2"/>
      <sheetName val="Bang_TH_Dtoan2"/>
      <sheetName val="KH_2003_(moi_max)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Tong_hop2"/>
      <sheetName val="KL_tong2"/>
      <sheetName val="AC_PC2"/>
      <sheetName val="Bang_VL2"/>
      <sheetName val="VL(No_V-c)2"/>
      <sheetName val="He_so2"/>
      <sheetName val="PL_Vua2"/>
      <sheetName val="Chitieu-dam_cac_loai2"/>
      <sheetName val="DG_Dam2"/>
      <sheetName val="DG_chung2"/>
      <sheetName val="VL-dac_chung2"/>
      <sheetName val="CT_1md_&amp;_dau_cong2"/>
      <sheetName val="CT_cong2"/>
      <sheetName val="dg_cong2"/>
      <sheetName val="Dong_Dau2"/>
      <sheetName val="Dong_Dau_(2)2"/>
      <sheetName val="Sau_dong2"/>
      <sheetName val="Ma_xa2"/>
      <sheetName val="My_dinh2"/>
      <sheetName val="Tong_cong2"/>
      <sheetName val="__2"/>
      <sheetName val="san_vuon2"/>
      <sheetName val="khu_phu_tro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be_tong2"/>
      <sheetName val="Tong_hop_thep2"/>
      <sheetName val="Thuyet_minh2"/>
      <sheetName val="DG_SOC2"/>
      <sheetName val="DG_HQ2"/>
      <sheetName val="Bot_Giat_C2"/>
      <sheetName val="Bot_Giat_P_2"/>
      <sheetName val="THAY_THUNG_H2"/>
      <sheetName val="thi_nghiem2"/>
      <sheetName val="TAI_TRONG2"/>
      <sheetName val="NOI_LUC2"/>
      <sheetName val="TINH_DUYET_THTT_CHINH2"/>
      <sheetName val="TDUYET_THTT_PHU2"/>
      <sheetName val="TINH_DAO_DONG_VA_DO_VONG2"/>
      <sheetName val="TINH_NEO2"/>
      <sheetName val="Phu_luc2"/>
      <sheetName val="Gia_trÞ2"/>
      <sheetName val="TH_(T1-6)2"/>
      <sheetName val="_NL2"/>
      <sheetName val="_NL_(2)2"/>
      <sheetName val="CDTHCT_(3)2"/>
      <sheetName val="thkl_(2)2"/>
      <sheetName val="long_tec2"/>
      <sheetName val="CDSL_(2)2"/>
      <sheetName val="Thep_2"/>
      <sheetName val="Chi_tiet_Khoi_luong2"/>
      <sheetName val="TH_khoi_luong2"/>
      <sheetName val="Chiet_tinh_vat_lieu_2"/>
      <sheetName val="TH_KL_VL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DS_them_luong_qui_4-20022"/>
      <sheetName val="Phuc_loi_2-9-022"/>
      <sheetName val="Thuong_nhan_dip_21-12-022"/>
      <sheetName val="Thuong_dip_nhan_danh_hieu_AHL§2"/>
      <sheetName val="Thang_luong_thu_13_nam_20022"/>
      <sheetName val="Luong_SX#_dip_Tet_Qui_Mui(dong2"/>
      <sheetName val="cap_cho_cac_DT2"/>
      <sheetName val="Ung_-_hoan2"/>
      <sheetName val="CP_may2"/>
      <sheetName val="Quang_Tri2"/>
      <sheetName val="Da_Nang2"/>
      <sheetName val="Quang_Nam2"/>
      <sheetName val="Quang_Ngai2"/>
      <sheetName val="TH_DH-QN2"/>
      <sheetName val="KP_HD2"/>
      <sheetName val="DB_HD2"/>
      <sheetName val="vat_tu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CT_Duong2"/>
      <sheetName val="D_gia2"/>
      <sheetName val="T_hop2"/>
      <sheetName val="CtP_tro2"/>
      <sheetName val="Nha_moi2"/>
      <sheetName val="TT-T_Tron_So_22"/>
      <sheetName val="Ct_Dam_2"/>
      <sheetName val="Ct_Duoi2"/>
      <sheetName val="Ct_Tren2"/>
      <sheetName val="D_giaMay2"/>
      <sheetName val="C_TIEU2"/>
      <sheetName val="T_Luong2"/>
      <sheetName val="T_HAO2"/>
      <sheetName val="DT_TUYEN2"/>
      <sheetName val="DT_GIA2"/>
      <sheetName val="KHDT_(2)2"/>
      <sheetName val="CL_2"/>
      <sheetName val="KQ_(2)2"/>
      <sheetName val="phan_tich_DG2"/>
      <sheetName val="gia_vat_lieu2"/>
      <sheetName val="gia_xe_may2"/>
      <sheetName val="gia_nhan_cong2"/>
      <sheetName val="cd_viaK0-T62"/>
      <sheetName val="cdvia_T6-Tc242"/>
      <sheetName val="cdvia_Tc24-T462"/>
      <sheetName val="cd_btnL2k0+361-T192"/>
      <sheetName val="cong_Q22"/>
      <sheetName val="T_U_luong_Q12"/>
      <sheetName val="T_U_luong_Q22"/>
      <sheetName val="T_U_luong_Q3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Tong_Thu2"/>
      <sheetName val="Tong_Chi2"/>
      <sheetName val="Truong_hoc2"/>
      <sheetName val="Cty_CP2"/>
      <sheetName val="G_thau_3B2"/>
      <sheetName val="T_Hop_Thu-chi2"/>
      <sheetName val="Quyet_toan2"/>
      <sheetName val="Thu_hoi2"/>
      <sheetName val="Lai_vay2"/>
      <sheetName val="Tien_vay2"/>
      <sheetName val="Cong_no2"/>
      <sheetName val="Cop_pha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VAT_TU_NHAN_TXQN1"/>
      <sheetName val="bang_tong_ke_khoi_luong_vat_tu1"/>
      <sheetName val="hcong_tkhe1"/>
      <sheetName val="VAT_TU_NHAN_TKHE1"/>
      <sheetName val="hcong_qn1"/>
      <sheetName val="VAT_TU_NHAN_(2)1"/>
      <sheetName val="TH_mau_moi_tu_T101"/>
      <sheetName val="Tong_hop_Quy_IV1"/>
      <sheetName val="KL_XL20003"/>
      <sheetName val="Chiet_tinh3"/>
      <sheetName val="Van_chuyen3"/>
      <sheetName val="THKP_(2)3"/>
      <sheetName val="T_Bi3"/>
      <sheetName val="Thiet_ke3"/>
      <sheetName val="K_luong3"/>
      <sheetName val="TT_L23"/>
      <sheetName val="TT_L13"/>
      <sheetName val="Thue_Ngoai3"/>
      <sheetName val="Sheet2_(2)3"/>
      <sheetName val="Chi_tiet_-_Dv_lap3"/>
      <sheetName val="TH_KHTC3"/>
      <sheetName val="sent_to3"/>
      <sheetName val="LUAN_CHUYEN3"/>
      <sheetName val="KE_QUY3"/>
      <sheetName val="LUONGGIAN_TIEP3"/>
      <sheetName val="VAY_VON3"/>
      <sheetName val="O_THAO3"/>
      <sheetName val="Q_TRUNG3"/>
      <sheetName val="Y_THANH3"/>
      <sheetName val="Interim_payment3"/>
      <sheetName val="Bid_Sum3"/>
      <sheetName val="Item_B3"/>
      <sheetName val="Dg_A3"/>
      <sheetName val="Dg_B&amp;C3"/>
      <sheetName val="Material_at_site3"/>
      <sheetName val="Gia_VL3"/>
      <sheetName val="Bang_gia_ca_may3"/>
      <sheetName val="Bang_luong_CB3"/>
      <sheetName val="Bang_P_tich_CT3"/>
      <sheetName val="D_toan_chi_tiet3"/>
      <sheetName val="Bang_TH_Dtoan3"/>
      <sheetName val="KH_2003_(moi_max)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Tong_hop3"/>
      <sheetName val="KL_tong3"/>
      <sheetName val="AC_PC3"/>
      <sheetName val="Bang_VL3"/>
      <sheetName val="VL(No_V-c)3"/>
      <sheetName val="He_so3"/>
      <sheetName val="PL_Vua3"/>
      <sheetName val="Chitieu-dam_cac_loai3"/>
      <sheetName val="DG_Dam3"/>
      <sheetName val="DG_chung3"/>
      <sheetName val="VL-dac_chung3"/>
      <sheetName val="CT_1md_&amp;_dau_cong3"/>
      <sheetName val="CT_cong3"/>
      <sheetName val="dg_cong3"/>
      <sheetName val="Dong_Dau3"/>
      <sheetName val="Dong_Dau_(2)3"/>
      <sheetName val="Sau_dong3"/>
      <sheetName val="Ma_xa3"/>
      <sheetName val="My_dinh3"/>
      <sheetName val="Tong_cong3"/>
      <sheetName val="__3"/>
      <sheetName val="san_vuon3"/>
      <sheetName val="khu_phu_tro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be_tong3"/>
      <sheetName val="Tong_hop_thep3"/>
      <sheetName val="Thuyet_minh3"/>
      <sheetName val="DG_SOC3"/>
      <sheetName val="DG_HQ3"/>
      <sheetName val="Bot_Giat_C3"/>
      <sheetName val="Bot_Giat_P_3"/>
      <sheetName val="THAY_THUNG_H3"/>
      <sheetName val="thi_nghiem3"/>
      <sheetName val="TAI_TRONG3"/>
      <sheetName val="NOI_LUC3"/>
      <sheetName val="TINH_DUYET_THTT_CHINH3"/>
      <sheetName val="TDUYET_THTT_PHU3"/>
      <sheetName val="TINH_DAO_DONG_VA_DO_VONG3"/>
      <sheetName val="TINH_NEO3"/>
      <sheetName val="Phu_luc3"/>
      <sheetName val="Gia_trÞ3"/>
      <sheetName val="TH_(T1-6)3"/>
      <sheetName val="_NL3"/>
      <sheetName val="_NL_(2)3"/>
      <sheetName val="CDTHCT_(3)3"/>
      <sheetName val="thkl_(2)3"/>
      <sheetName val="long_tec3"/>
      <sheetName val="CDSL_(2)3"/>
      <sheetName val="Thep_3"/>
      <sheetName val="Chi_tiet_Khoi_luong3"/>
      <sheetName val="TH_khoi_luong3"/>
      <sheetName val="Chiet_tinh_vat_lieu_3"/>
      <sheetName val="TH_KL_VL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DS_them_luong_qui_4-20023"/>
      <sheetName val="Phuc_loi_2-9-023"/>
      <sheetName val="Thuong_nhan_dip_21-12-023"/>
      <sheetName val="Thuong_dip_nhan_danh_hieu_AHL§3"/>
      <sheetName val="Thang_luong_thu_13_nam_20023"/>
      <sheetName val="Luong_SX#_dip_Tet_Qui_Mui(dong3"/>
      <sheetName val="cap_cho_cac_DT3"/>
      <sheetName val="Ung_-_hoan3"/>
      <sheetName val="CP_may3"/>
      <sheetName val="Quang_Tri3"/>
      <sheetName val="Da_Nang3"/>
      <sheetName val="Quang_Nam3"/>
      <sheetName val="Quang_Ngai3"/>
      <sheetName val="TH_DH-QN3"/>
      <sheetName val="KP_HD3"/>
      <sheetName val="DB_HD3"/>
      <sheetName val="vat_tu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CT_Duong3"/>
      <sheetName val="D_gia3"/>
      <sheetName val="T_hop3"/>
      <sheetName val="CtP_tro3"/>
      <sheetName val="Nha_moi3"/>
      <sheetName val="TT-T_Tron_So_23"/>
      <sheetName val="Ct_Dam_3"/>
      <sheetName val="Ct_Duoi3"/>
      <sheetName val="Ct_Tren3"/>
      <sheetName val="D_giaMay3"/>
      <sheetName val="C_TIEU3"/>
      <sheetName val="T_Luong3"/>
      <sheetName val="T_HAO3"/>
      <sheetName val="DT_TUYEN3"/>
      <sheetName val="DT_GIA3"/>
      <sheetName val="KHDT_(2)3"/>
      <sheetName val="CL_3"/>
      <sheetName val="KQ_(2)3"/>
      <sheetName val="phan_tich_DG3"/>
      <sheetName val="gia_vat_lieu3"/>
      <sheetName val="gia_xe_may3"/>
      <sheetName val="gia_nhan_cong3"/>
      <sheetName val="cd_viaK0-T63"/>
      <sheetName val="cdvia_T6-Tc243"/>
      <sheetName val="cdvia_Tc24-T463"/>
      <sheetName val="cd_btnL2k0+361-T193"/>
      <sheetName val="cong_Q23"/>
      <sheetName val="T_U_luong_Q13"/>
      <sheetName val="T_U_luong_Q23"/>
      <sheetName val="T_U_luong_Q3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Tong_Thu3"/>
      <sheetName val="Tong_Chi3"/>
      <sheetName val="Truong_hoc3"/>
      <sheetName val="Cty_CP3"/>
      <sheetName val="G_thau_3B3"/>
      <sheetName val="T_Hop_Thu-chi3"/>
      <sheetName val="Quyet_toan3"/>
      <sheetName val="Thu_hoi3"/>
      <sheetName val="Lai_vay3"/>
      <sheetName val="Tien_vay3"/>
      <sheetName val="Cong_no3"/>
      <sheetName val="Cop_pha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Xep_hang_2012"/>
      <sheetName val="toan_Cty2"/>
      <sheetName val="Cong_ty2"/>
      <sheetName val="XN_22"/>
      <sheetName val="XN_ong_CHi2"/>
      <sheetName val="N_XDCT&amp;_XKLD2"/>
      <sheetName val="CN_HCM2"/>
      <sheetName val="TT_XKLD(Nhan)2"/>
      <sheetName val="Ong_Hong2"/>
      <sheetName val="CN_hung_yen2"/>
      <sheetName val="Dong_nai2"/>
      <sheetName val="Tu_RMU2"/>
      <sheetName val="C_set2"/>
      <sheetName val="Sco_Cap2"/>
      <sheetName val="Sco_TB2"/>
      <sheetName val="TN_tram2"/>
      <sheetName val="TN_C_set2"/>
      <sheetName val="TN_TD_DDay2"/>
      <sheetName val="Phan_chung2"/>
      <sheetName val="CT_xa2"/>
      <sheetName val="Tien_ung2"/>
      <sheetName val="phi_luong32"/>
      <sheetName val="THVT_T52"/>
      <sheetName val="XL1_t52"/>
      <sheetName val="XL2_T52"/>
      <sheetName val="XL3_T52"/>
      <sheetName val="XL5_T52"/>
      <sheetName val="CC_XL12"/>
      <sheetName val="KKTS_042"/>
      <sheetName val="nha_kct2"/>
      <sheetName val="Gia_DAN2"/>
      <sheetName val="binh_do2"/>
      <sheetName val="cot_lieu2"/>
      <sheetName val="van_khuon2"/>
      <sheetName val="CT_BT2"/>
      <sheetName val="lay_mau2"/>
      <sheetName val="mat_ngoai_goi2"/>
      <sheetName val="coc_tram-bt2"/>
      <sheetName val="Cong_hop2"/>
      <sheetName val="kldukien_(107)2"/>
      <sheetName val="qui1_(2)2"/>
      <sheetName val="TH_du_toan_2"/>
      <sheetName val="Du_toan_2"/>
      <sheetName val="C_Tinh2"/>
      <sheetName val="Phu_luc_HD2"/>
      <sheetName val="Gia_du_thau2"/>
      <sheetName val="Ca_xe2"/>
      <sheetName val="congtac_vien-uy2"/>
      <sheetName val="Nhan_luc20012"/>
      <sheetName val="huy_dong_von2"/>
      <sheetName val="Lai_vayxd2"/>
      <sheetName val="Lai_vayphaitra2"/>
      <sheetName val="Lai_vay_2"/>
      <sheetName val="tra_von2"/>
      <sheetName val="KH_chi_tiet2"/>
      <sheetName val="XE_DAU2"/>
      <sheetName val="XE_XANG2"/>
      <sheetName val="Hat_12"/>
      <sheetName val="_H8_duong2"/>
      <sheetName val="Hat_7dg2"/>
      <sheetName val="TH_duong_1B2"/>
      <sheetName val="TH_cau_1B2"/>
      <sheetName val="cau_H12"/>
      <sheetName val="Son_dg2"/>
      <sheetName val="THKL_H92"/>
      <sheetName val="VAT_TU_NHAN_TXQN2"/>
      <sheetName val="bang_tong_ke_khoi_luong_vat_tu2"/>
      <sheetName val="hcong_tkhe2"/>
      <sheetName val="VAT_TU_NHAN_TKHE2"/>
      <sheetName val="hcong_qn2"/>
      <sheetName val="VAT_TU_NHAN_(2)2"/>
      <sheetName val="CO_SO_DU_LIEU_PTVL2"/>
      <sheetName val="Thang_122"/>
      <sheetName val="Thang_13"/>
      <sheetName val="Thang_12_(2)2"/>
      <sheetName val="Thang_012"/>
      <sheetName val="TH_mau_moi_tu_T102"/>
      <sheetName val="Tong_hop_Quy_IV2"/>
      <sheetName val="CDV"/>
      <sheetName val="tho y ta"/>
      <sheetName val="前期_BS"/>
      <sheetName val="KL_XL20004"/>
      <sheetName val="Chiet_tinh4"/>
      <sheetName val="Van_chuyen4"/>
      <sheetName val="THKP_(2)4"/>
      <sheetName val="T_Bi4"/>
      <sheetName val="Thiet_ke4"/>
      <sheetName val="K_luong4"/>
      <sheetName val="TT_L24"/>
      <sheetName val="TT_L14"/>
      <sheetName val="Thue_Ngoai4"/>
      <sheetName val="Sheet2_(2)4"/>
      <sheetName val="Chi_tiet_-_Dv_lap4"/>
      <sheetName val="TH_KHTC4"/>
      <sheetName val="sent_to4"/>
      <sheetName val="LUAN_CHUYEN4"/>
      <sheetName val="KE_QUY4"/>
      <sheetName val="LUONGGIAN_TIEP4"/>
      <sheetName val="VAY_VON4"/>
      <sheetName val="O_THAO4"/>
      <sheetName val="Q_TRUNG4"/>
      <sheetName val="Y_THANH4"/>
      <sheetName val="Interim_payment4"/>
      <sheetName val="Bid_Sum4"/>
      <sheetName val="Item_B4"/>
      <sheetName val="Dg_A4"/>
      <sheetName val="Dg_B&amp;C4"/>
      <sheetName val="Material_at_site4"/>
      <sheetName val="Gia_VL4"/>
      <sheetName val="Bang_gia_ca_may4"/>
      <sheetName val="Bang_luong_CB4"/>
      <sheetName val="Bang_P_tich_CT4"/>
      <sheetName val="D_toan_chi_tiet4"/>
      <sheetName val="Bang_TH_Dtoan4"/>
      <sheetName val="KH_2003_(moi_max)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Tong_hop4"/>
      <sheetName val="KL_tong4"/>
      <sheetName val="AC_PC4"/>
      <sheetName val="Bang_VL4"/>
      <sheetName val="VL(No_V-c)4"/>
      <sheetName val="He_so4"/>
      <sheetName val="PL_Vua4"/>
      <sheetName val="Chitieu-dam_cac_loai4"/>
      <sheetName val="DG_Dam4"/>
      <sheetName val="DG_chung4"/>
      <sheetName val="VL-dac_chung4"/>
      <sheetName val="CT_1md_&amp;_dau_cong4"/>
      <sheetName val="CT_cong4"/>
      <sheetName val="dg_cong4"/>
      <sheetName val="Dong_Dau4"/>
      <sheetName val="Dong_Dau_(2)4"/>
      <sheetName val="Sau_dong4"/>
      <sheetName val="Ma_xa4"/>
      <sheetName val="My_dinh4"/>
      <sheetName val="Tong_cong4"/>
      <sheetName val="__4"/>
      <sheetName val="san_vuon4"/>
      <sheetName val="khu_phu_tro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be_tong4"/>
      <sheetName val="Tong_hop_thep4"/>
      <sheetName val="Thuyet_minh4"/>
      <sheetName val="DG_SOC4"/>
      <sheetName val="DG_HQ4"/>
      <sheetName val="Bot_Giat_C4"/>
      <sheetName val="Bot_Giat_P_4"/>
      <sheetName val="THAY_THUNG_H4"/>
      <sheetName val="thi_nghiem4"/>
      <sheetName val="TAI_TRONG4"/>
      <sheetName val="NOI_LUC4"/>
      <sheetName val="TINH_DUYET_THTT_CHINH4"/>
      <sheetName val="TDUYET_THTT_PHU4"/>
      <sheetName val="TINH_DAO_DONG_VA_DO_VONG4"/>
      <sheetName val="TINH_NEO4"/>
      <sheetName val="Phu_luc4"/>
      <sheetName val="Gia_trÞ4"/>
      <sheetName val="TH_(T1-6)4"/>
      <sheetName val="_NL4"/>
      <sheetName val="_NL_(2)4"/>
      <sheetName val="CDTHCT_(3)4"/>
      <sheetName val="thkl_(2)4"/>
      <sheetName val="long_tec4"/>
      <sheetName val="CDSL_(2)4"/>
      <sheetName val="Thep_4"/>
      <sheetName val="Chi_tiet_Khoi_luong4"/>
      <sheetName val="TH_khoi_luong4"/>
      <sheetName val="Chiet_tinh_vat_lieu_4"/>
      <sheetName val="TH_KL_VL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DS_them_luong_qui_4-20024"/>
      <sheetName val="Phuc_loi_2-9-024"/>
      <sheetName val="Thuong_nhan_dip_21-12-024"/>
      <sheetName val="Thuong_dip_nhan_danh_hieu_AHL§4"/>
      <sheetName val="Thang_luong_thu_13_nam_20024"/>
      <sheetName val="Luong_SX#_dip_Tet_Qui_Mui(dong4"/>
      <sheetName val="cap_cho_cac_DT4"/>
      <sheetName val="Ung_-_hoan4"/>
      <sheetName val="CP_may4"/>
      <sheetName val="Quang_Tri4"/>
      <sheetName val="Da_Nang4"/>
      <sheetName val="Quang_Nam4"/>
      <sheetName val="Quang_Ngai4"/>
      <sheetName val="TH_DH-QN4"/>
      <sheetName val="KP_HD4"/>
      <sheetName val="DB_HD4"/>
      <sheetName val="vat_tu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CT_Duong4"/>
      <sheetName val="D_gia4"/>
      <sheetName val="T_hop4"/>
      <sheetName val="CtP_tro4"/>
      <sheetName val="Nha_moi4"/>
      <sheetName val="TT-T_Tron_So_24"/>
      <sheetName val="Ct_Dam_4"/>
      <sheetName val="Ct_Duoi4"/>
      <sheetName val="Ct_Tren4"/>
      <sheetName val="D_giaMay4"/>
      <sheetName val="C_TIEU4"/>
      <sheetName val="T_Luong4"/>
      <sheetName val="T_HAO4"/>
      <sheetName val="DT_TUYEN4"/>
      <sheetName val="DT_GIA4"/>
      <sheetName val="KHDT_(2)4"/>
      <sheetName val="CL_4"/>
      <sheetName val="KQ_(2)4"/>
      <sheetName val="phan_tich_DG4"/>
      <sheetName val="gia_vat_lieu4"/>
      <sheetName val="gia_xe_may4"/>
      <sheetName val="gia_nhan_cong4"/>
      <sheetName val="cd_viaK0-T64"/>
      <sheetName val="cdvia_T6-Tc244"/>
      <sheetName val="cdvia_Tc24-T464"/>
      <sheetName val="cd_btnL2k0+361-T194"/>
      <sheetName val="cong_Q24"/>
      <sheetName val="T_U_luong_Q14"/>
      <sheetName val="T_U_luong_Q24"/>
      <sheetName val="T_U_luong_Q3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Tong_Thu4"/>
      <sheetName val="Tong_Chi4"/>
      <sheetName val="Truong_hoc4"/>
      <sheetName val="Cty_CP4"/>
      <sheetName val="G_thau_3B4"/>
      <sheetName val="T_Hop_Thu-chi4"/>
      <sheetName val="Quyet_toan4"/>
      <sheetName val="Thu_hoi4"/>
      <sheetName val="Lai_vay4"/>
      <sheetName val="Tien_vay4"/>
      <sheetName val="Cong_no4"/>
      <sheetName val="Cop_pha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Xep_hang_2013"/>
      <sheetName val="toan_Cty3"/>
      <sheetName val="Cong_ty3"/>
      <sheetName val="XN_23"/>
      <sheetName val="XN_ong_CHi3"/>
      <sheetName val="N_XDCT&amp;_XKLD3"/>
      <sheetName val="CN_HCM3"/>
      <sheetName val="TT_XKLD(Nhan)3"/>
      <sheetName val="Ong_Hong3"/>
      <sheetName val="CN_hung_yen3"/>
      <sheetName val="Dong_nai3"/>
      <sheetName val="Tu_RMU3"/>
      <sheetName val="C_set3"/>
      <sheetName val="Sco_Cap3"/>
      <sheetName val="Sco_TB3"/>
      <sheetName val="TN_tram3"/>
      <sheetName val="TN_C_set3"/>
      <sheetName val="TN_TD_DDay3"/>
      <sheetName val="Phan_chung3"/>
      <sheetName val="CT_xa3"/>
      <sheetName val="Tien_ung3"/>
      <sheetName val="phi_luong33"/>
      <sheetName val="THVT_T53"/>
      <sheetName val="XL1_t53"/>
      <sheetName val="XL2_T53"/>
      <sheetName val="XL3_T53"/>
      <sheetName val="XL5_T53"/>
      <sheetName val="CC_XL13"/>
      <sheetName val="KKTS_043"/>
      <sheetName val="nha_kct3"/>
      <sheetName val="Gia_DAN3"/>
      <sheetName val="KL_XL20005"/>
      <sheetName val="Chiet_tinh5"/>
      <sheetName val="Van_chuyen5"/>
      <sheetName val="THKP_(2)5"/>
      <sheetName val="T_Bi5"/>
      <sheetName val="Thiet_ke5"/>
      <sheetName val="K_luong5"/>
      <sheetName val="TT_L25"/>
      <sheetName val="TT_L15"/>
      <sheetName val="Thue_Ngoai5"/>
      <sheetName val="Sheet2_(2)5"/>
      <sheetName val="Chi_tiet_-_Dv_lap5"/>
      <sheetName val="TH_KHTC5"/>
      <sheetName val="sent_to5"/>
      <sheetName val="LUAN_CHUYEN5"/>
      <sheetName val="KE_QUY5"/>
      <sheetName val="LUONGGIAN_TIEP5"/>
      <sheetName val="VAY_VON5"/>
      <sheetName val="O_THAO5"/>
      <sheetName val="Q_TRUNG5"/>
      <sheetName val="Y_THANH5"/>
      <sheetName val="Interim_payment5"/>
      <sheetName val="Bid_Sum5"/>
      <sheetName val="Item_B5"/>
      <sheetName val="Dg_A5"/>
      <sheetName val="Dg_B&amp;C5"/>
      <sheetName val="Material_at_site5"/>
      <sheetName val="Gia_VL5"/>
      <sheetName val="Bang_gia_ca_may5"/>
      <sheetName val="Bang_luong_CB5"/>
      <sheetName val="Bang_P_tich_CT5"/>
      <sheetName val="D_toan_chi_tiet5"/>
      <sheetName val="Bang_TH_Dtoan5"/>
      <sheetName val="KH_2003_(moi_max)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Tong_hop5"/>
      <sheetName val="KL_tong5"/>
      <sheetName val="AC_PC5"/>
      <sheetName val="Bang_VL5"/>
      <sheetName val="VL(No_V-c)5"/>
      <sheetName val="He_so5"/>
      <sheetName val="PL_Vua5"/>
      <sheetName val="Chitieu-dam_cac_loai5"/>
      <sheetName val="DG_Dam5"/>
      <sheetName val="DG_chung5"/>
      <sheetName val="VL-dac_chung5"/>
      <sheetName val="CT_1md_&amp;_dau_cong5"/>
      <sheetName val="CT_cong5"/>
      <sheetName val="dg_cong5"/>
      <sheetName val="Dong_Dau5"/>
      <sheetName val="Dong_Dau_(2)5"/>
      <sheetName val="Sau_dong5"/>
      <sheetName val="Ma_xa5"/>
      <sheetName val="My_dinh5"/>
      <sheetName val="Tong_cong5"/>
      <sheetName val="__5"/>
      <sheetName val="san_vuon5"/>
      <sheetName val="khu_phu_tro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be_tong5"/>
      <sheetName val="Tong_hop_thep5"/>
      <sheetName val="Thuyet_minh5"/>
      <sheetName val="DG_SOC5"/>
      <sheetName val="DG_HQ5"/>
      <sheetName val="Bot_Giat_C5"/>
      <sheetName val="Bot_Giat_P_5"/>
      <sheetName val="THAY_THUNG_H5"/>
      <sheetName val="thi_nghiem5"/>
      <sheetName val="TAI_TRONG5"/>
      <sheetName val="NOI_LUC5"/>
      <sheetName val="TINH_DUYET_THTT_CHINH5"/>
      <sheetName val="TDUYET_THTT_PHU5"/>
      <sheetName val="TINH_DAO_DONG_VA_DO_VONG5"/>
      <sheetName val="TINH_NEO5"/>
      <sheetName val="Phu_luc5"/>
      <sheetName val="Gia_trÞ5"/>
      <sheetName val="TH_(T1-6)5"/>
      <sheetName val="_NL5"/>
      <sheetName val="_NL_(2)5"/>
      <sheetName val="CDTHCT_(3)5"/>
      <sheetName val="thkl_(2)5"/>
      <sheetName val="long_tec5"/>
      <sheetName val="CDSL_(2)5"/>
      <sheetName val="Thep_5"/>
      <sheetName val="Chi_tiet_Khoi_luong5"/>
      <sheetName val="TH_khoi_luong5"/>
      <sheetName val="Chiet_tinh_vat_lieu_5"/>
      <sheetName val="TH_KL_VL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DS_them_luong_qui_4-20025"/>
      <sheetName val="Phuc_loi_2-9-025"/>
      <sheetName val="Thuong_nhan_dip_21-12-025"/>
      <sheetName val="Thuong_dip_nhan_danh_hieu_AHL§5"/>
      <sheetName val="Thang_luong_thu_13_nam_20025"/>
      <sheetName val="Luong_SX#_dip_Tet_Qui_Mui(dong5"/>
      <sheetName val="cap_cho_cac_DT5"/>
      <sheetName val="Ung_-_hoan5"/>
      <sheetName val="CP_may5"/>
      <sheetName val="Quang_Tri5"/>
      <sheetName val="Da_Nang5"/>
      <sheetName val="Quang_Nam5"/>
      <sheetName val="Quang_Ngai5"/>
      <sheetName val="TH_DH-QN5"/>
      <sheetName val="KP_HD5"/>
      <sheetName val="DB_HD5"/>
      <sheetName val="vat_tu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CT_Duong5"/>
      <sheetName val="D_gia5"/>
      <sheetName val="T_hop5"/>
      <sheetName val="CtP_tro5"/>
      <sheetName val="Nha_moi5"/>
      <sheetName val="TT-T_Tron_So_25"/>
      <sheetName val="Ct_Dam_5"/>
      <sheetName val="Ct_Duoi5"/>
      <sheetName val="Ct_Tren5"/>
      <sheetName val="D_giaMay5"/>
      <sheetName val="C_TIEU5"/>
      <sheetName val="T_Luong5"/>
      <sheetName val="T_HAO5"/>
      <sheetName val="DT_TUYEN5"/>
      <sheetName val="DT_GIA5"/>
      <sheetName val="KHDT_(2)5"/>
      <sheetName val="CL_5"/>
      <sheetName val="KQ_(2)5"/>
      <sheetName val="phan_tich_DG5"/>
      <sheetName val="gia_vat_lieu5"/>
      <sheetName val="gia_xe_may5"/>
      <sheetName val="gia_nhan_cong5"/>
      <sheetName val="cd_viaK0-T65"/>
      <sheetName val="cdvia_T6-Tc245"/>
      <sheetName val="cdvia_Tc24-T465"/>
      <sheetName val="cd_btnL2k0+361-T195"/>
      <sheetName val="cong_Q25"/>
      <sheetName val="T_U_luong_Q15"/>
      <sheetName val="T_U_luong_Q25"/>
      <sheetName val="T_U_luong_Q3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Tong_Thu5"/>
      <sheetName val="Tong_Chi5"/>
      <sheetName val="Truong_hoc5"/>
      <sheetName val="Cty_CP5"/>
      <sheetName val="G_thau_3B5"/>
      <sheetName val="T_Hop_Thu-chi5"/>
      <sheetName val="Quyet_toan5"/>
      <sheetName val="Thu_hoi5"/>
      <sheetName val="Lai_vay5"/>
      <sheetName val="Tien_vay5"/>
      <sheetName val="Cong_no5"/>
      <sheetName val="Cop_pha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Xep_hang_2014"/>
      <sheetName val="toan_Cty4"/>
      <sheetName val="Cong_ty4"/>
      <sheetName val="XN_24"/>
      <sheetName val="XN_ong_CHi4"/>
      <sheetName val="N_XDCT&amp;_XKLD4"/>
      <sheetName val="CN_HCM4"/>
      <sheetName val="TT_XKLD(Nhan)4"/>
      <sheetName val="Ong_Hong4"/>
      <sheetName val="CN_hung_yen4"/>
      <sheetName val="Dong_nai4"/>
      <sheetName val="Tu_RMU4"/>
      <sheetName val="C_set4"/>
      <sheetName val="Sco_Cap4"/>
      <sheetName val="Sco_TB4"/>
      <sheetName val="TN_tram4"/>
      <sheetName val="TN_C_set4"/>
      <sheetName val="TN_TD_DDay4"/>
      <sheetName val="Phan_chung4"/>
      <sheetName val="CT_xa4"/>
      <sheetName val="Tien_ung4"/>
      <sheetName val="phi_luong34"/>
      <sheetName val="THVT_T54"/>
      <sheetName val="XL1_t54"/>
      <sheetName val="XL2_T54"/>
      <sheetName val="XL3_T54"/>
      <sheetName val="XL5_T54"/>
      <sheetName val="CC_XL14"/>
      <sheetName val="KKTS_044"/>
      <sheetName val="nha_kct4"/>
      <sheetName val="Gia_DAN4"/>
      <sheetName val="KL_XL20006"/>
      <sheetName val="Chiet_tinh6"/>
      <sheetName val="Van_chuyen6"/>
      <sheetName val="THKP_(2)6"/>
      <sheetName val="T_Bi6"/>
      <sheetName val="Thiet_ke6"/>
      <sheetName val="K_luong6"/>
      <sheetName val="TT_L26"/>
      <sheetName val="TT_L16"/>
      <sheetName val="Thue_Ngoai6"/>
      <sheetName val="Sheet2_(2)6"/>
      <sheetName val="Chi_tiet_-_Dv_lap6"/>
      <sheetName val="TH_KHTC6"/>
      <sheetName val="sent_to6"/>
      <sheetName val="LUAN_CHUYEN6"/>
      <sheetName val="KE_QUY6"/>
      <sheetName val="LUONGGIAN_TIEP6"/>
      <sheetName val="VAY_VON6"/>
      <sheetName val="O_THAO6"/>
      <sheetName val="Q_TRUNG6"/>
      <sheetName val="Y_THANH6"/>
      <sheetName val="Interim_payment6"/>
      <sheetName val="Bid_Sum6"/>
      <sheetName val="Item_B6"/>
      <sheetName val="Dg_A6"/>
      <sheetName val="Dg_B&amp;C6"/>
      <sheetName val="Material_at_site6"/>
      <sheetName val="Gia_VL6"/>
      <sheetName val="Bang_gia_ca_may6"/>
      <sheetName val="Bang_luong_CB6"/>
      <sheetName val="Bang_P_tich_CT6"/>
      <sheetName val="D_toan_chi_tiet6"/>
      <sheetName val="Bang_TH_Dtoan6"/>
      <sheetName val="KH_2003_(moi_max)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Tong_hop6"/>
      <sheetName val="KL_tong6"/>
      <sheetName val="AC_PC6"/>
      <sheetName val="Bang_VL6"/>
      <sheetName val="VL(No_V-c)6"/>
      <sheetName val="He_so6"/>
      <sheetName val="PL_Vua6"/>
      <sheetName val="Chitieu-dam_cac_loai6"/>
      <sheetName val="DG_Dam6"/>
      <sheetName val="DG_chung6"/>
      <sheetName val="VL-dac_chung6"/>
      <sheetName val="CT_1md_&amp;_dau_cong6"/>
      <sheetName val="CT_cong6"/>
      <sheetName val="dg_cong6"/>
      <sheetName val="Dong_Dau6"/>
      <sheetName val="Dong_Dau_(2)6"/>
      <sheetName val="Sau_dong6"/>
      <sheetName val="Ma_xa6"/>
      <sheetName val="My_dinh6"/>
      <sheetName val="Tong_cong6"/>
      <sheetName val="__6"/>
      <sheetName val="san_vuon6"/>
      <sheetName val="khu_phu_tro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be_tong6"/>
      <sheetName val="Tong_hop_thep6"/>
      <sheetName val="Thuyet_minh6"/>
      <sheetName val="DG_SOC6"/>
      <sheetName val="DG_HQ6"/>
      <sheetName val="Bot_Giat_C6"/>
      <sheetName val="Bot_Giat_P_6"/>
      <sheetName val="THAY_THUNG_H6"/>
      <sheetName val="thi_nghiem6"/>
      <sheetName val="TAI_TRONG6"/>
      <sheetName val="NOI_LUC6"/>
      <sheetName val="TINH_DUYET_THTT_CHINH6"/>
      <sheetName val="TDUYET_THTT_PHU6"/>
      <sheetName val="TINH_DAO_DONG_VA_DO_VONG6"/>
      <sheetName val="TINH_NEO6"/>
      <sheetName val="Phu_luc6"/>
      <sheetName val="Gia_trÞ6"/>
      <sheetName val="TH_(T1-6)6"/>
      <sheetName val="_NL6"/>
      <sheetName val="_NL_(2)6"/>
      <sheetName val="CDTHCT_(3)6"/>
      <sheetName val="thkl_(2)6"/>
      <sheetName val="long_tec6"/>
      <sheetName val="CDSL_(2)6"/>
      <sheetName val="Thep_6"/>
      <sheetName val="Chi_tiet_Khoi_luong6"/>
      <sheetName val="TH_khoi_luong6"/>
      <sheetName val="Chiet_tinh_vat_lieu_6"/>
      <sheetName val="TH_KL_VL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DS_them_luong_qui_4-20026"/>
      <sheetName val="Phuc_loi_2-9-026"/>
      <sheetName val="Thuong_nhan_dip_21-12-026"/>
      <sheetName val="Thuong_dip_nhan_danh_hieu_AHL§6"/>
      <sheetName val="Thang_luong_thu_13_nam_20026"/>
      <sheetName val="Luong_SX#_dip_Tet_Qui_Mui(dong6"/>
      <sheetName val="cap_cho_cac_DT6"/>
      <sheetName val="Ung_-_hoan6"/>
      <sheetName val="CP_may6"/>
      <sheetName val="Quang_Tri6"/>
      <sheetName val="Da_Nang6"/>
      <sheetName val="Quang_Nam6"/>
      <sheetName val="Quang_Ngai6"/>
      <sheetName val="TH_DH-QN6"/>
      <sheetName val="KP_HD6"/>
      <sheetName val="DB_HD6"/>
      <sheetName val="vat_tu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CT_Duong6"/>
      <sheetName val="D_gia6"/>
      <sheetName val="T_hop6"/>
      <sheetName val="CtP_tro6"/>
      <sheetName val="Nha_moi6"/>
      <sheetName val="TT-T_Tron_So_26"/>
      <sheetName val="Ct_Dam_6"/>
      <sheetName val="Ct_Duoi6"/>
      <sheetName val="Ct_Tren6"/>
      <sheetName val="D_giaMay6"/>
      <sheetName val="C_TIEU6"/>
      <sheetName val="T_Luong6"/>
      <sheetName val="T_HAO6"/>
      <sheetName val="DT_TUYEN6"/>
      <sheetName val="DT_GIA6"/>
      <sheetName val="KHDT_(2)6"/>
      <sheetName val="CL_6"/>
      <sheetName val="KQ_(2)6"/>
      <sheetName val="phan_tich_DG6"/>
      <sheetName val="gia_vat_lieu6"/>
      <sheetName val="gia_xe_may6"/>
      <sheetName val="gia_nhan_cong6"/>
      <sheetName val="cd_viaK0-T66"/>
      <sheetName val="cdvia_T6-Tc246"/>
      <sheetName val="cdvia_Tc24-T466"/>
      <sheetName val="cd_btnL2k0+361-T196"/>
      <sheetName val="cong_Q26"/>
      <sheetName val="T_U_luong_Q16"/>
      <sheetName val="T_U_luong_Q26"/>
      <sheetName val="T_U_luong_Q3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Tong_Thu6"/>
      <sheetName val="Tong_Chi6"/>
      <sheetName val="Truong_hoc6"/>
      <sheetName val="Cty_CP6"/>
      <sheetName val="G_thau_3B6"/>
      <sheetName val="T_Hop_Thu-chi6"/>
      <sheetName val="Quyet_toan6"/>
      <sheetName val="Thu_hoi6"/>
      <sheetName val="Lai_vay6"/>
      <sheetName val="Tien_vay6"/>
      <sheetName val="Cong_no6"/>
      <sheetName val="Cop_pha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Xep_hang_2015"/>
      <sheetName val="toan_Cty5"/>
      <sheetName val="Cong_ty5"/>
      <sheetName val="XN_25"/>
      <sheetName val="XN_ong_CHi5"/>
      <sheetName val="N_XDCT&amp;_XKLD5"/>
      <sheetName val="CN_HCM5"/>
      <sheetName val="TT_XKLD(Nhan)5"/>
      <sheetName val="Ong_Hong5"/>
      <sheetName val="CN_hung_yen5"/>
      <sheetName val="Dong_nai5"/>
      <sheetName val="Tu_RMU5"/>
      <sheetName val="C_set5"/>
      <sheetName val="Sco_Cap5"/>
      <sheetName val="Sco_TB5"/>
      <sheetName val="TN_tram5"/>
      <sheetName val="TN_C_set5"/>
      <sheetName val="TN_TD_DDay5"/>
      <sheetName val="Phan_chung5"/>
      <sheetName val="CT_xa5"/>
      <sheetName val="Tien_ung5"/>
      <sheetName val="phi_luong35"/>
      <sheetName val="THVT_T55"/>
      <sheetName val="XL1_t55"/>
      <sheetName val="XL2_T55"/>
      <sheetName val="XL3_T55"/>
      <sheetName val="XL5_T55"/>
      <sheetName val="CC_XL15"/>
      <sheetName val="KKTS_045"/>
      <sheetName val="nha_kct5"/>
      <sheetName val="Gia_DAN5"/>
      <sheetName val="binh_do4"/>
      <sheetName val="cot_lieu4"/>
      <sheetName val="van_khuon4"/>
      <sheetName val="CT_BT4"/>
      <sheetName val="lay_mau4"/>
      <sheetName val="mat_ngoai_goi4"/>
      <sheetName val="coc_tram-bt4"/>
      <sheetName val="Cong_hop4"/>
      <sheetName val="kldukien_(107)4"/>
      <sheetName val="qui1_(2)4"/>
      <sheetName val="TH_du_toan_4"/>
      <sheetName val="Du_toan_4"/>
      <sheetName val="C_Tinh4"/>
      <sheetName val="Phu_luc_HD4"/>
      <sheetName val="Gia_du_thau4"/>
      <sheetName val="Ca_xe4"/>
      <sheetName val="congtac_vien-uy4"/>
      <sheetName val="Nhan_luc20014"/>
      <sheetName val="huy_dong_von4"/>
      <sheetName val="Lai_vayxd4"/>
      <sheetName val="Lai_vayphaitra4"/>
      <sheetName val="Lai_vay_4"/>
      <sheetName val="tra_von4"/>
      <sheetName val="KH_chi_tiet4"/>
      <sheetName val="XE_DAU4"/>
      <sheetName val="XE_XANG4"/>
      <sheetName val="Hat_14"/>
      <sheetName val="_H8_duong4"/>
      <sheetName val="Hat_7dg4"/>
      <sheetName val="TH_duong_1B4"/>
      <sheetName val="TH_cau_1B4"/>
      <sheetName val="cau_H14"/>
      <sheetName val="Son_dg4"/>
      <sheetName val="THKL_H94"/>
      <sheetName val="VAT_TU_NHAN_TXQN4"/>
      <sheetName val="bang_tong_ke_khoi_luong_vat_tu4"/>
      <sheetName val="hcong_tkhe4"/>
      <sheetName val="VAT_TU_NHAN_TKHE4"/>
      <sheetName val="hcong_qn4"/>
      <sheetName val="VAT_TU_NHAN_(2)4"/>
      <sheetName val="CO_SO_DU_LIEU_PTVL4"/>
      <sheetName val="Thang_124"/>
      <sheetName val="Thang_15"/>
      <sheetName val="Thang_12_(2)4"/>
      <sheetName val="Thang_014"/>
      <sheetName val="TH_mau_moi_tu_T104"/>
      <sheetName val="Tong_hop_Quy_IV4"/>
      <sheetName val="binh_do3"/>
      <sheetName val="cot_lieu3"/>
      <sheetName val="van_khuon3"/>
      <sheetName val="CT_BT3"/>
      <sheetName val="lay_mau3"/>
      <sheetName val="mat_ngoai_goi3"/>
      <sheetName val="coc_tram-bt3"/>
      <sheetName val="Cong_hop3"/>
      <sheetName val="kldukien_(107)3"/>
      <sheetName val="qui1_(2)3"/>
      <sheetName val="TH_du_toan_3"/>
      <sheetName val="Du_toan_3"/>
      <sheetName val="C_Tinh3"/>
      <sheetName val="Phu_luc_HD3"/>
      <sheetName val="Gia_du_thau3"/>
      <sheetName val="Ca_xe3"/>
      <sheetName val="congtac_vien-uy3"/>
      <sheetName val="Nhan_luc20013"/>
      <sheetName val="huy_dong_von3"/>
      <sheetName val="Lai_vayxd3"/>
      <sheetName val="Lai_vayphaitra3"/>
      <sheetName val="Lai_vay_3"/>
      <sheetName val="tra_von3"/>
      <sheetName val="KH_chi_tiet3"/>
      <sheetName val="XE_DAU3"/>
      <sheetName val="XE_XANG3"/>
      <sheetName val="Hat_13"/>
      <sheetName val="_H8_duong3"/>
      <sheetName val="Hat_7dg3"/>
      <sheetName val="TH_duong_1B3"/>
      <sheetName val="TH_cau_1B3"/>
      <sheetName val="cau_H13"/>
      <sheetName val="Son_dg3"/>
      <sheetName val="THKL_H93"/>
      <sheetName val="VAT_TU_NHAN_TXQN3"/>
      <sheetName val="bang_tong_ke_khoi_luong_vat_tu3"/>
      <sheetName val="hcong_tkhe3"/>
      <sheetName val="VAT_TU_NHAN_TKHE3"/>
      <sheetName val="hcong_qn3"/>
      <sheetName val="VAT_TU_NHAN_(2)3"/>
      <sheetName val="CO_SO_DU_LIEU_PTVL3"/>
      <sheetName val="Thang_123"/>
      <sheetName val="Thang_14"/>
      <sheetName val="Thang_12_(2)3"/>
      <sheetName val="Thang_013"/>
      <sheetName val="TH_mau_moi_tu_T103"/>
      <sheetName val="Tong_hop_Quy_IV3"/>
      <sheetName val="binh_do5"/>
      <sheetName val="cot_lieu5"/>
      <sheetName val="van_khuon5"/>
      <sheetName val="CT_BT5"/>
      <sheetName val="lay_mau5"/>
      <sheetName val="mat_ngoai_goi5"/>
      <sheetName val="coc_tram-bt5"/>
      <sheetName val="Cong_hop5"/>
      <sheetName val="kldukien_(107)5"/>
      <sheetName val="qui1_(2)5"/>
      <sheetName val="TH_du_toan_5"/>
      <sheetName val="Du_toan_5"/>
      <sheetName val="C_Tinh5"/>
      <sheetName val="Phu_luc_HD5"/>
      <sheetName val="Gia_du_thau5"/>
      <sheetName val="Ca_xe5"/>
      <sheetName val="congtac_vien-uy5"/>
      <sheetName val="Nhan_luc20015"/>
      <sheetName val="huy_dong_von5"/>
      <sheetName val="Lai_vayxd5"/>
      <sheetName val="Lai_vayphaitra5"/>
      <sheetName val="Lai_vay_5"/>
      <sheetName val="tra_von5"/>
      <sheetName val="KH_chi_tiet5"/>
      <sheetName val="XE_DAU5"/>
      <sheetName val="XE_XANG5"/>
      <sheetName val="Hat_15"/>
      <sheetName val="_H8_duong5"/>
      <sheetName val="Hat_7dg5"/>
      <sheetName val="TH_duong_1B5"/>
      <sheetName val="TH_cau_1B5"/>
      <sheetName val="cau_H15"/>
      <sheetName val="Son_dg5"/>
      <sheetName val="THKL_H95"/>
      <sheetName val="VAT_TU_NHAN_TXQN5"/>
      <sheetName val="bang_tong_ke_khoi_luong_vat_tu5"/>
      <sheetName val="hcong_tkhe5"/>
      <sheetName val="VAT_TU_NHAN_TKHE5"/>
      <sheetName val="hcong_qn5"/>
      <sheetName val="VAT_TU_NHAN_(2)5"/>
      <sheetName val="CO_SO_DU_LIEU_PTVL5"/>
      <sheetName val="Thang_125"/>
      <sheetName val="Thang_16"/>
      <sheetName val="Thang_12_(2)5"/>
      <sheetName val="Thang_015"/>
      <sheetName val="TH_mau_moi_tu_T105"/>
      <sheetName val="Tong_hop_Quy_IV5"/>
      <sheetName val="KL_XL20007"/>
      <sheetName val="Chiet_tinh7"/>
      <sheetName val="Van_chuyen7"/>
      <sheetName val="THKP_(2)7"/>
      <sheetName val="T_Bi7"/>
      <sheetName val="Thiet_ke7"/>
      <sheetName val="K_luong7"/>
      <sheetName val="TT_L27"/>
      <sheetName val="TT_L17"/>
      <sheetName val="Thue_Ngoai7"/>
      <sheetName val="Sheet2_(2)7"/>
      <sheetName val="Chi_tiet_-_Dv_lap7"/>
      <sheetName val="TH_KHTC7"/>
      <sheetName val="sent_to7"/>
      <sheetName val="LUAN_CHUYEN7"/>
      <sheetName val="KE_QUY7"/>
      <sheetName val="LUONGGIAN_TIEP7"/>
      <sheetName val="VAY_VON7"/>
      <sheetName val="O_THAO7"/>
      <sheetName val="Q_TRUNG7"/>
      <sheetName val="Y_THANH7"/>
      <sheetName val="Interim_payment7"/>
      <sheetName val="Bid_Sum7"/>
      <sheetName val="Item_B7"/>
      <sheetName val="Dg_A7"/>
      <sheetName val="Dg_B&amp;C7"/>
      <sheetName val="Material_at_site7"/>
      <sheetName val="Gia_VL7"/>
      <sheetName val="Bang_gia_ca_may7"/>
      <sheetName val="Bang_luong_CB7"/>
      <sheetName val="Bang_P_tich_CT7"/>
      <sheetName val="D_toan_chi_tiet7"/>
      <sheetName val="Bang_TH_Dtoan7"/>
      <sheetName val="KH_2003_(moi_max)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Tong_hop7"/>
      <sheetName val="KL_tong7"/>
      <sheetName val="AC_PC7"/>
      <sheetName val="Bang_VL7"/>
      <sheetName val="VL(No_V-c)7"/>
      <sheetName val="He_so7"/>
      <sheetName val="PL_Vua7"/>
      <sheetName val="Chitieu-dam_cac_loai7"/>
      <sheetName val="DG_Dam7"/>
      <sheetName val="DG_chung7"/>
      <sheetName val="VL-dac_chung7"/>
      <sheetName val="CT_1md_&amp;_dau_cong7"/>
      <sheetName val="CT_cong7"/>
      <sheetName val="dg_cong7"/>
      <sheetName val="Dong_Dau7"/>
      <sheetName val="Dong_Dau_(2)7"/>
      <sheetName val="Sau_dong7"/>
      <sheetName val="Ma_xa7"/>
      <sheetName val="My_dinh7"/>
      <sheetName val="Tong_cong7"/>
      <sheetName val="__7"/>
      <sheetName val="san_vuon7"/>
      <sheetName val="khu_phu_tro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be_tong7"/>
      <sheetName val="Tong_hop_thep7"/>
      <sheetName val="Thuyet_minh7"/>
      <sheetName val="DG_SOC7"/>
      <sheetName val="DG_HQ7"/>
      <sheetName val="Bot_Giat_C7"/>
      <sheetName val="Bot_Giat_P_7"/>
      <sheetName val="THAY_THUNG_H7"/>
      <sheetName val="thi_nghiem7"/>
      <sheetName val="TAI_TRONG7"/>
      <sheetName val="NOI_LUC7"/>
      <sheetName val="TINH_DUYET_THTT_CHINH7"/>
      <sheetName val="TDUYET_THTT_PHU7"/>
      <sheetName val="TINH_DAO_DONG_VA_DO_VONG7"/>
      <sheetName val="TINH_NEO7"/>
      <sheetName val="Phu_luc7"/>
      <sheetName val="Gia_trÞ7"/>
      <sheetName val="TH_(T1-6)7"/>
      <sheetName val="_NL7"/>
      <sheetName val="_NL_(2)7"/>
      <sheetName val="CDTHCT_(3)7"/>
      <sheetName val="thkl_(2)7"/>
      <sheetName val="long_tec7"/>
      <sheetName val="CDSL_(2)7"/>
      <sheetName val="Thep_7"/>
      <sheetName val="Chi_tiet_Khoi_luong7"/>
      <sheetName val="TH_khoi_luong7"/>
      <sheetName val="Chiet_tinh_vat_lieu_7"/>
      <sheetName val="TH_KL_VL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DS_them_luong_qui_4-20027"/>
      <sheetName val="Phuc_loi_2-9-027"/>
      <sheetName val="Thuong_nhan_dip_21-12-027"/>
      <sheetName val="Thuong_dip_nhan_danh_hieu_AHL§7"/>
      <sheetName val="Thang_luong_thu_13_nam_20027"/>
      <sheetName val="Luong_SX#_dip_Tet_Qui_Mui(dong7"/>
      <sheetName val="cap_cho_cac_DT7"/>
      <sheetName val="Ung_-_hoan7"/>
      <sheetName val="CP_may7"/>
      <sheetName val="Quang_Tri7"/>
      <sheetName val="Da_Nang7"/>
      <sheetName val="Quang_Nam7"/>
      <sheetName val="Quang_Ngai7"/>
      <sheetName val="TH_DH-QN7"/>
      <sheetName val="KP_HD7"/>
      <sheetName val="DB_HD7"/>
      <sheetName val="vat_tu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CT_Duong7"/>
      <sheetName val="D_gia7"/>
      <sheetName val="T_hop7"/>
      <sheetName val="CtP_tro7"/>
      <sheetName val="Nha_moi7"/>
      <sheetName val="TT-T_Tron_So_27"/>
      <sheetName val="Ct_Dam_7"/>
      <sheetName val="Ct_Duoi7"/>
      <sheetName val="Ct_Tren7"/>
      <sheetName val="D_giaMay7"/>
      <sheetName val="C_TIEU7"/>
      <sheetName val="T_Luong7"/>
      <sheetName val="T_HAO7"/>
      <sheetName val="DT_TUYEN7"/>
      <sheetName val="DT_GIA7"/>
      <sheetName val="KHDT_(2)7"/>
      <sheetName val="CL_7"/>
      <sheetName val="KQ_(2)7"/>
      <sheetName val="phan_tich_DG7"/>
      <sheetName val="gia_vat_lieu7"/>
      <sheetName val="gia_xe_may7"/>
      <sheetName val="gia_nhan_cong7"/>
      <sheetName val="cd_viaK0-T67"/>
      <sheetName val="cdvia_T6-Tc247"/>
      <sheetName val="cdvia_Tc24-T467"/>
      <sheetName val="cd_btnL2k0+361-T197"/>
      <sheetName val="cong_Q27"/>
      <sheetName val="T_U_luong_Q17"/>
      <sheetName val="T_U_luong_Q27"/>
      <sheetName val="T_U_luong_Q3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Tong_Thu7"/>
      <sheetName val="Tong_Chi7"/>
      <sheetName val="Truong_hoc7"/>
      <sheetName val="Cty_CP7"/>
      <sheetName val="G_thau_3B7"/>
      <sheetName val="T_Hop_Thu-chi7"/>
      <sheetName val="Quyet_toan7"/>
      <sheetName val="Thu_hoi7"/>
      <sheetName val="Lai_vay7"/>
      <sheetName val="Tien_vay7"/>
      <sheetName val="Cong_no7"/>
      <sheetName val="Cop_pha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Xep_hang_2016"/>
      <sheetName val="toan_Cty6"/>
      <sheetName val="Cong_ty6"/>
      <sheetName val="XN_26"/>
      <sheetName val="XN_ong_CHi6"/>
      <sheetName val="N_XDCT&amp;_XKLD6"/>
      <sheetName val="CN_HCM6"/>
      <sheetName val="TT_XKLD(Nhan)6"/>
      <sheetName val="Ong_Hong6"/>
      <sheetName val="CN_hung_yen6"/>
      <sheetName val="Dong_nai6"/>
      <sheetName val="Tu_RMU6"/>
      <sheetName val="C_set6"/>
      <sheetName val="Sco_Cap6"/>
      <sheetName val="Sco_TB6"/>
      <sheetName val="TN_tram6"/>
      <sheetName val="TN_C_set6"/>
      <sheetName val="TN_TD_DDay6"/>
      <sheetName val="Phan_chung6"/>
      <sheetName val="CT_xa6"/>
      <sheetName val="Tien_ung6"/>
      <sheetName val="phi_luong36"/>
      <sheetName val="THVT_T56"/>
      <sheetName val="XL1_t56"/>
      <sheetName val="XL2_T56"/>
      <sheetName val="XL3_T56"/>
      <sheetName val="XL5_T56"/>
      <sheetName val="CC_XL16"/>
      <sheetName val="KKTS_046"/>
      <sheetName val="nha_kct6"/>
      <sheetName val="Gia_DAN6"/>
      <sheetName val="binh_do6"/>
      <sheetName val="cot_lieu6"/>
      <sheetName val="van_khuon6"/>
      <sheetName val="CT_BT6"/>
      <sheetName val="lay_mau6"/>
      <sheetName val="mat_ngoai_goi6"/>
      <sheetName val="coc_tram-bt6"/>
      <sheetName val="Cong_hop6"/>
      <sheetName val="kldukien_(107)6"/>
      <sheetName val="qui1_(2)6"/>
      <sheetName val="TH_du_toan_6"/>
      <sheetName val="Du_toan_6"/>
      <sheetName val="C_Tinh6"/>
      <sheetName val="Phu_luc_HD6"/>
      <sheetName val="Gia_du_thau6"/>
      <sheetName val="Ca_xe6"/>
      <sheetName val="congtac_vien-uy6"/>
      <sheetName val="Nhan_luc20016"/>
      <sheetName val="huy_dong_von6"/>
      <sheetName val="Lai_vayxd6"/>
      <sheetName val="Lai_vayphaitra6"/>
      <sheetName val="Lai_vay_6"/>
      <sheetName val="tra_von6"/>
      <sheetName val="KH_chi_tiet6"/>
      <sheetName val="XE_DAU6"/>
      <sheetName val="XE_XANG6"/>
      <sheetName val="Hat_16"/>
      <sheetName val="_H8_duong6"/>
      <sheetName val="Hat_7dg6"/>
      <sheetName val="TH_duong_1B6"/>
      <sheetName val="TH_cau_1B6"/>
      <sheetName val="cau_H16"/>
      <sheetName val="Son_dg6"/>
      <sheetName val="THKL_H96"/>
      <sheetName val="VAT_TU_NHAN_TXQN6"/>
      <sheetName val="bang_tong_ke_khoi_luong_vat_tu6"/>
      <sheetName val="hcong_tkhe6"/>
      <sheetName val="VAT_TU_NHAN_TKHE6"/>
      <sheetName val="hcong_qn6"/>
      <sheetName val="VAT_TU_NHAN_(2)6"/>
      <sheetName val="CO_SO_DU_LIEU_PTVL6"/>
      <sheetName val="Thang_126"/>
      <sheetName val="Thang_17"/>
      <sheetName val="Thang_12_(2)6"/>
      <sheetName val="Thang_016"/>
      <sheetName val="TH_mau_moi_tu_T106"/>
      <sheetName val="Tong_hop_Quy_IV6"/>
      <sheetName val="KL_XL20008"/>
      <sheetName val="Chiet_tinh8"/>
      <sheetName val="Van_chuyen8"/>
      <sheetName val="THKP_(2)8"/>
      <sheetName val="T_Bi8"/>
      <sheetName val="Thiet_ke8"/>
      <sheetName val="K_luong8"/>
      <sheetName val="TT_L28"/>
      <sheetName val="TT_L18"/>
      <sheetName val="Thue_Ngoai8"/>
      <sheetName val="Sheet2_(2)8"/>
      <sheetName val="Chi_tiet_-_Dv_lap8"/>
      <sheetName val="TH_KHTC8"/>
      <sheetName val="sent_to8"/>
      <sheetName val="LUAN_CHUYEN8"/>
      <sheetName val="KE_QUY8"/>
      <sheetName val="LUONGGIAN_TIEP8"/>
      <sheetName val="VAY_VON8"/>
      <sheetName val="O_THAO8"/>
      <sheetName val="Q_TRUNG8"/>
      <sheetName val="Y_THANH8"/>
      <sheetName val="Interim_payment8"/>
      <sheetName val="Bid_Sum8"/>
      <sheetName val="Item_B8"/>
      <sheetName val="Dg_A8"/>
      <sheetName val="Dg_B&amp;C8"/>
      <sheetName val="Material_at_site8"/>
      <sheetName val="Gia_VL8"/>
      <sheetName val="Bang_gia_ca_may8"/>
      <sheetName val="Bang_luong_CB8"/>
      <sheetName val="Bang_P_tich_CT8"/>
      <sheetName val="D_toan_chi_tiet8"/>
      <sheetName val="Bang_TH_Dtoan8"/>
      <sheetName val="KH_2003_(moi_max)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Tong_hop8"/>
      <sheetName val="KL_tong8"/>
      <sheetName val="AC_PC8"/>
      <sheetName val="Bang_VL8"/>
      <sheetName val="VL(No_V-c)8"/>
      <sheetName val="He_so8"/>
      <sheetName val="PL_Vua8"/>
      <sheetName val="Chitieu-dam_cac_loai8"/>
      <sheetName val="DG_Dam8"/>
      <sheetName val="DG_chung8"/>
      <sheetName val="VL-dac_chung8"/>
      <sheetName val="CT_1md_&amp;_dau_cong8"/>
      <sheetName val="CT_cong8"/>
      <sheetName val="dg_cong8"/>
      <sheetName val="Dong_Dau8"/>
      <sheetName val="Dong_Dau_(2)8"/>
      <sheetName val="Sau_dong8"/>
      <sheetName val="Ma_xa8"/>
      <sheetName val="My_dinh8"/>
      <sheetName val="Tong_cong8"/>
      <sheetName val="__8"/>
      <sheetName val="san_vuon8"/>
      <sheetName val="khu_phu_tro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be_tong8"/>
      <sheetName val="Tong_hop_thep8"/>
      <sheetName val="Thuyet_minh8"/>
      <sheetName val="DG_SOC8"/>
      <sheetName val="DG_HQ8"/>
      <sheetName val="Bot_Giat_C8"/>
      <sheetName val="Bot_Giat_P_8"/>
      <sheetName val="THAY_THUNG_H8"/>
      <sheetName val="thi_nghiem8"/>
      <sheetName val="TAI_TRONG8"/>
      <sheetName val="NOI_LUC8"/>
      <sheetName val="TINH_DUYET_THTT_CHINH8"/>
      <sheetName val="TDUYET_THTT_PHU8"/>
      <sheetName val="TINH_DAO_DONG_VA_DO_VONG8"/>
      <sheetName val="TINH_NEO8"/>
      <sheetName val="Phu_luc8"/>
      <sheetName val="Gia_trÞ8"/>
      <sheetName val="TH_(T1-6)8"/>
      <sheetName val="_NL8"/>
      <sheetName val="_NL_(2)8"/>
      <sheetName val="CDTHCT_(3)8"/>
      <sheetName val="thkl_(2)8"/>
      <sheetName val="long_tec8"/>
      <sheetName val="CDSL_(2)8"/>
      <sheetName val="Thep_8"/>
      <sheetName val="Chi_tiet_Khoi_luong8"/>
      <sheetName val="TH_khoi_luong8"/>
      <sheetName val="Chiet_tinh_vat_lieu_8"/>
      <sheetName val="TH_KL_VL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DS_them_luong_qui_4-20028"/>
      <sheetName val="Phuc_loi_2-9-028"/>
      <sheetName val="Thuong_nhan_dip_21-12-028"/>
      <sheetName val="Thuong_dip_nhan_danh_hieu_AHL§8"/>
      <sheetName val="Thang_luong_thu_13_nam_20028"/>
      <sheetName val="Luong_SX#_dip_Tet_Qui_Mui(dong8"/>
      <sheetName val="cap_cho_cac_DT8"/>
      <sheetName val="Ung_-_hoan8"/>
      <sheetName val="CP_may8"/>
      <sheetName val="Quang_Tri8"/>
      <sheetName val="Da_Nang8"/>
      <sheetName val="Quang_Nam8"/>
      <sheetName val="Quang_Ngai8"/>
      <sheetName val="TH_DH-QN8"/>
      <sheetName val="KP_HD8"/>
      <sheetName val="DB_HD8"/>
      <sheetName val="vat_tu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CT_Duong8"/>
      <sheetName val="D_gia8"/>
      <sheetName val="T_hop8"/>
      <sheetName val="CtP_tro8"/>
      <sheetName val="Nha_moi8"/>
      <sheetName val="TT-T_Tron_So_28"/>
      <sheetName val="Ct_Dam_8"/>
      <sheetName val="Ct_Duoi8"/>
      <sheetName val="Ct_Tren8"/>
      <sheetName val="D_giaMay8"/>
      <sheetName val="C_TIEU8"/>
      <sheetName val="T_Luong8"/>
      <sheetName val="T_HAO8"/>
      <sheetName val="DT_TUYEN8"/>
      <sheetName val="DT_GIA8"/>
      <sheetName val="KHDT_(2)8"/>
      <sheetName val="CL_8"/>
      <sheetName val="KQ_(2)8"/>
      <sheetName val="phan_tich_DG8"/>
      <sheetName val="gia_vat_lieu8"/>
      <sheetName val="gia_xe_may8"/>
      <sheetName val="gia_nhan_cong8"/>
      <sheetName val="cd_viaK0-T68"/>
      <sheetName val="cdvia_T6-Tc248"/>
      <sheetName val="cdvia_Tc24-T468"/>
      <sheetName val="cd_btnL2k0+361-T198"/>
      <sheetName val="cong_Q28"/>
      <sheetName val="T_U_luong_Q18"/>
      <sheetName val="T_U_luong_Q28"/>
      <sheetName val="T_U_luong_Q3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Tong_Thu8"/>
      <sheetName val="Tong_Chi8"/>
      <sheetName val="Truong_hoc8"/>
      <sheetName val="Cty_CP8"/>
      <sheetName val="G_thau_3B8"/>
      <sheetName val="T_Hop_Thu-chi8"/>
      <sheetName val="Quyet_toan8"/>
      <sheetName val="Thu_hoi8"/>
      <sheetName val="Lai_vay8"/>
      <sheetName val="Tien_vay8"/>
      <sheetName val="Cong_no8"/>
      <sheetName val="Cop_pha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Xep_hang_2017"/>
      <sheetName val="toan_Cty7"/>
      <sheetName val="Cong_ty7"/>
      <sheetName val="XN_27"/>
      <sheetName val="XN_ong_CHi7"/>
      <sheetName val="N_XDCT&amp;_XKLD7"/>
      <sheetName val="CN_HCM7"/>
      <sheetName val="TT_XKLD(Nhan)7"/>
      <sheetName val="Ong_Hong7"/>
      <sheetName val="CN_hung_yen7"/>
      <sheetName val="Dong_nai7"/>
      <sheetName val="Tu_RMU7"/>
      <sheetName val="C_set7"/>
      <sheetName val="Sco_Cap7"/>
      <sheetName val="Sco_TB7"/>
      <sheetName val="TN_tram7"/>
      <sheetName val="TN_C_set7"/>
      <sheetName val="TN_TD_DDay7"/>
      <sheetName val="Phan_chung7"/>
      <sheetName val="CT_xa7"/>
      <sheetName val="Tien_ung7"/>
      <sheetName val="phi_luong37"/>
      <sheetName val="THVT_T57"/>
      <sheetName val="XL1_t57"/>
      <sheetName val="XL2_T57"/>
      <sheetName val="XL3_T57"/>
      <sheetName val="XL5_T57"/>
      <sheetName val="CC_XL17"/>
      <sheetName val="KKTS_047"/>
      <sheetName val="nha_kct7"/>
      <sheetName val="Gia_DAN7"/>
      <sheetName val="binh_do7"/>
      <sheetName val="cot_lieu7"/>
      <sheetName val="van_khuon7"/>
      <sheetName val="CT_BT7"/>
      <sheetName val="lay_mau7"/>
      <sheetName val="mat_ngoai_goi7"/>
      <sheetName val="coc_tram-bt7"/>
      <sheetName val="Cong_hop7"/>
      <sheetName val="kldukien_(107)7"/>
      <sheetName val="qui1_(2)7"/>
      <sheetName val="TH_du_toan_7"/>
      <sheetName val="Du_toan_7"/>
      <sheetName val="C_Tinh7"/>
      <sheetName val="Phu_luc_HD7"/>
      <sheetName val="Gia_du_thau7"/>
      <sheetName val="Ca_xe7"/>
      <sheetName val="congtac_vien-uy7"/>
      <sheetName val="Nhan_luc20017"/>
      <sheetName val="huy_dong_von7"/>
      <sheetName val="Lai_vayxd7"/>
      <sheetName val="Lai_vayphaitra7"/>
      <sheetName val="Lai_vay_7"/>
      <sheetName val="tra_von7"/>
      <sheetName val="KH_chi_tiet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KL_XL20009"/>
      <sheetName val="Chiet_tinh9"/>
      <sheetName val="Van_chuyen9"/>
      <sheetName val="THKP_(2)9"/>
      <sheetName val="T_Bi9"/>
      <sheetName val="Thiet_ke9"/>
      <sheetName val="K_luong9"/>
      <sheetName val="TT_L29"/>
      <sheetName val="TT_L19"/>
      <sheetName val="Thue_Ngoai9"/>
      <sheetName val="Sheet2_(2)9"/>
      <sheetName val="Chi_tiet_-_Dv_lap9"/>
      <sheetName val="TH_KHTC9"/>
      <sheetName val="sent_to9"/>
      <sheetName val="LUAN_CHUYEN9"/>
      <sheetName val="KE_QUY9"/>
      <sheetName val="LUONGGIAN_TIEP9"/>
      <sheetName val="VAY_VON9"/>
      <sheetName val="O_THAO9"/>
      <sheetName val="Q_TRUNG9"/>
      <sheetName val="Y_THANH9"/>
      <sheetName val="Interim_payment9"/>
      <sheetName val="Bid_Sum9"/>
      <sheetName val="Item_B9"/>
      <sheetName val="Dg_A9"/>
      <sheetName val="Dg_B&amp;C9"/>
      <sheetName val="Material_at_site9"/>
      <sheetName val="Gia_VL9"/>
      <sheetName val="Bang_gia_ca_may9"/>
      <sheetName val="Bang_luong_CB9"/>
      <sheetName val="Bang_P_tich_CT9"/>
      <sheetName val="D_toan_chi_tiet9"/>
      <sheetName val="Bang_TH_Dtoan9"/>
      <sheetName val="KH_2003_(moi_max)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Tong_hop9"/>
      <sheetName val="KL_tong9"/>
      <sheetName val="AC_PC9"/>
      <sheetName val="Bang_VL9"/>
      <sheetName val="VL(No_V-c)9"/>
      <sheetName val="He_so9"/>
      <sheetName val="PL_Vua9"/>
      <sheetName val="Chitieu-dam_cac_loai9"/>
      <sheetName val="DG_Dam9"/>
      <sheetName val="DG_chung9"/>
      <sheetName val="VL-dac_chung9"/>
      <sheetName val="CT_1md_&amp;_dau_cong9"/>
      <sheetName val="CT_cong9"/>
      <sheetName val="dg_cong9"/>
      <sheetName val="Dong_Dau9"/>
      <sheetName val="Dong_Dau_(2)9"/>
      <sheetName val="Sau_dong9"/>
      <sheetName val="Ma_xa9"/>
      <sheetName val="My_dinh9"/>
      <sheetName val="Tong_cong9"/>
      <sheetName val="__9"/>
      <sheetName val="san_vuon9"/>
      <sheetName val="khu_phu_tro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be_tong9"/>
      <sheetName val="Tong_hop_thep9"/>
      <sheetName val="Thuyet_minh9"/>
      <sheetName val="DG_SOC9"/>
      <sheetName val="DG_HQ9"/>
      <sheetName val="Bot_Giat_C9"/>
      <sheetName val="Bot_Giat_P_9"/>
      <sheetName val="THAY_THUNG_H9"/>
      <sheetName val="thi_nghiem9"/>
      <sheetName val="TAI_TRONG9"/>
      <sheetName val="NOI_LUC9"/>
      <sheetName val="TINH_DUYET_THTT_CHINH9"/>
      <sheetName val="TDUYET_THTT_PHU9"/>
      <sheetName val="TINH_DAO_DONG_VA_DO_VONG9"/>
      <sheetName val="TINH_NEO9"/>
      <sheetName val="Phu_luc9"/>
      <sheetName val="Gia_trÞ9"/>
      <sheetName val="TH_(T1-6)9"/>
      <sheetName val="_NL9"/>
      <sheetName val="_NL_(2)9"/>
      <sheetName val="CDTHCT_(3)9"/>
      <sheetName val="thkl_(2)9"/>
      <sheetName val="long_tec9"/>
      <sheetName val="CDSL_(2)9"/>
      <sheetName val="Thep_9"/>
      <sheetName val="Chi_tiet_Khoi_luong9"/>
      <sheetName val="TH_khoi_luong9"/>
      <sheetName val="Chiet_tinh_vat_lieu_9"/>
      <sheetName val="TH_KL_VL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DS_them_luong_qui_4-20029"/>
      <sheetName val="Phuc_loi_2-9-029"/>
      <sheetName val="Thuong_nhan_dip_21-12-029"/>
      <sheetName val="Thuong_dip_nhan_danh_hieu_AHL§9"/>
      <sheetName val="Thang_luong_thu_13_nam_20029"/>
      <sheetName val="Luong_SX#_dip_Tet_Qui_Mui(dong9"/>
      <sheetName val="cap_cho_cac_DT9"/>
      <sheetName val="Ung_-_hoan9"/>
      <sheetName val="CP_may9"/>
      <sheetName val="Quang_Tri9"/>
      <sheetName val="Da_Nang9"/>
      <sheetName val="Quang_Nam9"/>
      <sheetName val="Quang_Ngai9"/>
      <sheetName val="TH_DH-QN9"/>
      <sheetName val="KP_HD9"/>
      <sheetName val="DB_HD9"/>
      <sheetName val="vat_tu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CT_Duong9"/>
      <sheetName val="D_gia9"/>
      <sheetName val="T_hop9"/>
      <sheetName val="CtP_tro9"/>
      <sheetName val="Nha_moi9"/>
      <sheetName val="TT-T_Tron_So_29"/>
      <sheetName val="Ct_Dam_9"/>
      <sheetName val="Ct_Duoi9"/>
      <sheetName val="Ct_Tren9"/>
      <sheetName val="D_giaMay9"/>
      <sheetName val="C_TIEU9"/>
      <sheetName val="T_Luong9"/>
      <sheetName val="T_HAO9"/>
      <sheetName val="DT_TUYEN9"/>
      <sheetName val="DT_GIA9"/>
      <sheetName val="KHDT_(2)9"/>
      <sheetName val="CL_9"/>
      <sheetName val="KQ_(2)9"/>
      <sheetName val="phan_tich_DG9"/>
      <sheetName val="gia_vat_lieu9"/>
      <sheetName val="gia_xe_may9"/>
      <sheetName val="gia_nhan_cong9"/>
      <sheetName val="cd_viaK0-T69"/>
      <sheetName val="cdvia_T6-Tc249"/>
      <sheetName val="cdvia_Tc24-T469"/>
      <sheetName val="cd_btnL2k0+361-T199"/>
      <sheetName val="cong_Q29"/>
      <sheetName val="T_U_luong_Q19"/>
      <sheetName val="T_U_luong_Q29"/>
      <sheetName val="T_U_luong_Q3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Tong_Thu9"/>
      <sheetName val="Tong_Chi9"/>
      <sheetName val="Truong_hoc9"/>
      <sheetName val="Cty_CP9"/>
      <sheetName val="G_thau_3B9"/>
      <sheetName val="T_Hop_Thu-chi9"/>
      <sheetName val="Quyet_toan9"/>
      <sheetName val="Thu_hoi9"/>
      <sheetName val="Lai_vay9"/>
      <sheetName val="Tien_vay9"/>
      <sheetName val="Cong_no9"/>
      <sheetName val="Cop_pha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KL_XL200011"/>
      <sheetName val="Chiet_tinh11"/>
      <sheetName val="Van_chuyen11"/>
      <sheetName val="THKP_(2)11"/>
      <sheetName val="T_Bi11"/>
      <sheetName val="Thiet_ke11"/>
      <sheetName val="K_luong11"/>
      <sheetName val="TT_L211"/>
      <sheetName val="TT_L111"/>
      <sheetName val="Thue_Ngoai11"/>
      <sheetName val="Sheet2_(2)11"/>
      <sheetName val="Chi_tiet_-_Dv_lap11"/>
      <sheetName val="TH_KHTC11"/>
      <sheetName val="sent_to11"/>
      <sheetName val="LUAN_CHUYEN11"/>
      <sheetName val="KE_QUY11"/>
      <sheetName val="LUONGGIAN_TIEP11"/>
      <sheetName val="VAY_VON11"/>
      <sheetName val="O_THAO11"/>
      <sheetName val="Q_TRUNG11"/>
      <sheetName val="Y_THANH11"/>
      <sheetName val="Interim_payment11"/>
      <sheetName val="Bid_Sum11"/>
      <sheetName val="Item_B11"/>
      <sheetName val="Dg_A11"/>
      <sheetName val="Dg_B&amp;C11"/>
      <sheetName val="Material_at_site11"/>
      <sheetName val="Gia_VL11"/>
      <sheetName val="Bang_gia_ca_may11"/>
      <sheetName val="Bang_luong_CB11"/>
      <sheetName val="Bang_P_tich_CT11"/>
      <sheetName val="D_toan_chi_tiet11"/>
      <sheetName val="Bang_TH_Dtoan11"/>
      <sheetName val="KH_2003_(moi_max)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Tong_hop11"/>
      <sheetName val="KL_tong11"/>
      <sheetName val="AC_PC11"/>
      <sheetName val="Bang_VL11"/>
      <sheetName val="VL(No_V-c)11"/>
      <sheetName val="He_so11"/>
      <sheetName val="PL_Vua11"/>
      <sheetName val="Chitieu-dam_cac_loai11"/>
      <sheetName val="DG_Dam11"/>
      <sheetName val="DG_chung11"/>
      <sheetName val="VL-dac_chung11"/>
      <sheetName val="CT_1md_&amp;_dau_cong11"/>
      <sheetName val="CT_cong11"/>
      <sheetName val="dg_cong11"/>
      <sheetName val="Dong_Dau11"/>
      <sheetName val="Dong_Dau_(2)11"/>
      <sheetName val="Sau_dong11"/>
      <sheetName val="Ma_xa11"/>
      <sheetName val="My_dinh11"/>
      <sheetName val="Tong_cong11"/>
      <sheetName val="__11"/>
      <sheetName val="san_vuon11"/>
      <sheetName val="khu_phu_tro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be_tong11"/>
      <sheetName val="Tong_hop_thep11"/>
      <sheetName val="Thuyet_minh11"/>
      <sheetName val="DG_SOC11"/>
      <sheetName val="DG_HQ11"/>
      <sheetName val="Bot_Giat_C11"/>
      <sheetName val="Bot_Giat_P_11"/>
      <sheetName val="THAY_THUNG_H11"/>
      <sheetName val="thi_nghiem11"/>
      <sheetName val="TAI_TRONG11"/>
      <sheetName val="NOI_LUC11"/>
      <sheetName val="TINH_DUYET_THTT_CHINH11"/>
      <sheetName val="TDUYET_THTT_PHU11"/>
      <sheetName val="TINH_DAO_DONG_VA_DO_VONG11"/>
      <sheetName val="TINH_NEO11"/>
      <sheetName val="Phu_luc11"/>
      <sheetName val="Gia_trÞ11"/>
      <sheetName val="TH_(T1-6)11"/>
      <sheetName val="_NL11"/>
      <sheetName val="_NL_(2)11"/>
      <sheetName val="CDTHCT_(3)11"/>
      <sheetName val="thkl_(2)11"/>
      <sheetName val="long_tec11"/>
      <sheetName val="CDSL_(2)11"/>
      <sheetName val="Thep_11"/>
      <sheetName val="Chi_tiet_Khoi_luong11"/>
      <sheetName val="TH_khoi_luong11"/>
      <sheetName val="Chiet_tinh_vat_lieu_11"/>
      <sheetName val="TH_KL_VL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DS_them_luong_qui_4-200211"/>
      <sheetName val="Phuc_loi_2-9-0211"/>
      <sheetName val="Thuong_nhan_dip_21-12-0211"/>
      <sheetName val="Thuong_dip_nhan_danh_hieu_AHL11"/>
      <sheetName val="Thang_luong_thu_13_nam_200211"/>
      <sheetName val="Luong_SX#_dip_Tet_Qui_Mui(don11"/>
      <sheetName val="cap_cho_cac_DT11"/>
      <sheetName val="Ung_-_hoan11"/>
      <sheetName val="CP_may11"/>
      <sheetName val="Quang_Tri11"/>
      <sheetName val="Da_Nang11"/>
      <sheetName val="Quang_Nam11"/>
      <sheetName val="Quang_Ngai11"/>
      <sheetName val="TH_DH-QN11"/>
      <sheetName val="KP_HD11"/>
      <sheetName val="DB_HD11"/>
      <sheetName val="vat_tu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CT_Duong11"/>
      <sheetName val="D_gia11"/>
      <sheetName val="T_hop11"/>
      <sheetName val="CtP_tro11"/>
      <sheetName val="Nha_moi11"/>
      <sheetName val="TT-T_Tron_So_211"/>
      <sheetName val="Ct_Dam_11"/>
      <sheetName val="Ct_Duoi11"/>
      <sheetName val="Ct_Tren11"/>
      <sheetName val="D_giaMay11"/>
      <sheetName val="C_TIEU11"/>
      <sheetName val="T_Luong11"/>
      <sheetName val="T_HAO11"/>
      <sheetName val="DT_TUYEN11"/>
      <sheetName val="DT_GIA11"/>
      <sheetName val="KHDT_(2)11"/>
      <sheetName val="CL_11"/>
      <sheetName val="KQ_(2)11"/>
      <sheetName val="phan_tich_DG11"/>
      <sheetName val="gia_vat_lieu11"/>
      <sheetName val="gia_xe_may11"/>
      <sheetName val="gia_nhan_cong11"/>
      <sheetName val="cd_viaK0-T611"/>
      <sheetName val="cdvia_T6-Tc2411"/>
      <sheetName val="cdvia_Tc24-T4611"/>
      <sheetName val="cd_btnL2k0+361-T1911"/>
      <sheetName val="cong_Q211"/>
      <sheetName val="T_U_luong_Q111"/>
      <sheetName val="T_U_luong_Q211"/>
      <sheetName val="T_U_luong_Q3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Tong_Thu11"/>
      <sheetName val="Tong_Chi11"/>
      <sheetName val="Truong_hoc11"/>
      <sheetName val="Cty_CP11"/>
      <sheetName val="G_thau_3B11"/>
      <sheetName val="T_Hop_Thu-chi11"/>
      <sheetName val="Quyet_toan11"/>
      <sheetName val="Thu_hoi11"/>
      <sheetName val="Lai_vay11"/>
      <sheetName val="Tien_vay11"/>
      <sheetName val="Cong_no11"/>
      <sheetName val="Cop_pha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Xep_hang_2019"/>
      <sheetName val="toan_Cty9"/>
      <sheetName val="Cong_ty9"/>
      <sheetName val="XN_29"/>
      <sheetName val="XN_ong_CHi9"/>
      <sheetName val="N_XDCT&amp;_XKLD9"/>
      <sheetName val="CN_HCM9"/>
      <sheetName val="TT_XKLD(Nhan)9"/>
      <sheetName val="Ong_Hong9"/>
      <sheetName val="CN_hung_yen9"/>
      <sheetName val="Dong_nai9"/>
      <sheetName val="Tu_RMU9"/>
      <sheetName val="C_set9"/>
      <sheetName val="Sco_Cap9"/>
      <sheetName val="Sco_TB9"/>
      <sheetName val="TN_tram9"/>
      <sheetName val="TN_C_set9"/>
      <sheetName val="TN_TD_DDay9"/>
      <sheetName val="Phan_chung9"/>
      <sheetName val="CT_xa9"/>
      <sheetName val="Tien_ung9"/>
      <sheetName val="phi_luong39"/>
      <sheetName val="THVT_T59"/>
      <sheetName val="XL1_t59"/>
      <sheetName val="XL2_T59"/>
      <sheetName val="XL3_T59"/>
      <sheetName val="XL5_T59"/>
      <sheetName val="CC_XL19"/>
      <sheetName val="KKTS_049"/>
      <sheetName val="nha_kct9"/>
      <sheetName val="Gia_DAN9"/>
      <sheetName val="binh_do9"/>
      <sheetName val="cot_lieu9"/>
      <sheetName val="van_khuon9"/>
      <sheetName val="CT_BT9"/>
      <sheetName val="lay_mau9"/>
      <sheetName val="mat_ngoai_goi9"/>
      <sheetName val="coc_tram-bt9"/>
      <sheetName val="Cong_hop9"/>
      <sheetName val="kldukien_(107)9"/>
      <sheetName val="qui1_(2)9"/>
      <sheetName val="TH_du_toan_9"/>
      <sheetName val="Du_toan_9"/>
      <sheetName val="C_Tinh9"/>
      <sheetName val="Phu_luc_HD9"/>
      <sheetName val="Gia_du_thau9"/>
      <sheetName val="Ca_xe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KL_XL200010"/>
      <sheetName val="Chiet_tinh10"/>
      <sheetName val="Van_chuyen10"/>
      <sheetName val="THKP_(2)10"/>
      <sheetName val="T_Bi10"/>
      <sheetName val="Thiet_ke10"/>
      <sheetName val="K_luong10"/>
      <sheetName val="TT_L210"/>
      <sheetName val="TT_L110"/>
      <sheetName val="Thue_Ngoai10"/>
      <sheetName val="Sheet2_(2)10"/>
      <sheetName val="Chi_tiet_-_Dv_lap10"/>
      <sheetName val="TH_KHTC10"/>
      <sheetName val="sent_to10"/>
      <sheetName val="LUAN_CHUYEN10"/>
      <sheetName val="KE_QUY10"/>
      <sheetName val="LUONGGIAN_TIEP10"/>
      <sheetName val="VAY_VON10"/>
      <sheetName val="O_THAO10"/>
      <sheetName val="Q_TRUNG10"/>
      <sheetName val="Y_THANH10"/>
      <sheetName val="Interim_payment10"/>
      <sheetName val="Bid_Sum10"/>
      <sheetName val="Item_B10"/>
      <sheetName val="Dg_A10"/>
      <sheetName val="Dg_B&amp;C10"/>
      <sheetName val="Material_at_site10"/>
      <sheetName val="Gia_VL10"/>
      <sheetName val="Bang_gia_ca_may10"/>
      <sheetName val="Bang_luong_CB10"/>
      <sheetName val="Bang_P_tich_CT10"/>
      <sheetName val="D_toan_chi_tiet10"/>
      <sheetName val="Bang_TH_Dtoan10"/>
      <sheetName val="KH_2003_(moi_max)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Tong_hop10"/>
      <sheetName val="KL_tong10"/>
      <sheetName val="AC_PC10"/>
      <sheetName val="Bang_VL10"/>
      <sheetName val="VL(No_V-c)10"/>
      <sheetName val="He_so10"/>
      <sheetName val="PL_Vua10"/>
      <sheetName val="Chitieu-dam_cac_loai10"/>
      <sheetName val="DG_Dam10"/>
      <sheetName val="DG_chung10"/>
      <sheetName val="VL-dac_chung10"/>
      <sheetName val="CT_1md_&amp;_dau_cong10"/>
      <sheetName val="CT_cong10"/>
      <sheetName val="dg_cong10"/>
      <sheetName val="Dong_Dau10"/>
      <sheetName val="Dong_Dau_(2)10"/>
      <sheetName val="Sau_dong10"/>
      <sheetName val="Ma_xa10"/>
      <sheetName val="My_dinh10"/>
      <sheetName val="Tong_cong10"/>
      <sheetName val="__10"/>
      <sheetName val="san_vuon10"/>
      <sheetName val="khu_phu_tro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be_tong10"/>
      <sheetName val="Tong_hop_thep10"/>
      <sheetName val="Thuyet_minh10"/>
      <sheetName val="DG_SOC10"/>
      <sheetName val="DG_HQ10"/>
      <sheetName val="Bot_Giat_C10"/>
      <sheetName val="Bot_Giat_P_10"/>
      <sheetName val="THAY_THUNG_H10"/>
      <sheetName val="thi_nghiem10"/>
      <sheetName val="TAI_TRONG10"/>
      <sheetName val="NOI_LUC10"/>
      <sheetName val="TINH_DUYET_THTT_CHINH10"/>
      <sheetName val="TDUYET_THTT_PHU10"/>
      <sheetName val="TINH_DAO_DONG_VA_DO_VONG10"/>
      <sheetName val="TINH_NEO10"/>
      <sheetName val="Phu_luc10"/>
      <sheetName val="Gia_trÞ10"/>
      <sheetName val="TH_(T1-6)10"/>
      <sheetName val="_NL10"/>
      <sheetName val="_NL_(2)10"/>
      <sheetName val="CDTHCT_(3)10"/>
      <sheetName val="thkl_(2)10"/>
      <sheetName val="long_tec10"/>
      <sheetName val="CDSL_(2)10"/>
      <sheetName val="Thep_10"/>
      <sheetName val="Chi_tiet_Khoi_luong10"/>
      <sheetName val="TH_khoi_luong10"/>
      <sheetName val="Chiet_tinh_vat_lieu_10"/>
      <sheetName val="TH_KL_VL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DS_them_luong_qui_4-200210"/>
      <sheetName val="Phuc_loi_2-9-0210"/>
      <sheetName val="Thuong_nhan_dip_21-12-0210"/>
      <sheetName val="Thuong_dip_nhan_danh_hieu_AHL10"/>
      <sheetName val="Thang_luong_thu_13_nam_200210"/>
      <sheetName val="Luong_SX#_dip_Tet_Qui_Mui(don10"/>
      <sheetName val="cap_cho_cac_DT10"/>
      <sheetName val="Ung_-_hoan10"/>
      <sheetName val="CP_may10"/>
      <sheetName val="Quang_Tri10"/>
      <sheetName val="Da_Nang10"/>
      <sheetName val="Quang_Nam10"/>
      <sheetName val="Quang_Ngai10"/>
      <sheetName val="TH_DH-QN10"/>
      <sheetName val="KP_HD10"/>
      <sheetName val="DB_HD10"/>
      <sheetName val="vat_tu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CT_Duong10"/>
      <sheetName val="D_gia10"/>
      <sheetName val="T_hop10"/>
      <sheetName val="CtP_tro10"/>
      <sheetName val="Nha_moi10"/>
      <sheetName val="TT-T_Tron_So_210"/>
      <sheetName val="Ct_Dam_10"/>
      <sheetName val="Ct_Duoi10"/>
      <sheetName val="Ct_Tren10"/>
      <sheetName val="D_giaMay10"/>
      <sheetName val="C_TIEU10"/>
      <sheetName val="T_Luong10"/>
      <sheetName val="T_HAO10"/>
      <sheetName val="DT_TUYEN10"/>
      <sheetName val="DT_GIA10"/>
      <sheetName val="KHDT_(2)10"/>
      <sheetName val="CL_10"/>
      <sheetName val="KQ_(2)10"/>
      <sheetName val="phan_tich_DG10"/>
      <sheetName val="gia_vat_lieu10"/>
      <sheetName val="gia_xe_may10"/>
      <sheetName val="gia_nhan_cong10"/>
      <sheetName val="cd_viaK0-T610"/>
      <sheetName val="cdvia_T6-Tc2410"/>
      <sheetName val="cdvia_Tc24-T4610"/>
      <sheetName val="cd_btnL2k0+361-T1910"/>
      <sheetName val="cong_Q210"/>
      <sheetName val="T_U_luong_Q110"/>
      <sheetName val="T_U_luong_Q210"/>
      <sheetName val="T_U_luong_Q3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Tong_Thu10"/>
      <sheetName val="Tong_Chi10"/>
      <sheetName val="Truong_hoc10"/>
      <sheetName val="Cty_CP10"/>
      <sheetName val="G_thau_3B10"/>
      <sheetName val="T_Hop_Thu-chi10"/>
      <sheetName val="Quyet_toan10"/>
      <sheetName val="Thu_hoi10"/>
      <sheetName val="Lai_vay10"/>
      <sheetName val="Tien_vay10"/>
      <sheetName val="Cong_no10"/>
      <sheetName val="Cop_pha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Xep_hang_2018"/>
      <sheetName val="toan_Cty8"/>
      <sheetName val="Cong_ty8"/>
      <sheetName val="XN_28"/>
      <sheetName val="XN_ong_CHi8"/>
      <sheetName val="N_XDCT&amp;_XKLD8"/>
      <sheetName val="CN_HCM8"/>
      <sheetName val="TT_XKLD(Nhan)8"/>
      <sheetName val="Ong_Hong8"/>
      <sheetName val="CN_hung_yen8"/>
      <sheetName val="Dong_nai8"/>
      <sheetName val="Tu_RMU8"/>
      <sheetName val="C_set8"/>
      <sheetName val="Sco_Cap8"/>
      <sheetName val="Sco_TB8"/>
      <sheetName val="TN_tram8"/>
      <sheetName val="TN_C_set8"/>
      <sheetName val="TN_TD_DDay8"/>
      <sheetName val="Phan_chung8"/>
      <sheetName val="CT_xa8"/>
      <sheetName val="Tien_ung8"/>
      <sheetName val="phi_luong38"/>
      <sheetName val="THVT_T58"/>
      <sheetName val="XL1_t58"/>
      <sheetName val="XL2_T58"/>
      <sheetName val="XL3_T58"/>
      <sheetName val="XL5_T58"/>
      <sheetName val="CC_XL18"/>
      <sheetName val="KKTS_048"/>
      <sheetName val="nha_kct8"/>
      <sheetName val="Gia_DAN8"/>
      <sheetName val="binh_do8"/>
      <sheetName val="cot_lieu8"/>
      <sheetName val="van_khuon8"/>
      <sheetName val="CT_BT8"/>
      <sheetName val="lay_mau8"/>
      <sheetName val="mat_ngoai_goi8"/>
      <sheetName val="coc_tram-bt8"/>
      <sheetName val="Cong_hop8"/>
      <sheetName val="kldukien_(107)8"/>
      <sheetName val="qui1_(2)8"/>
      <sheetName val="TH_du_toan_8"/>
      <sheetName val="Du_toan_8"/>
      <sheetName val="C_Tinh8"/>
      <sheetName val="Phu_luc_HD8"/>
      <sheetName val="Gia_du_thau8"/>
      <sheetName val="Ca_xe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KL_XL200012"/>
      <sheetName val="Chiet_tinh12"/>
      <sheetName val="Van_chuyen12"/>
      <sheetName val="THKP_(2)12"/>
      <sheetName val="T_Bi12"/>
      <sheetName val="Thiet_ke12"/>
      <sheetName val="K_luong12"/>
      <sheetName val="TT_L212"/>
      <sheetName val="TT_L112"/>
      <sheetName val="Thue_Ngoai12"/>
      <sheetName val="Sheet2_(2)12"/>
      <sheetName val="Chi_tiet_-_Dv_lap12"/>
      <sheetName val="TH_KHTC12"/>
      <sheetName val="sent_to12"/>
      <sheetName val="LUAN_CHUYEN12"/>
      <sheetName val="KE_QUY12"/>
      <sheetName val="LUONGGIAN_TIEP12"/>
      <sheetName val="VAY_VON12"/>
      <sheetName val="O_THAO12"/>
      <sheetName val="Q_TRUNG12"/>
      <sheetName val="Y_THANH12"/>
      <sheetName val="Interim_payment12"/>
      <sheetName val="Bid_Sum12"/>
      <sheetName val="Item_B12"/>
      <sheetName val="Dg_A12"/>
      <sheetName val="Dg_B&amp;C12"/>
      <sheetName val="Material_at_site12"/>
      <sheetName val="Gia_VL12"/>
      <sheetName val="Bang_gia_ca_may12"/>
      <sheetName val="Bang_luong_CB12"/>
      <sheetName val="Bang_P_tich_CT12"/>
      <sheetName val="D_toan_chi_tiet12"/>
      <sheetName val="Bang_TH_Dtoan12"/>
      <sheetName val="KH_2003_(moi_max)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Tong_hop12"/>
      <sheetName val="KL_tong12"/>
      <sheetName val="AC_PC12"/>
      <sheetName val="Bang_VL12"/>
      <sheetName val="VL(No_V-c)12"/>
      <sheetName val="He_so12"/>
      <sheetName val="PL_Vua12"/>
      <sheetName val="Chitieu-dam_cac_loai12"/>
      <sheetName val="DG_Dam12"/>
      <sheetName val="DG_chung12"/>
      <sheetName val="VL-dac_chung12"/>
      <sheetName val="CT_1md_&amp;_dau_cong12"/>
      <sheetName val="CT_cong12"/>
      <sheetName val="dg_cong12"/>
      <sheetName val="Dong_Dau12"/>
      <sheetName val="Dong_Dau_(2)12"/>
      <sheetName val="Sau_dong12"/>
      <sheetName val="Ma_xa12"/>
      <sheetName val="My_dinh12"/>
      <sheetName val="Tong_cong12"/>
      <sheetName val="__12"/>
      <sheetName val="san_vuon12"/>
      <sheetName val="khu_phu_tro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be_tong12"/>
      <sheetName val="Tong_hop_thep12"/>
      <sheetName val="Thuyet_minh12"/>
      <sheetName val="DG_SOC12"/>
      <sheetName val="DG_HQ12"/>
      <sheetName val="Bot_Giat_C12"/>
      <sheetName val="Bot_Giat_P_12"/>
      <sheetName val="THAY_THUNG_H12"/>
      <sheetName val="thi_nghiem12"/>
      <sheetName val="TAI_TRONG12"/>
      <sheetName val="NOI_LUC12"/>
      <sheetName val="TINH_DUYET_THTT_CHINH12"/>
      <sheetName val="TDUYET_THTT_PHU12"/>
      <sheetName val="TINH_DAO_DONG_VA_DO_VONG12"/>
      <sheetName val="TINH_NEO12"/>
      <sheetName val="Phu_luc12"/>
      <sheetName val="Gia_trÞ12"/>
      <sheetName val="TH_(T1-6)12"/>
      <sheetName val="_NL12"/>
      <sheetName val="_NL_(2)12"/>
      <sheetName val="CDTHCT_(3)12"/>
      <sheetName val="thkl_(2)12"/>
      <sheetName val="long_tec12"/>
      <sheetName val="CDSL_(2)12"/>
      <sheetName val="Thep_12"/>
      <sheetName val="Chi_tiet_Khoi_luong12"/>
      <sheetName val="TH_khoi_luong12"/>
      <sheetName val="Chiet_tinh_vat_lieu_12"/>
      <sheetName val="TH_KL_VL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DS_them_luong_qui_4-200212"/>
      <sheetName val="Phuc_loi_2-9-0212"/>
      <sheetName val="Thuong_nhan_dip_21-12-0212"/>
      <sheetName val="Thuong_dip_nhan_danh_hieu_AHL12"/>
      <sheetName val="Thang_luong_thu_13_nam_200212"/>
      <sheetName val="Luong_SX#_dip_Tet_Qui_Mui(don12"/>
      <sheetName val="cap_cho_cac_DT12"/>
      <sheetName val="Ung_-_hoan12"/>
      <sheetName val="CP_may12"/>
      <sheetName val="Quang_Tri12"/>
      <sheetName val="Da_Nang12"/>
      <sheetName val="Quang_Nam12"/>
      <sheetName val="Quang_Ngai12"/>
      <sheetName val="TH_DH-QN12"/>
      <sheetName val="KP_HD12"/>
      <sheetName val="DB_HD12"/>
      <sheetName val="vat_tu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CT_Duong12"/>
      <sheetName val="D_gia12"/>
      <sheetName val="T_hop12"/>
      <sheetName val="CtP_tro12"/>
      <sheetName val="Nha_moi12"/>
      <sheetName val="TT-T_Tron_So_212"/>
      <sheetName val="Ct_Dam_12"/>
      <sheetName val="Ct_Duoi12"/>
      <sheetName val="Ct_Tren12"/>
      <sheetName val="D_giaMay12"/>
      <sheetName val="C_TIEU12"/>
      <sheetName val="T_Luong12"/>
      <sheetName val="T_HAO12"/>
      <sheetName val="DT_TUYEN12"/>
      <sheetName val="DT_GIA12"/>
      <sheetName val="KHDT_(2)12"/>
      <sheetName val="CL_12"/>
      <sheetName val="KQ_(2)12"/>
      <sheetName val="phan_tich_DG12"/>
      <sheetName val="gia_vat_lieu12"/>
      <sheetName val="gia_xe_may12"/>
      <sheetName val="gia_nhan_cong12"/>
      <sheetName val="cd_viaK0-T612"/>
      <sheetName val="cdvia_T6-Tc2412"/>
      <sheetName val="cdvia_Tc24-T4612"/>
      <sheetName val="cd_btnL2k0+361-T1912"/>
      <sheetName val="cong_Q212"/>
      <sheetName val="T_U_luong_Q112"/>
      <sheetName val="T_U_luong_Q212"/>
      <sheetName val="T_U_luong_Q3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Tong_Thu12"/>
      <sheetName val="Tong_Chi12"/>
      <sheetName val="Truong_hoc12"/>
      <sheetName val="Cty_CP12"/>
      <sheetName val="G_thau_3B12"/>
      <sheetName val="T_Hop_Thu-chi12"/>
      <sheetName val="Quyet_toan12"/>
      <sheetName val="Thu_hoi12"/>
      <sheetName val="Lai_vay12"/>
      <sheetName val="Tien_vay12"/>
      <sheetName val="Cong_no12"/>
      <sheetName val="Cop_pha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Tu_RMU10"/>
      <sheetName val="C_set10"/>
      <sheetName val="Sco_Cap10"/>
      <sheetName val="Sco_TB10"/>
      <sheetName val="TN_tram10"/>
      <sheetName val="TN_C_set10"/>
      <sheetName val="TN_TD_DDay10"/>
      <sheetName val="Phan_chung10"/>
      <sheetName val="CT_xa10"/>
      <sheetName val="Tien_ung10"/>
      <sheetName val="phi_luong310"/>
      <sheetName val="THVT_T510"/>
      <sheetName val="XL1_t510"/>
      <sheetName val="XL2_T510"/>
      <sheetName val="XL3_T510"/>
      <sheetName val="XL5_T510"/>
      <sheetName val="CC_XL110"/>
      <sheetName val="KKTS_0410"/>
      <sheetName val="nha_kct10"/>
      <sheetName val="Gia_DAN10"/>
      <sheetName val="binh_do10"/>
      <sheetName val="cot_lieu10"/>
      <sheetName val="van_khuon10"/>
      <sheetName val="CT_BT10"/>
      <sheetName val="lay_mau10"/>
      <sheetName val="mat_ngoai_goi10"/>
      <sheetName val="coc_tram-bt10"/>
      <sheetName val="Cong_hop10"/>
      <sheetName val="kldukien_(107)10"/>
      <sheetName val="qui1_(2)10"/>
      <sheetName val="TH_du_toan_10"/>
      <sheetName val="Du_toan_10"/>
      <sheetName val="C_Tinh10"/>
      <sheetName val="Phu_luc_HD10"/>
      <sheetName val="Gia_du_thau10"/>
      <sheetName val="Ca_xe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KL_XL200013"/>
      <sheetName val="Chiet_tinh13"/>
      <sheetName val="Van_chuyen13"/>
      <sheetName val="THKP_(2)13"/>
      <sheetName val="T_Bi13"/>
      <sheetName val="Thiet_ke13"/>
      <sheetName val="K_luong13"/>
      <sheetName val="TT_L213"/>
      <sheetName val="TT_L113"/>
      <sheetName val="Thue_Ngoai13"/>
      <sheetName val="Sheet2_(2)13"/>
      <sheetName val="Chi_tiet_-_Dv_lap13"/>
      <sheetName val="TH_KHTC13"/>
      <sheetName val="sent_to13"/>
      <sheetName val="LUAN_CHUYEN13"/>
      <sheetName val="KE_QUY13"/>
      <sheetName val="LUONGGIAN_TIEP13"/>
      <sheetName val="VAY_VON13"/>
      <sheetName val="O_THAO13"/>
      <sheetName val="Q_TRUNG13"/>
      <sheetName val="Y_THANH13"/>
      <sheetName val="Interim_payment13"/>
      <sheetName val="Bid_Sum13"/>
      <sheetName val="Item_B13"/>
      <sheetName val="Dg_A13"/>
      <sheetName val="Dg_B&amp;C13"/>
      <sheetName val="Material_at_site13"/>
      <sheetName val="Gia_VL13"/>
      <sheetName val="Bang_gia_ca_may13"/>
      <sheetName val="Bang_luong_CB13"/>
      <sheetName val="Bang_P_tich_CT13"/>
      <sheetName val="D_toan_chi_tiet13"/>
      <sheetName val="Bang_TH_Dtoan13"/>
      <sheetName val="KH_2003_(moi_max)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Tong_hop13"/>
      <sheetName val="KL_tong13"/>
      <sheetName val="AC_PC13"/>
      <sheetName val="Bang_VL13"/>
      <sheetName val="VL(No_V-c)13"/>
      <sheetName val="He_so13"/>
      <sheetName val="PL_Vua13"/>
      <sheetName val="Chitieu-dam_cac_loai13"/>
      <sheetName val="DG_Dam13"/>
      <sheetName val="DG_chung13"/>
      <sheetName val="VL-dac_chung13"/>
      <sheetName val="CT_1md_&amp;_dau_cong13"/>
      <sheetName val="CT_cong13"/>
      <sheetName val="dg_cong13"/>
      <sheetName val="Dong_Dau13"/>
      <sheetName val="Dong_Dau_(2)13"/>
      <sheetName val="Sau_dong13"/>
      <sheetName val="Ma_xa13"/>
      <sheetName val="My_dinh13"/>
      <sheetName val="Tong_cong13"/>
      <sheetName val="__13"/>
      <sheetName val="san_vuon13"/>
      <sheetName val="khu_phu_tro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be_tong13"/>
      <sheetName val="Tong_hop_thep13"/>
      <sheetName val="Thuyet_minh13"/>
      <sheetName val="DG_SOC13"/>
      <sheetName val="DG_HQ13"/>
      <sheetName val="Bot_Giat_C13"/>
      <sheetName val="Bot_Giat_P_13"/>
      <sheetName val="THAY_THUNG_H13"/>
      <sheetName val="thi_nghiem13"/>
      <sheetName val="TAI_TRONG13"/>
      <sheetName val="NOI_LUC13"/>
      <sheetName val="TINH_DUYET_THTT_CHINH13"/>
      <sheetName val="TDUYET_THTT_PHU13"/>
      <sheetName val="TINH_DAO_DONG_VA_DO_VONG13"/>
      <sheetName val="TINH_NEO13"/>
      <sheetName val="Phu_luc13"/>
      <sheetName val="Gia_trÞ13"/>
      <sheetName val="TH_(T1-6)13"/>
      <sheetName val="_NL13"/>
      <sheetName val="_NL_(2)13"/>
      <sheetName val="CDTHCT_(3)13"/>
      <sheetName val="thkl_(2)13"/>
      <sheetName val="long_tec13"/>
      <sheetName val="CDSL_(2)13"/>
      <sheetName val="Thep_13"/>
      <sheetName val="Chi_tiet_Khoi_luong13"/>
      <sheetName val="TH_khoi_luong13"/>
      <sheetName val="Chiet_tinh_vat_lieu_13"/>
      <sheetName val="TH_KL_VL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DS_them_luong_qui_4-200213"/>
      <sheetName val="Phuc_loi_2-9-0213"/>
      <sheetName val="Thuong_nhan_dip_21-12-0213"/>
      <sheetName val="Thuong_dip_nhan_danh_hieu_AHL13"/>
      <sheetName val="Thang_luong_thu_13_nam_200213"/>
      <sheetName val="Luong_SX#_dip_Tet_Qui_Mui(don13"/>
      <sheetName val="cap_cho_cac_DT13"/>
      <sheetName val="Ung_-_hoan13"/>
      <sheetName val="CP_may13"/>
      <sheetName val="Quang_Tri13"/>
      <sheetName val="Da_Nang13"/>
      <sheetName val="Quang_Nam13"/>
      <sheetName val="Quang_Ngai13"/>
      <sheetName val="TH_DH-QN13"/>
      <sheetName val="KP_HD13"/>
      <sheetName val="DB_HD13"/>
      <sheetName val="vat_tu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CT_Duong13"/>
      <sheetName val="D_gia13"/>
      <sheetName val="T_hop13"/>
      <sheetName val="CtP_tro13"/>
      <sheetName val="Nha_moi13"/>
      <sheetName val="TT-T_Tron_So_213"/>
      <sheetName val="Ct_Dam_13"/>
      <sheetName val="Ct_Duoi13"/>
      <sheetName val="Ct_Tren13"/>
      <sheetName val="D_giaMay13"/>
      <sheetName val="C_TIEU13"/>
      <sheetName val="T_Luong13"/>
      <sheetName val="T_HAO13"/>
      <sheetName val="DT_TUYEN13"/>
      <sheetName val="DT_GIA13"/>
      <sheetName val="KHDT_(2)13"/>
      <sheetName val="CL_13"/>
      <sheetName val="KQ_(2)13"/>
      <sheetName val="phan_tich_DG13"/>
      <sheetName val="gia_vat_lieu13"/>
      <sheetName val="gia_xe_may13"/>
      <sheetName val="gia_nhan_cong13"/>
      <sheetName val="cd_viaK0-T613"/>
      <sheetName val="cdvia_T6-Tc2413"/>
      <sheetName val="cdvia_Tc24-T4613"/>
      <sheetName val="cd_btnL2k0+361-T1913"/>
      <sheetName val="cong_Q213"/>
      <sheetName val="T_U_luong_Q113"/>
      <sheetName val="T_U_luong_Q213"/>
      <sheetName val="T_U_luong_Q3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Tong_Thu13"/>
      <sheetName val="Tong_Chi13"/>
      <sheetName val="Truong_hoc13"/>
      <sheetName val="Cty_CP13"/>
      <sheetName val="G_thau_3B13"/>
      <sheetName val="T_Hop_Thu-chi13"/>
      <sheetName val="Quyet_toan13"/>
      <sheetName val="Thu_hoi13"/>
      <sheetName val="Lai_vay13"/>
      <sheetName val="Tien_vay13"/>
      <sheetName val="Cong_no13"/>
      <sheetName val="Cop_pha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Tu_RMU11"/>
      <sheetName val="C_set11"/>
      <sheetName val="Sco_Cap11"/>
      <sheetName val="Sco_TB11"/>
      <sheetName val="TN_tram11"/>
      <sheetName val="TN_C_set11"/>
      <sheetName val="TN_TD_DDay11"/>
      <sheetName val="Phan_chung11"/>
      <sheetName val="CT_xa11"/>
      <sheetName val="Tien_ung11"/>
      <sheetName val="phi_luong311"/>
      <sheetName val="THVT_T511"/>
      <sheetName val="XL1_t511"/>
      <sheetName val="XL2_T511"/>
      <sheetName val="XL3_T511"/>
      <sheetName val="XL5_T511"/>
      <sheetName val="CC_XL111"/>
      <sheetName val="KKTS_0411"/>
      <sheetName val="nha_kct11"/>
      <sheetName val="Gia_DAN11"/>
      <sheetName val="binh_do11"/>
      <sheetName val="cot_lieu11"/>
      <sheetName val="van_khuon11"/>
      <sheetName val="CT_BT11"/>
      <sheetName val="lay_mau11"/>
      <sheetName val="mat_ngoai_goi11"/>
      <sheetName val="coc_tram-bt11"/>
      <sheetName val="Cong_hop11"/>
      <sheetName val="kldukien_(107)11"/>
      <sheetName val="qui1_(2)11"/>
      <sheetName val="TH_du_toan_11"/>
      <sheetName val="Du_toan_11"/>
      <sheetName val="C_Tinh11"/>
      <sheetName val="Phu_luc_HD11"/>
      <sheetName val="Gia_du_thau11"/>
      <sheetName val="Ca_xe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KL_XL200014"/>
      <sheetName val="Chiet_tinh14"/>
      <sheetName val="Van_chuyen14"/>
      <sheetName val="THKP_(2)14"/>
      <sheetName val="T_Bi14"/>
      <sheetName val="Thiet_ke14"/>
      <sheetName val="K_luong14"/>
      <sheetName val="TT_L214"/>
      <sheetName val="TT_L114"/>
      <sheetName val="Thue_Ngoai14"/>
      <sheetName val="Sheet2_(2)14"/>
      <sheetName val="Chi_tiet_-_Dv_lap14"/>
      <sheetName val="TH_KHTC14"/>
      <sheetName val="sent_to14"/>
      <sheetName val="LUAN_CHUYEN14"/>
      <sheetName val="KE_QUY14"/>
      <sheetName val="LUONGGIAN_TIEP14"/>
      <sheetName val="VAY_VON14"/>
      <sheetName val="O_THAO14"/>
      <sheetName val="Q_TRUNG14"/>
      <sheetName val="Y_THANH14"/>
      <sheetName val="Interim_payment14"/>
      <sheetName val="Bid_Sum14"/>
      <sheetName val="Item_B14"/>
      <sheetName val="Dg_A14"/>
      <sheetName val="Dg_B&amp;C14"/>
      <sheetName val="Material_at_site14"/>
      <sheetName val="Gia_VL14"/>
      <sheetName val="Bang_gia_ca_may14"/>
      <sheetName val="Bang_luong_CB14"/>
      <sheetName val="Bang_P_tich_CT14"/>
      <sheetName val="D_toan_chi_tiet14"/>
      <sheetName val="Bang_TH_Dtoan14"/>
      <sheetName val="KH_2003_(moi_max)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Tong_hop14"/>
      <sheetName val="KL_tong14"/>
      <sheetName val="AC_PC14"/>
      <sheetName val="Bang_VL14"/>
      <sheetName val="VL(No_V-c)14"/>
      <sheetName val="He_so14"/>
      <sheetName val="PL_Vua14"/>
      <sheetName val="Chitieu-dam_cac_loai14"/>
      <sheetName val="DG_Dam14"/>
      <sheetName val="DG_chung14"/>
      <sheetName val="VL-dac_chung14"/>
      <sheetName val="CT_1md_&amp;_dau_cong14"/>
      <sheetName val="CT_cong14"/>
      <sheetName val="dg_cong14"/>
      <sheetName val="Dong_Dau14"/>
      <sheetName val="Dong_Dau_(2)14"/>
      <sheetName val="Sau_dong14"/>
      <sheetName val="Ma_xa14"/>
      <sheetName val="My_dinh14"/>
      <sheetName val="Tong_cong14"/>
      <sheetName val="__14"/>
      <sheetName val="san_vuon14"/>
      <sheetName val="khu_phu_tro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be_tong14"/>
      <sheetName val="Tong_hop_thep14"/>
      <sheetName val="Thuyet_minh14"/>
      <sheetName val="DG_SOC14"/>
      <sheetName val="DG_HQ14"/>
      <sheetName val="Bot_Giat_C14"/>
      <sheetName val="Bot_Giat_P_14"/>
      <sheetName val="THAY_THUNG_H14"/>
      <sheetName val="thi_nghiem14"/>
      <sheetName val="TAI_TRONG14"/>
      <sheetName val="NOI_LUC14"/>
      <sheetName val="TINH_DUYET_THTT_CHINH14"/>
      <sheetName val="TDUYET_THTT_PHU14"/>
      <sheetName val="TINH_DAO_DONG_VA_DO_VONG14"/>
      <sheetName val="TINH_NEO14"/>
      <sheetName val="Phu_luc14"/>
      <sheetName val="Gia_trÞ14"/>
      <sheetName val="TH_(T1-6)14"/>
      <sheetName val="_NL14"/>
      <sheetName val="_NL_(2)14"/>
      <sheetName val="CDTHCT_(3)14"/>
      <sheetName val="thkl_(2)14"/>
      <sheetName val="long_tec14"/>
      <sheetName val="CDSL_(2)14"/>
      <sheetName val="Thep_14"/>
      <sheetName val="Chi_tiet_Khoi_luong14"/>
      <sheetName val="TH_khoi_luong14"/>
      <sheetName val="Chiet_tinh_vat_lieu_14"/>
      <sheetName val="TH_KL_VL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DS_them_luong_qui_4-200214"/>
      <sheetName val="Phuc_loi_2-9-0214"/>
      <sheetName val="Thuong_nhan_dip_21-12-0214"/>
      <sheetName val="Thuong_dip_nhan_danh_hieu_AHL14"/>
      <sheetName val="Thang_luong_thu_13_nam_200214"/>
      <sheetName val="Luong_SX#_dip_Tet_Qui_Mui(don14"/>
      <sheetName val="cap_cho_cac_DT14"/>
      <sheetName val="Ung_-_hoan14"/>
      <sheetName val="CP_may14"/>
      <sheetName val="Quang_Tri14"/>
      <sheetName val="Da_Nang14"/>
      <sheetName val="Quang_Nam14"/>
      <sheetName val="Quang_Ngai14"/>
      <sheetName val="TH_DH-QN14"/>
      <sheetName val="KP_HD14"/>
      <sheetName val="DB_HD14"/>
      <sheetName val="vat_tu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CT_Duong14"/>
      <sheetName val="D_gia14"/>
      <sheetName val="T_hop14"/>
      <sheetName val="CtP_tro14"/>
      <sheetName val="Nha_moi14"/>
      <sheetName val="TT-T_Tron_So_214"/>
      <sheetName val="Ct_Dam_14"/>
      <sheetName val="Ct_Duoi14"/>
      <sheetName val="Ct_Tren14"/>
      <sheetName val="D_giaMay14"/>
      <sheetName val="C_TIEU14"/>
      <sheetName val="T_Luong14"/>
      <sheetName val="T_HAO14"/>
      <sheetName val="DT_TUYEN14"/>
      <sheetName val="DT_GIA14"/>
      <sheetName val="KHDT_(2)14"/>
      <sheetName val="CL_14"/>
      <sheetName val="KQ_(2)14"/>
      <sheetName val="phan_tich_DG14"/>
      <sheetName val="gia_vat_lieu14"/>
      <sheetName val="gia_xe_may14"/>
      <sheetName val="gia_nhan_cong14"/>
      <sheetName val="cd_viaK0-T614"/>
      <sheetName val="cdvia_T6-Tc2414"/>
      <sheetName val="cdvia_Tc24-T4614"/>
      <sheetName val="cd_btnL2k0+361-T1914"/>
      <sheetName val="cong_Q214"/>
      <sheetName val="T_U_luong_Q114"/>
      <sheetName val="T_U_luong_Q214"/>
      <sheetName val="T_U_luong_Q3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Tong_Thu14"/>
      <sheetName val="Tong_Chi14"/>
      <sheetName val="Truong_hoc14"/>
      <sheetName val="Cty_CP14"/>
      <sheetName val="G_thau_3B14"/>
      <sheetName val="T_Hop_Thu-chi14"/>
      <sheetName val="Quyet_toan14"/>
      <sheetName val="Thu_hoi14"/>
      <sheetName val="Lai_vay14"/>
      <sheetName val="Tien_vay14"/>
      <sheetName val="Cong_no14"/>
      <sheetName val="Cop_pha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Tu_RMU12"/>
      <sheetName val="C_set12"/>
      <sheetName val="Sco_Cap12"/>
      <sheetName val="Sco_TB12"/>
      <sheetName val="TN_tram12"/>
      <sheetName val="TN_C_set12"/>
      <sheetName val="TN_TD_DDay12"/>
      <sheetName val="Phan_chung12"/>
      <sheetName val="CT_xa12"/>
      <sheetName val="Tien_ung12"/>
      <sheetName val="phi_luong312"/>
      <sheetName val="THVT_T512"/>
      <sheetName val="XL1_t512"/>
      <sheetName val="XL2_T512"/>
      <sheetName val="XL3_T512"/>
      <sheetName val="XL5_T512"/>
      <sheetName val="CC_XL112"/>
      <sheetName val="KKTS_0412"/>
      <sheetName val="nha_kct12"/>
      <sheetName val="Gia_DAN12"/>
      <sheetName val="binh_do12"/>
      <sheetName val="cot_lieu12"/>
      <sheetName val="van_khuon12"/>
      <sheetName val="CT_BT12"/>
      <sheetName val="lay_mau12"/>
      <sheetName val="mat_ngoai_goi12"/>
      <sheetName val="coc_tram-bt12"/>
      <sheetName val="Cong_hop12"/>
      <sheetName val="kldukien_(107)12"/>
      <sheetName val="qui1_(2)12"/>
      <sheetName val="TH_du_toan_12"/>
      <sheetName val="Du_toan_12"/>
      <sheetName val="C_Tinh12"/>
      <sheetName val="Phu_luc_HD12"/>
      <sheetName val="Gia_du_thau12"/>
      <sheetName val="Ca_xe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KL_XL200015"/>
      <sheetName val="Chiet_tinh15"/>
      <sheetName val="Van_chuyen15"/>
      <sheetName val="THKP_(2)15"/>
      <sheetName val="T_Bi15"/>
      <sheetName val="Thiet_ke15"/>
      <sheetName val="K_luong15"/>
      <sheetName val="TT_L215"/>
      <sheetName val="TT_L115"/>
      <sheetName val="Thue_Ngoai15"/>
      <sheetName val="Sheet2_(2)15"/>
      <sheetName val="Chi_tiet_-_Dv_lap15"/>
      <sheetName val="TH_KHTC15"/>
      <sheetName val="sent_to15"/>
      <sheetName val="LUAN_CHUYEN15"/>
      <sheetName val="KE_QUY15"/>
      <sheetName val="LUONGGIAN_TIEP15"/>
      <sheetName val="VAY_VON15"/>
      <sheetName val="O_THAO15"/>
      <sheetName val="Q_TRUNG15"/>
      <sheetName val="Y_THANH15"/>
      <sheetName val="Interim_payment15"/>
      <sheetName val="Bid_Sum15"/>
      <sheetName val="Item_B15"/>
      <sheetName val="Dg_A15"/>
      <sheetName val="Dg_B&amp;C15"/>
      <sheetName val="Material_at_site15"/>
      <sheetName val="Gia_VL15"/>
      <sheetName val="Bang_gia_ca_may15"/>
      <sheetName val="Bang_luong_CB15"/>
      <sheetName val="Bang_P_tich_CT15"/>
      <sheetName val="D_toan_chi_tiet15"/>
      <sheetName val="Bang_TH_Dtoan15"/>
      <sheetName val="KH_2003_(moi_max)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Tong_hop15"/>
      <sheetName val="KL_tong15"/>
      <sheetName val="AC_PC15"/>
      <sheetName val="Bang_VL15"/>
      <sheetName val="VL(No_V-c)15"/>
      <sheetName val="He_so15"/>
      <sheetName val="PL_Vua15"/>
      <sheetName val="Chitieu-dam_cac_loai15"/>
      <sheetName val="DG_Dam15"/>
      <sheetName val="DG_chung15"/>
      <sheetName val="VL-dac_chung15"/>
      <sheetName val="CT_1md_&amp;_dau_cong15"/>
      <sheetName val="CT_cong15"/>
      <sheetName val="dg_cong15"/>
      <sheetName val="Dong_Dau15"/>
      <sheetName val="Dong_Dau_(2)15"/>
      <sheetName val="Sau_dong15"/>
      <sheetName val="Ma_xa15"/>
      <sheetName val="My_dinh15"/>
      <sheetName val="Tong_cong15"/>
      <sheetName val="__15"/>
      <sheetName val="san_vuon15"/>
      <sheetName val="khu_phu_tro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be_tong15"/>
      <sheetName val="Tong_hop_thep15"/>
      <sheetName val="Thuyet_minh15"/>
      <sheetName val="DG_SOC15"/>
      <sheetName val="DG_HQ15"/>
      <sheetName val="Bot_Giat_C15"/>
      <sheetName val="Bot_Giat_P_15"/>
      <sheetName val="THAY_THUNG_H15"/>
      <sheetName val="thi_nghiem15"/>
      <sheetName val="TAI_TRONG15"/>
      <sheetName val="NOI_LUC15"/>
      <sheetName val="TINH_DUYET_THTT_CHINH15"/>
      <sheetName val="TDUYET_THTT_PHU15"/>
      <sheetName val="TINH_DAO_DONG_VA_DO_VONG15"/>
      <sheetName val="TINH_NEO15"/>
      <sheetName val="Phu_luc15"/>
      <sheetName val="Gia_trÞ15"/>
      <sheetName val="TH_(T1-6)15"/>
      <sheetName val="_NL15"/>
      <sheetName val="_NL_(2)15"/>
      <sheetName val="CDTHCT_(3)15"/>
      <sheetName val="thkl_(2)15"/>
      <sheetName val="long_tec15"/>
      <sheetName val="CDSL_(2)15"/>
      <sheetName val="Thep_15"/>
      <sheetName val="Chi_tiet_Khoi_luong15"/>
      <sheetName val="TH_khoi_luong15"/>
      <sheetName val="Chiet_tinh_vat_lieu_15"/>
      <sheetName val="TH_KL_VL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DS_them_luong_qui_4-200215"/>
      <sheetName val="Phuc_loi_2-9-0215"/>
      <sheetName val="Thuong_nhan_dip_21-12-0215"/>
      <sheetName val="Thuong_dip_nhan_danh_hieu_AHL15"/>
      <sheetName val="Thang_luong_thu_13_nam_200215"/>
      <sheetName val="Luong_SX#_dip_Tet_Qui_Mui(don15"/>
      <sheetName val="cap_cho_cac_DT15"/>
      <sheetName val="Ung_-_hoan15"/>
      <sheetName val="CP_may15"/>
      <sheetName val="Quang_Tri15"/>
      <sheetName val="Da_Nang15"/>
      <sheetName val="Quang_Nam15"/>
      <sheetName val="Quang_Ngai15"/>
      <sheetName val="TH_DH-QN15"/>
      <sheetName val="KP_HD15"/>
      <sheetName val="DB_HD15"/>
      <sheetName val="vat_tu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CT_Duong15"/>
      <sheetName val="D_gia15"/>
      <sheetName val="T_hop15"/>
      <sheetName val="CtP_tro15"/>
      <sheetName val="Nha_moi15"/>
      <sheetName val="TT-T_Tron_So_215"/>
      <sheetName val="Ct_Dam_15"/>
      <sheetName val="Ct_Duoi15"/>
      <sheetName val="Ct_Tren15"/>
      <sheetName val="D_giaMay15"/>
      <sheetName val="C_TIEU15"/>
      <sheetName val="T_Luong15"/>
      <sheetName val="T_HAO15"/>
      <sheetName val="DT_TUYEN15"/>
      <sheetName val="DT_GIA15"/>
      <sheetName val="KHDT_(2)15"/>
      <sheetName val="CL_15"/>
      <sheetName val="KQ_(2)15"/>
      <sheetName val="phan_tich_DG15"/>
      <sheetName val="gia_vat_lieu15"/>
      <sheetName val="gia_xe_may15"/>
      <sheetName val="gia_nhan_cong15"/>
      <sheetName val="cd_viaK0-T615"/>
      <sheetName val="cdvia_T6-Tc2415"/>
      <sheetName val="cdvia_Tc24-T4615"/>
      <sheetName val="cd_btnL2k0+361-T1915"/>
      <sheetName val="cong_Q215"/>
      <sheetName val="T_U_luong_Q115"/>
      <sheetName val="T_U_luong_Q215"/>
      <sheetName val="T_U_luong_Q3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Tong_Thu15"/>
      <sheetName val="Tong_Chi15"/>
      <sheetName val="Truong_hoc15"/>
      <sheetName val="Cty_CP15"/>
      <sheetName val="G_thau_3B15"/>
      <sheetName val="T_Hop_Thu-chi15"/>
      <sheetName val="Quyet_toan15"/>
      <sheetName val="Thu_hoi15"/>
      <sheetName val="Lai_vay15"/>
      <sheetName val="Tien_vay15"/>
      <sheetName val="Cong_no15"/>
      <sheetName val="Cop_pha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Tu_RMU13"/>
      <sheetName val="C_set13"/>
      <sheetName val="Sco_Cap13"/>
      <sheetName val="Sco_TB13"/>
      <sheetName val="TN_tram13"/>
      <sheetName val="TN_C_set13"/>
      <sheetName val="TN_TD_DDay13"/>
      <sheetName val="Phan_chung13"/>
      <sheetName val="CT_xa13"/>
      <sheetName val="Tien_ung13"/>
      <sheetName val="phi_luong313"/>
      <sheetName val="THVT_T513"/>
      <sheetName val="XL1_t513"/>
      <sheetName val="XL2_T513"/>
      <sheetName val="XL3_T513"/>
      <sheetName val="XL5_T513"/>
      <sheetName val="CC_XL113"/>
      <sheetName val="KKTS_0413"/>
      <sheetName val="nha_kct13"/>
      <sheetName val="Gia_DAN13"/>
      <sheetName val="binh_do13"/>
      <sheetName val="cot_lieu13"/>
      <sheetName val="van_khuon13"/>
      <sheetName val="CT_BT13"/>
      <sheetName val="lay_mau13"/>
      <sheetName val="mat_ngoai_goi13"/>
      <sheetName val="coc_tram-bt13"/>
      <sheetName val="Cong_hop13"/>
      <sheetName val="kldukien_(107)13"/>
      <sheetName val="qui1_(2)13"/>
      <sheetName val="TH_du_toan_13"/>
      <sheetName val="Du_toan_13"/>
      <sheetName val="C_Tinh13"/>
      <sheetName val="Phu_luc_HD13"/>
      <sheetName val="Gia_du_thau13"/>
      <sheetName val="Ca_xe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KL_XL200016"/>
      <sheetName val="Chiet_tinh16"/>
      <sheetName val="Van_chuyen16"/>
      <sheetName val="THKP_(2)16"/>
      <sheetName val="T_Bi16"/>
      <sheetName val="Thiet_ke16"/>
      <sheetName val="K_luong16"/>
      <sheetName val="TT_L216"/>
      <sheetName val="TT_L116"/>
      <sheetName val="Thue_Ngoai16"/>
      <sheetName val="Sheet2_(2)16"/>
      <sheetName val="Chi_tiet_-_Dv_lap16"/>
      <sheetName val="TH_KHTC16"/>
      <sheetName val="sent_to16"/>
      <sheetName val="LUAN_CHUYEN16"/>
      <sheetName val="KE_QUY16"/>
      <sheetName val="LUONGGIAN_TIEP16"/>
      <sheetName val="VAY_VON16"/>
      <sheetName val="O_THAO16"/>
      <sheetName val="Q_TRUNG16"/>
      <sheetName val="Y_THANH16"/>
      <sheetName val="Interim_payment16"/>
      <sheetName val="Bid_Sum16"/>
      <sheetName val="Item_B16"/>
      <sheetName val="Dg_A16"/>
      <sheetName val="Dg_B&amp;C16"/>
      <sheetName val="Material_at_site16"/>
      <sheetName val="Gia_VL16"/>
      <sheetName val="Bang_gia_ca_may16"/>
      <sheetName val="Bang_luong_CB16"/>
      <sheetName val="Bang_P_tich_CT16"/>
      <sheetName val="D_toan_chi_tiet16"/>
      <sheetName val="Bang_TH_Dtoan16"/>
      <sheetName val="KH_2003_(moi_max)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Tong_hop16"/>
      <sheetName val="KL_tong16"/>
      <sheetName val="AC_PC16"/>
      <sheetName val="Bang_VL16"/>
      <sheetName val="VL(No_V-c)16"/>
      <sheetName val="He_so16"/>
      <sheetName val="PL_Vua16"/>
      <sheetName val="Chitieu-dam_cac_loai16"/>
      <sheetName val="DG_Dam16"/>
      <sheetName val="DG_chung16"/>
      <sheetName val="VL-dac_chung16"/>
      <sheetName val="CT_1md_&amp;_dau_cong16"/>
      <sheetName val="CT_cong16"/>
      <sheetName val="dg_cong16"/>
      <sheetName val="Dong_Dau16"/>
      <sheetName val="Dong_Dau_(2)16"/>
      <sheetName val="Sau_dong16"/>
      <sheetName val="Ma_xa16"/>
      <sheetName val="My_dinh16"/>
      <sheetName val="Tong_cong16"/>
      <sheetName val="__16"/>
      <sheetName val="san_vuon16"/>
      <sheetName val="khu_phu_tro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be_tong16"/>
      <sheetName val="Tong_hop_thep16"/>
      <sheetName val="Thuyet_minh16"/>
      <sheetName val="DG_SOC16"/>
      <sheetName val="DG_HQ16"/>
      <sheetName val="Bot_Giat_C16"/>
      <sheetName val="Bot_Giat_P_16"/>
      <sheetName val="THAY_THUNG_H16"/>
      <sheetName val="thi_nghiem16"/>
      <sheetName val="TAI_TRONG16"/>
      <sheetName val="NOI_LUC16"/>
      <sheetName val="TINH_DUYET_THTT_CHINH16"/>
      <sheetName val="TDUYET_THTT_PHU16"/>
      <sheetName val="TINH_DAO_DONG_VA_DO_VONG16"/>
      <sheetName val="TINH_NEO16"/>
      <sheetName val="Phu_luc16"/>
      <sheetName val="Gia_trÞ16"/>
      <sheetName val="TH_(T1-6)16"/>
      <sheetName val="_NL16"/>
      <sheetName val="_NL_(2)16"/>
      <sheetName val="CDTHCT_(3)16"/>
      <sheetName val="thkl_(2)16"/>
      <sheetName val="long_tec16"/>
      <sheetName val="CDSL_(2)16"/>
      <sheetName val="Thep_16"/>
      <sheetName val="Chi_tiet_Khoi_luong16"/>
      <sheetName val="TH_khoi_luong16"/>
      <sheetName val="Chiet_tinh_vat_lieu_16"/>
      <sheetName val="TH_KL_VL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DS_them_luong_qui_4-200216"/>
      <sheetName val="Phuc_loi_2-9-0216"/>
      <sheetName val="Thuong_nhan_dip_21-12-0216"/>
      <sheetName val="Thuong_dip_nhan_danh_hieu_AHL16"/>
      <sheetName val="Thang_luong_thu_13_nam_200216"/>
      <sheetName val="Luong_SX#_dip_Tet_Qui_Mui(don16"/>
      <sheetName val="cap_cho_cac_DT16"/>
      <sheetName val="Ung_-_hoan16"/>
      <sheetName val="CP_may16"/>
      <sheetName val="Quang_Tri16"/>
      <sheetName val="Da_Nang16"/>
      <sheetName val="Quang_Nam16"/>
      <sheetName val="Quang_Ngai16"/>
      <sheetName val="TH_DH-QN16"/>
      <sheetName val="KP_HD16"/>
      <sheetName val="DB_HD16"/>
      <sheetName val="vat_tu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CT_Duong16"/>
      <sheetName val="D_gia16"/>
      <sheetName val="T_hop16"/>
      <sheetName val="CtP_tro16"/>
      <sheetName val="Nha_moi16"/>
      <sheetName val="TT-T_Tron_So_216"/>
      <sheetName val="Ct_Dam_16"/>
      <sheetName val="Ct_Duoi16"/>
      <sheetName val="Ct_Tren16"/>
      <sheetName val="D_giaMay16"/>
      <sheetName val="C_TIEU16"/>
      <sheetName val="T_Luong16"/>
      <sheetName val="T_HAO16"/>
      <sheetName val="DT_TUYEN16"/>
      <sheetName val="DT_GIA16"/>
      <sheetName val="KHDT_(2)16"/>
      <sheetName val="CL_16"/>
      <sheetName val="KQ_(2)16"/>
      <sheetName val="phan_tich_DG16"/>
      <sheetName val="gia_vat_lieu16"/>
      <sheetName val="gia_xe_may16"/>
      <sheetName val="gia_nhan_cong16"/>
      <sheetName val="cd_viaK0-T616"/>
      <sheetName val="cdvia_T6-Tc2416"/>
      <sheetName val="cdvia_Tc24-T4616"/>
      <sheetName val="cd_btnL2k0+361-T1916"/>
      <sheetName val="cong_Q216"/>
      <sheetName val="T_U_luong_Q116"/>
      <sheetName val="T_U_luong_Q216"/>
      <sheetName val="T_U_luong_Q3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Tong_Thu16"/>
      <sheetName val="Tong_Chi16"/>
      <sheetName val="Truong_hoc16"/>
      <sheetName val="Cty_CP16"/>
      <sheetName val="G_thau_3B16"/>
      <sheetName val="T_Hop_Thu-chi16"/>
      <sheetName val="Quyet_toan16"/>
      <sheetName val="Thu_hoi16"/>
      <sheetName val="Lai_vay16"/>
      <sheetName val="Tien_vay16"/>
      <sheetName val="Cong_no16"/>
      <sheetName val="Cop_pha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Tu_RMU14"/>
      <sheetName val="C_set14"/>
      <sheetName val="Sco_Cap14"/>
      <sheetName val="Sco_TB14"/>
      <sheetName val="TN_tram14"/>
      <sheetName val="TN_C_set14"/>
      <sheetName val="TN_TD_DDay14"/>
      <sheetName val="Phan_chung14"/>
      <sheetName val="CT_xa14"/>
      <sheetName val="Tien_ung14"/>
      <sheetName val="phi_luong314"/>
      <sheetName val="THVT_T514"/>
      <sheetName val="XL1_t514"/>
      <sheetName val="XL2_T514"/>
      <sheetName val="XL3_T514"/>
      <sheetName val="XL5_T514"/>
      <sheetName val="CC_XL114"/>
      <sheetName val="KKTS_0414"/>
      <sheetName val="nha_kct14"/>
      <sheetName val="Gia_DAN14"/>
      <sheetName val="binh_do14"/>
      <sheetName val="cot_lieu14"/>
      <sheetName val="van_khuon14"/>
      <sheetName val="CT_BT14"/>
      <sheetName val="lay_mau14"/>
      <sheetName val="mat_ngoai_goi14"/>
      <sheetName val="coc_tram-bt14"/>
      <sheetName val="Cong_hop14"/>
      <sheetName val="kldukien_(107)14"/>
      <sheetName val="qui1_(2)14"/>
      <sheetName val="TH_du_toan_14"/>
      <sheetName val="Du_toan_14"/>
      <sheetName val="C_Tinh14"/>
      <sheetName val="Phu_luc_HD14"/>
      <sheetName val="Gia_du_thau14"/>
      <sheetName val="Ca_xe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Ranh ࡤoc"/>
      <sheetName val="X"/>
      <sheetName val="è"/>
      <sheetName val="2012"/>
      <sheetName val="DS_10"/>
      <sheetName val="TK11_x0018_"/>
      <sheetName val="Sprachelemente"/>
      <sheetName val="theo doi sach T11"/>
      <sheetName val="U102-U104 Detail"/>
      <sheetName val="HTTK"/>
      <sheetName val="PRECAST lightconc-II"/>
      <sheetName val="PO List"/>
      <sheetName val="Subcon Status - Sum New Format"/>
      <sheetName val="outstanding"/>
      <sheetName val="Subcontract Status - Sum all $"/>
      <sheetName val="C45A-B"/>
      <sheetName val="P"/>
      <sheetName val="NAMES"/>
      <sheetName val="slab"/>
      <sheetName val="SD (1)"/>
      <sheetName val="C45A-B_x0000_"/>
      <sheetName val="C45A-Bþ"/>
      <sheetName val="SummaryMonthly"/>
      <sheetName val="COST SUMM"/>
      <sheetName val="Pþ"/>
      <sheetName val="name"/>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단가대비"/>
      <sheetName val="List"/>
      <sheetName val="LinerWt"/>
      <sheetName val="1CD"/>
      <sheetName val="DI-ESTI"/>
      <sheetName val="ﾄﾞﾊﾞｲFUEL GAS追見"/>
      <sheetName val="Condition"/>
      <sheetName val="산근"/>
      <sheetName val="계장공사"/>
      <sheetName val="전차선로 물량표"/>
      <sheetName val="Articoli da prezziario"/>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IN"/>
      <sheetName val="SC"/>
      <sheetName val="단가"/>
      <sheetName val="파일의이용"/>
      <sheetName val="내역및총괄"/>
      <sheetName val="clv_x0014_"/>
      <sheetName val="THDGØ"/>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INFOR-ST"/>
      <sheetName val="Design"/>
      <sheetName val="Phuc loi׮"/>
      <sheetName val="Phuc loiԼ"/>
      <sheetName val="Phuc loiע_x0000__x0000__x0000_Ꮆ最"/>
      <sheetName val="gene0402AMT&gt;0"/>
      <sheetName val="BAL42"/>
      <sheetName val="Breakeven Analysis"/>
      <sheetName val="CST1198"/>
      <sheetName val="Daily Record"/>
      <sheetName val="DATA10"/>
      <sheetName val="CPLT"/>
      <sheetName val="5%"/>
      <sheetName val="SCoTT"/>
      <sheetName val="Project Data"/>
      <sheetName val="bo ma"/>
      <sheetName val="TH06"/>
      <sheetName val="SLTB PT T06"/>
      <sheetName val="VT Nhap - Xuat T06"/>
      <sheetName val="Hướng dẫn"/>
      <sheetName val="Cau_2(3)2"/>
      <sheetName val="Chiet_tinh_6at_lieu_1"/>
      <sheetName val="gia_vat_,ieu1"/>
      <sheetName val="PIPE-03E_XLS1"/>
      <sheetName val="[PIPE-03E_XLSÝ26+960-27+150_4(1"/>
      <sheetName val="THKL_H42"/>
      <sheetName val="Du_toan1"/>
      <sheetName val="Tro_giup1"/>
      <sheetName val="NAM_20042"/>
      <sheetName val="Du_thau1"/>
      <sheetName val="Phan_tich_don_gia_(doc)1"/>
      <sheetName val="Chung_tu1"/>
      <sheetName val="So_cai1"/>
      <sheetName val="Can_doi1"/>
      <sheetName val="Phat_sinh1"/>
      <sheetName val="Nhap_VT_oto1"/>
      <sheetName val="Phan_tich_vat_tu1"/>
      <sheetName val="Tong_hop_vat_tu1"/>
      <sheetName val="Tong_hop_gia1"/>
      <sheetName val="May_thi_cong1"/>
      <sheetName val="Chi_phi_chung1"/>
      <sheetName val="Don_gia1"/>
      <sheetName val="Project_Data1"/>
      <sheetName val="Check_C1"/>
      <sheetName val="bo_ma1"/>
      <sheetName val="SLTB_PT_T061"/>
      <sheetName val="VT_Nhap_-_Xuat_T061"/>
      <sheetName val="Hướng_dẫn1"/>
      <sheetName val="Chiet_tinh_6at_lieu_"/>
      <sheetName val="gia_vat_,ieu"/>
      <sheetName val="Chung_tu"/>
      <sheetName val="So_cai"/>
      <sheetName val="Can_doi"/>
      <sheetName val="Phat_sinh"/>
      <sheetName val="Nhap_VT_oto"/>
      <sheetName val="May_thi_cong"/>
      <sheetName val="Chi_phi_chung"/>
      <sheetName val="Project_Data"/>
      <sheetName val="bo_ma"/>
      <sheetName val="SLTB_PT_T06"/>
      <sheetName val="VT_Nhap_-_Xuat_T06"/>
      <sheetName val="Hướng_dẫn"/>
      <sheetName val="PTMQT"/>
      <sheetName val="Q1-0_x0000_"/>
      <sheetName val="sort2"/>
      <sheetName val="Gia giao VL den HT"/>
      <sheetName val="Gia VL den HT"/>
      <sheetName val="DataSheet"/>
      <sheetName val="SEX"/>
      <sheetName val="30개월기준대비표 아랍택)"/>
      <sheetName val="총괄표 (2)"/>
      <sheetName val="project management"/>
      <sheetName val="inter"/>
      <sheetName val="COST"/>
      <sheetName val="ctiet-KVThanhTri-YUR"/>
      <sheetName val="DATACOC"/>
      <sheetName val="DATA TV"/>
      <sheetName val="PN1"/>
      <sheetName val="PN1A"/>
      <sheetName val="PN2"/>
      <sheetName val="unitmass"/>
      <sheetName val="BDG"/>
      <sheetName val="DATA BASE"/>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FA Sumary"/>
      <sheetName val="VT,NC,M"/>
      <sheetName val="Metode"/>
      <sheetName val="Project Brief"/>
      <sheetName val="KT CUA "/>
      <sheetName val="125x125"/>
      <sheetName val="TOSHIBA-Structure"/>
      <sheetName val="VL-NC-M"/>
      <sheetName val="입찰안"/>
      <sheetName val="UFA&amp;NRA"/>
      <sheetName val="GFA"/>
      <sheetName val="PXuaÀ"/>
      <sheetName val="PXua°"/>
      <sheetName val="DM.ChiPhi"/>
      <sheetName val="CD"/>
      <sheetName val="Summary ( No use) "/>
      <sheetName val="built-up rate"/>
      <sheetName val="List of works"/>
      <sheetName val="Bill 01 - CTN"/>
      <sheetName val="TinhGiaMTC"/>
      <sheetName val="TH N.Cong"/>
      <sheetName val="TinhGiaNC"/>
      <sheetName val="Executive Summary"/>
      <sheetName val="Don gia vung III"/>
      <sheetName val="CF -Update 31Jul06"/>
      <sheetName val="COAT&amp;WRAP-QIOT-#3"/>
      <sheetName val="AC equipment"/>
      <sheetName val="TONG HOP "/>
      <sheetName val="THU TIEN QUI"/>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_MGT-DRT_MGT-IMPR_MGT-SC@_BA039"/>
      <sheetName val="_N_MGT-DRT_MGT-IMPR_MGT-SC@_BA0"/>
      <sheetName val="tank list"/>
      <sheetName val="SLGA"/>
      <sheetName val="Bgia"/>
      <sheetName val="設備分析"/>
      <sheetName val="DM_BBNT"/>
      <sheetName val="TCVN"/>
      <sheetName val="PACK"/>
      <sheetName val="INV"/>
      <sheetName val="DM LD"/>
      <sheetName val="CTDZTA(5)"/>
      <sheetName val="THONG SO"/>
      <sheetName val="Đơn giá chi tiết TN 39"/>
      <sheetName val="7.Khau tru "/>
      <sheetName val="factors"/>
      <sheetName val="DGG"/>
      <sheetName val="Phan tho"/>
      <sheetName val="Cap DUL"/>
      <sheetName val="CSA-Rate Build Up"/>
      <sheetName val="Phương án 1"/>
      <sheetName val="Hạng mục chung (2)"/>
      <sheetName val="1F"/>
      <sheetName val="PT BEAM 3F"/>
      <sheetName val="PT BEAM 2F"/>
      <sheetName val="Rev domes 17"/>
      <sheetName val="Control"/>
      <sheetName val="DATA1"/>
      <sheetName val="t_x0005_"/>
      <sheetName val="t&lt;"/>
      <sheetName val="t_x001c_"/>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Architecture_Work"/>
      <sheetName val="HRSG_PRINT"/>
      <sheetName val="PO_Contabilizado_31-12-04"/>
      <sheetName val="4_주별물량Table"/>
      <sheetName val="w't_table"/>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P7_HO Termination 07"/>
      <sheetName val="Aging"/>
      <sheetName val="Credit"/>
      <sheetName val="CustList"/>
      <sheetName val="Info"/>
      <sheetName val="Tool"/>
      <sheetName val="ton"/>
      <sheetName val="Thông tin"/>
      <sheetName val="IBs"/>
      <sheetName val="BJ1"/>
      <sheetName val="BJ0"/>
      <sheetName val="BJc"/>
      <sheetName val="0_x0000_Ԁ_x0000_가"/>
      <sheetName val="kinh phí XD"/>
      <sheetName val="TGTGT"/>
      <sheetName val="Kenlon"/>
      <sheetName val="Ken chai"/>
      <sheetName val="Tigerlon"/>
      <sheetName val="Tigerchainho"/>
      <sheetName val="Tiger chai lon"/>
      <sheetName val="Sai gon do"/>
      <sheetName val="Tong cong no"/>
      <sheetName val="Chitietcongno quan "/>
      <sheetName val="設備仕様一覧"/>
      <sheetName val="新ｶﾞｽ設計"/>
      <sheetName val="Quotation(Ref)byPOLYCO"/>
      <sheetName val="cong_bien_t102"/>
      <sheetName val="luong_t9_2"/>
      <sheetName val="bb_t92"/>
      <sheetName val="Chenh_lech2"/>
      <sheetName val="Kinh_phí2"/>
      <sheetName val="nguyen_lieu2"/>
      <sheetName val="soi_tho_soi_det2"/>
      <sheetName val="soi_thuong2"/>
      <sheetName val="vai_det2"/>
      <sheetName val="chi_phi_1tan2"/>
      <sheetName val="von_luu_dong2"/>
      <sheetName val="thue_VAT2"/>
      <sheetName val="doanh_thu2"/>
      <sheetName val="doanh_thu_loi_nhuan2"/>
      <sheetName val="dong_tien2"/>
      <sheetName val="thu_hoi_von2"/>
      <sheetName val="hoan_von2"/>
      <sheetName val="dothi_npv2"/>
      <sheetName val="diem_hoa_von2"/>
      <sheetName val="nop_ngan_sach2"/>
      <sheetName val="chi_tieu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CT_032"/>
      <sheetName val="TH_032"/>
      <sheetName val="B_T_HOP1"/>
      <sheetName val="HT_HE_DUONG1"/>
      <sheetName val="DH_D1,21"/>
      <sheetName val="MTO_REV_01"/>
      <sheetName val="Bang_gia_NC1"/>
      <sheetName val="gia_phan_mong1"/>
      <sheetName val="TH_DZ351"/>
      <sheetName val="AC_equipment"/>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QT_Duoc_(Hai)1"/>
      <sheetName val="BLR_11"/>
      <sheetName val="D_Da01"/>
      <sheetName val="Div__A1"/>
      <sheetName val="TSCD_ko_dung1"/>
      <sheetName val="Tong_vat_tu1"/>
      <sheetName val="VT_luu1"/>
      <sheetName val="Vtu_u_dong1"/>
      <sheetName val="TSLD_khac1"/>
      <sheetName val="CC_da_pbo_het1"/>
      <sheetName val="26+960-27+050_91"/>
      <sheetName val="luong_thang_101"/>
      <sheetName val="tong_hop_thang_101"/>
      <sheetName val="TH_111"/>
      <sheetName val="px_khai_thac_21"/>
      <sheetName val="dao_lo_so_21"/>
      <sheetName val="luong_vp_thang_101"/>
      <sheetName val="Chenh_lech_vat_tu1"/>
      <sheetName val="Gia_tri_vat_tu1"/>
      <sheetName val="Chi_phi_van_chuyen1"/>
      <sheetName val="Don_gia_chi_tiet1"/>
      <sheetName val="Tong_hop_kinh_phi1"/>
      <sheetName val="Tu_van_Thiet_ke1"/>
      <sheetName val="Tien_do_thi_cong1"/>
      <sheetName val="Bia_du_toan1"/>
      <sheetName val="L_D17041"/>
      <sheetName val="TK_331c1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THV_CHI_61"/>
      <sheetName val="27+500-700_4(k85)1"/>
      <sheetName val="B9_SCL_(2)1"/>
      <sheetName val="Thang_7-051"/>
      <sheetName val="Bia_dvi1"/>
      <sheetName val="B3_Tonghop_thang1"/>
      <sheetName val="Liệt_kê"/>
      <sheetName val="CHIET_TINH_TBA1"/>
      <sheetName val="CHIET_TINH_DZ_0,41"/>
      <sheetName val="CHIET_TINH_CCT1"/>
      <sheetName val="cong_bien_t1&lt;1"/>
      <sheetName val="Bang_2B1"/>
      <sheetName val="Dgia_vat_tu1"/>
      <sheetName val="Don_gia_III1"/>
      <sheetName val="Dgia_VT1"/>
      <sheetName val="Cong_doan1"/>
      <sheetName val="VËt_liÖu"/>
      <sheetName val="K_L­¬ng_"/>
      <sheetName val="GTDT_"/>
      <sheetName val="Bï_VL_"/>
      <sheetName val="Tæng_Hîp"/>
      <sheetName val="Kinh_PhÝ"/>
      <sheetName val="T_kÕ"/>
      <sheetName val="tÝnh_VL"/>
      <sheetName val="KL_®Ëp"/>
      <sheetName val="Lµng_Lµ"/>
      <sheetName val="THDN_MBA_phu_tai"/>
      <sheetName val="TBA_CC"/>
      <sheetName val="Purchase_Order"/>
      <sheetName val="Customize_Your_Purchase_Order"/>
      <sheetName val="A__Building__"/>
      <sheetName val="Qty-(Arc_)"/>
      <sheetName val="TH_K_II"/>
      <sheetName val="TH_K_I"/>
      <sheetName val="Electrical_Breakdown"/>
      <sheetName val="DTcojg_4-5"/>
      <sheetName val="DGchitiet_"/>
      <sheetName val="P_LIST"/>
      <sheetName val="MAKING_BILL"/>
      <sheetName val="CO_FORM_A"/>
      <sheetName val="HOI_PHIEU"/>
      <sheetName val="YEU_CAU_TT_TECH_(LC)"/>
      <sheetName val="shipping_advice"/>
      <sheetName val="TH_du_toan¸"/>
      <sheetName val="TH_du_toann"/>
      <sheetName val="ND13-1+334"/>
      <sheetName val="26+960-27+150_5(k95!"/>
      <sheetName val="TH_du_toanþ"/>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DMVT1_(2)"/>
      <sheetName val="Ki泺m_tra_DS_thue_GTGT"/>
      <sheetName val="27+740-820_3(k95)"/>
      <sheetName val="20_9_05"/>
      <sheetName val="Thanh_toan"/>
      <sheetName val="B_11D_"/>
      <sheetName val="Bang_luong_"/>
      <sheetName val="Gia_tr?"/>
      <sheetName val="Ki??m_tra_DS_thue_GTGT"/>
      <sheetName val="Thuong_dip_nhan_danh_hieu_AHL?"/>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1"/>
      <sheetName val="CAU5_A_Thu"/>
      <sheetName val="yen_lenh"/>
      <sheetName val="CAU5_(1+2)"/>
      <sheetName val="CAU_7_(O_Hien)"/>
      <sheetName val="CAU_7"/>
      <sheetName val="TCCG_(_NH)"/>
      <sheetName val="Cau_9"/>
      <sheetName val="Cau_11"/>
      <sheetName val="TONG_HOP_VL-NC"/>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cong_bien_t103"/>
      <sheetName val="luong_t9_3"/>
      <sheetName val="bb_t93"/>
      <sheetName val="THKL_H43"/>
      <sheetName val="Chenh_lech3"/>
      <sheetName val="Kinh_phí3"/>
      <sheetName val="nguyen_lieu3"/>
      <sheetName val="soi_tho_soi_det3"/>
      <sheetName val="soi_thuong3"/>
      <sheetName val="vai_det3"/>
      <sheetName val="chi_phi_1tan3"/>
      <sheetName val="von_luu_dong3"/>
      <sheetName val="thue_VAT3"/>
      <sheetName val="doanh_thu3"/>
      <sheetName val="doanh_thu_loi_nhuan3"/>
      <sheetName val="dong_tien3"/>
      <sheetName val="thu_hoi_von3"/>
      <sheetName val="hoan_von3"/>
      <sheetName val="dothi_npv3"/>
      <sheetName val="diem_hoa_von3"/>
      <sheetName val="nop_ngan_sach3"/>
      <sheetName val="chi_tieu3"/>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CT_033"/>
      <sheetName val="TH_033"/>
      <sheetName val="Cau_2(3)3"/>
      <sheetName val="B_T_HOP2"/>
      <sheetName val="HT_HE_DUONG2"/>
      <sheetName val="DH_D1,22"/>
      <sheetName val="Tro_giup2"/>
      <sheetName val="MTO_REV_02"/>
      <sheetName val="Bang_gia_NC2"/>
      <sheetName val="gia_phan_mong2"/>
      <sheetName val="TH_DZ352"/>
      <sheetName val="NAM_20043"/>
      <sheetName val="AC_equipment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QT_Duoc_(Hai)2"/>
      <sheetName val="BLR_12"/>
      <sheetName val="D_Da02"/>
      <sheetName val="Div__A2"/>
      <sheetName val="TSCD_ko_dung2"/>
      <sheetName val="Tong_vat_tu2"/>
      <sheetName val="VT_luu2"/>
      <sheetName val="Vtu_u_dong2"/>
      <sheetName val="TSLD_khac2"/>
      <sheetName val="CC_da_pbo_het2"/>
      <sheetName val="26+960-27+050_92"/>
      <sheetName val="luong_thang_102"/>
      <sheetName val="tong_hop_thang_102"/>
      <sheetName val="TH_112"/>
      <sheetName val="px_khai_thac_22"/>
      <sheetName val="dao_lo_so_22"/>
      <sheetName val="luong_vp_thang_102"/>
      <sheetName val="Du_thau2"/>
      <sheetName val="Phan_tich_don_gia_(doc)2"/>
      <sheetName val="Du_toan2"/>
      <sheetName val="Chenh_lech_vat_tu2"/>
      <sheetName val="Phan_tich_vat_tu2"/>
      <sheetName val="Tong_hop_vat_tu2"/>
      <sheetName val="Gia_tri_vat_tu2"/>
      <sheetName val="Chi_phi_van_chuyen2"/>
      <sheetName val="Don_gia_chi_tiet2"/>
      <sheetName val="Tong_hop_kinh_phi2"/>
      <sheetName val="Tu_van_Thiet_ke2"/>
      <sheetName val="Tien_do_thi_cong2"/>
      <sheetName val="Bia_du_toan2"/>
      <sheetName val="L_D17042"/>
      <sheetName val="TK_331c1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THV_CHI_62"/>
      <sheetName val="27+500-700_4(k85)2"/>
      <sheetName val="B9_SCL_(2)2"/>
      <sheetName val="Thang_7-052"/>
      <sheetName val="Bia_dvi2"/>
      <sheetName val="B3_Tonghop_thang2"/>
      <sheetName val="Liệt_kê1"/>
      <sheetName val="CHIET_TINH_TBA2"/>
      <sheetName val="CHIET_TINH_DZ_0,42"/>
      <sheetName val="CHIET_TINH_CCT2"/>
      <sheetName val="Tong_hop_gia2"/>
      <sheetName val="cong_bien_t1&lt;2"/>
      <sheetName val="Bang_2B2"/>
      <sheetName val="Dgia_vat_tu2"/>
      <sheetName val="Don_gia_III2"/>
      <sheetName val="Dgia_VT2"/>
      <sheetName val="Cong_doan2"/>
      <sheetName val="VËt_liÖu1"/>
      <sheetName val="K_L­¬ng_1"/>
      <sheetName val="GTDT_1"/>
      <sheetName val="Bï_VL_1"/>
      <sheetName val="Tæng_Hîp1"/>
      <sheetName val="Kinh_PhÝ1"/>
      <sheetName val="T_kÕ1"/>
      <sheetName val="tÝnh_VL1"/>
      <sheetName val="KL_®Ëp1"/>
      <sheetName val="Lµng_Lµ1"/>
      <sheetName val="THDN_MBA_phu_tai1"/>
      <sheetName val="TBA_CC1"/>
      <sheetName val="Purchase_Order1"/>
      <sheetName val="Customize_Your_Purchase_Order1"/>
      <sheetName val="A__Building__1"/>
      <sheetName val="Qty-(Arc_)1"/>
      <sheetName val="TH_K_II1"/>
      <sheetName val="TH_K_I1"/>
      <sheetName val="Electrical_Breakdown1"/>
      <sheetName val="DTcojg_4-51"/>
      <sheetName val="DGchitiet_1"/>
      <sheetName val="P_LIST1"/>
      <sheetName val="MAKING_BILL1"/>
      <sheetName val="CO_FORM_A1"/>
      <sheetName val="HOI_PHIEU1"/>
      <sheetName val="YEU_CAU_TT_TECH_(LC)1"/>
      <sheetName val="shipping_advice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TH_du_toan¸1"/>
      <sheetName val="TH_du_toann1"/>
      <sheetName val="26+960-27+150_5(k95!1"/>
      <sheetName val="TH_du_toanþ1"/>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DMVT1_(2)1"/>
      <sheetName val="Ki泺m_tra_DS_thue_GTGT1"/>
      <sheetName val="27+740-820_3(k95)1"/>
      <sheetName val="20_9_051"/>
      <sheetName val="Thanh_toan1"/>
      <sheetName val="B_11D_1"/>
      <sheetName val="Gia_tr?1"/>
      <sheetName val="Ki??m_tra_DS_thue_GTGT1"/>
      <sheetName val="Thuong_dip_nhan_danh_hieu_AHL?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BU13-_x0003_"/>
      <sheetName val="0"/>
      <sheetName val="Q1-0_x0018_"/>
      <sheetName val="Elec LG"/>
      <sheetName val="Phan tich"/>
      <sheetName val="TH MTC"/>
      <sheetName val="Bang KL"/>
      <sheetName val="TH Vat tu"/>
      <sheetName val="WEON"/>
      <sheetName val="NKC6"/>
      <sheetName val="Wastage"/>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Cốt thép"/>
      <sheetName val="Civil"/>
      <sheetName val="_PIPE-03E.XLSÝ26+960-27+150.4(k"/>
      <sheetName val="뜃맟뭁돽띿맟_-BLDG"/>
      <sheetName val="__-BLDG"/>
      <sheetName val="Earthwork"/>
      <sheetName val="Btra"/>
      <sheetName val="Doi so"/>
      <sheetName val="BMS"/>
      <sheetName val="Chiet tinh dz22"/>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01. KHO A-&gt;E"/>
      <sheetName val="RAB AR&amp;STR"/>
      <sheetName val="20110731수금"/>
      <sheetName val="상세"/>
      <sheetName val="외상매출금시산"/>
      <sheetName val="Phuc loiע"/>
      <sheetName val="P&amp;L"/>
      <sheetName val="Kich thuoc mo M1-nam lay"/>
      <sheetName val="Sheet2 (&quot;)"/>
      <sheetName val="Cal"/>
      <sheetName val="THDr"/>
      <sheetName val="Kiã丵⿇_x0005__x0000_"/>
      <sheetName val="Comb."/>
      <sheetName val="Main-Mat's"/>
      <sheetName val="Sub-Mat's"/>
      <sheetName val="MDD"/>
      <sheetName val="LL-PI"/>
      <sheetName val="CBR"/>
      <sheetName val="Abrasion"/>
      <sheetName val="Sound"/>
      <sheetName val="HSXL"/>
      <sheetName val="cuoc13"/>
      <sheetName val="Đơn giá kết cấu"/>
      <sheetName val="Total"/>
      <sheetName val="K242 K98"/>
      <sheetName val="clvÃ"/>
      <sheetName val="Chh tiet - Dv lap"/>
      <sheetName val="Page 3"/>
      <sheetName val="外気負荷"/>
      <sheetName val="一発シート"/>
      <sheetName val="LB020A(月)"/>
      <sheetName val="完成工事"/>
      <sheetName val="未成工事"/>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149-2"/>
      <sheetName val="Temp&amp;Site"/>
      <sheetName val="FitOutConfCentre"/>
      <sheetName val="B3A - TOWER A"/>
      <sheetName val="Budget E"/>
      <sheetName val="Phieu_NX"/>
      <sheetName val="THEKHO"/>
      <sheetName val="Parameter"/>
      <sheetName val="GS"/>
      <sheetName val="FF-50"/>
      <sheetName val="PL"/>
      <sheetName val="Lban"/>
      <sheetName val="27*920-28+160.Su3"/>
      <sheetName val="수입"/>
      <sheetName val="DM Dân tộc"/>
      <sheetName val="DM Tỉnh thành"/>
      <sheetName val="DM Tôn giáo"/>
      <sheetName val="conbs"/>
      <sheetName val="M201"/>
      <sheetName val="Deferred Sales Aug04"/>
      <sheetName val="Deferred Sales Dec04"/>
      <sheetName val="DS NHAN VIEN NMHM"/>
      <sheetName val="AUTOMATIC SELECT"/>
      <sheetName val="sum(D)"/>
      <sheetName val="dongia (2)"/>
      <sheetName val="Corewall Rb-Mezz"/>
      <sheetName val="집계표"/>
      <sheetName val="실행철강하도"/>
      <sheetName val="見積原稿99831"/>
      <sheetName val="Đầu vào"/>
      <sheetName val="[PIPE-03E.XLS]_MGT_DRT_MGT_IM_2"/>
      <sheetName val="[PIPE-03E.XLS]_N_MGT_DRT_MGT__2"/>
      <sheetName val="[PIPE-03E.XLS]__Kaefer_delhi__2"/>
      <sheetName val="個案9411"/>
      <sheetName val="Para"/>
      <sheetName val="REMUNERASISTANDAR"/>
      <sheetName val="TABEL-DETASIR"/>
      <sheetName val="연령현황"/>
      <sheetName val="총무"/>
      <sheetName val="고객별 담당자"/>
      <sheetName val="BX T7"/>
      <sheetName val="Giai trinh"/>
      <sheetName val="COTTHEP"/>
      <sheetName val="PAYROLL"/>
      <sheetName val="KH_200³_(moi_max)"/>
      <sheetName val="KH_200³_(moi_max)1"/>
      <sheetName val="Caod_x0005_"/>
      <sheetName val="Caod_x0000_"/>
      <sheetName val="KH_200³_(moi_max)2"/>
      <sheetName val="KH_200³_(moi_max)4"/>
      <sheetName val="KH_200³_(moi_max)3"/>
      <sheetName val="KH_200³_(moi_max)5"/>
      <sheetName val="KH_200³_(moi_max)6"/>
      <sheetName val="KH_200³_(moi_max)7"/>
      <sheetName val="KH_200³_(moi_max)9"/>
      <sheetName val="KH_200³_(moi_max)8"/>
      <sheetName val="KH_200³_(moi_max)10"/>
      <sheetName val="KH_200³_(moi_max)11"/>
      <sheetName val="KH_200³_(moi_max)12"/>
      <sheetName val="KH_200³_(moi_max)13"/>
      <sheetName val="KH_200³_(moi_max)14"/>
      <sheetName val="P"/>
      <sheetName val="C45A-B"/>
      <sheetName val="Caod_x0014_"/>
      <sheetName val="mau02"/>
      <sheetName val="m3npk"/>
      <sheetName val="m5npk"/>
      <sheetName val="m3hvg"/>
      <sheetName val="m5hvg"/>
      <sheetName val="m3bhg"/>
      <sheetName val="m5bhg"/>
      <sheetName val="mau04"/>
      <sheetName val="Quotation AREA"/>
      <sheetName val="ThongTinBanDau"/>
      <sheetName val="Danh muc"/>
    </sheetNames>
    <definedNames>
      <definedName name="DataFilter"/>
      <definedName name="DataSort"/>
      <definedName name="GoBack" sheetId="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refreshError="1"/>
      <sheetData sheetId="866" refreshError="1"/>
      <sheetData sheetId="867"/>
      <sheetData sheetId="868"/>
      <sheetData sheetId="869"/>
      <sheetData sheetId="870"/>
      <sheetData sheetId="871"/>
      <sheetData sheetId="872"/>
      <sheetData sheetId="873" refreshError="1"/>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refreshError="1"/>
      <sheetData sheetId="939" refreshError="1"/>
      <sheetData sheetId="940" refreshError="1"/>
      <sheetData sheetId="941" refreshError="1"/>
      <sheetData sheetId="942" refreshError="1"/>
      <sheetData sheetId="943" refreshError="1"/>
      <sheetData sheetId="944"/>
      <sheetData sheetId="945"/>
      <sheetData sheetId="946"/>
      <sheetData sheetId="947"/>
      <sheetData sheetId="948"/>
      <sheetData sheetId="949"/>
      <sheetData sheetId="950"/>
      <sheetData sheetId="951"/>
      <sheetData sheetId="952" refreshError="1"/>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sheetData sheetId="1088"/>
      <sheetData sheetId="1089"/>
      <sheetData sheetId="1090"/>
      <sheetData sheetId="1091"/>
      <sheetData sheetId="1092"/>
      <sheetData sheetId="1093"/>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refreshError="1"/>
      <sheetData sheetId="1125"/>
      <sheetData sheetId="1126"/>
      <sheetData sheetId="1127"/>
      <sheetData sheetId="1128"/>
      <sheetData sheetId="1129" refreshError="1"/>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sheetData sheetId="1172"/>
      <sheetData sheetId="1173"/>
      <sheetData sheetId="1174"/>
      <sheetData sheetId="1175"/>
      <sheetData sheetId="1176"/>
      <sheetData sheetId="1177"/>
      <sheetData sheetId="1178"/>
      <sheetData sheetId="1179"/>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sheetData sheetId="1211"/>
      <sheetData sheetId="1212" refreshError="1"/>
      <sheetData sheetId="1213" refreshError="1"/>
      <sheetData sheetId="1214" refreshError="1"/>
      <sheetData sheetId="1215" refreshError="1"/>
      <sheetData sheetId="1216" refreshError="1"/>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refreshError="1"/>
      <sheetData sheetId="1242" refreshError="1"/>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refreshError="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refreshError="1"/>
      <sheetData sheetId="1772" refreshError="1"/>
      <sheetData sheetId="1773" refreshError="1"/>
      <sheetData sheetId="1774" refreshError="1"/>
      <sheetData sheetId="1775" refreshError="1"/>
      <sheetData sheetId="1776" refreshError="1"/>
      <sheetData sheetId="1777" refreshError="1"/>
      <sheetData sheetId="1778"/>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refreshError="1"/>
      <sheetData sheetId="1833"/>
      <sheetData sheetId="1834" refreshError="1"/>
      <sheetData sheetId="1835" refreshError="1"/>
      <sheetData sheetId="1836" refreshError="1"/>
      <sheetData sheetId="1837" refreshError="1"/>
      <sheetData sheetId="1838" refreshError="1"/>
      <sheetData sheetId="1839"/>
      <sheetData sheetId="1840"/>
      <sheetData sheetId="1841"/>
      <sheetData sheetId="1842"/>
      <sheetData sheetId="1843" refreshError="1"/>
      <sheetData sheetId="1844"/>
      <sheetData sheetId="1845"/>
      <sheetData sheetId="1846" refreshError="1"/>
      <sheetData sheetId="1847" refreshError="1"/>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refreshError="1"/>
      <sheetData sheetId="2452" refreshError="1"/>
      <sheetData sheetId="2453" refreshError="1"/>
      <sheetData sheetId="2454" refreshError="1"/>
      <sheetData sheetId="2455" refreshError="1"/>
      <sheetData sheetId="2456" refreshError="1"/>
      <sheetData sheetId="2457" refreshError="1"/>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refreshError="1"/>
      <sheetData sheetId="2495"/>
      <sheetData sheetId="2496"/>
      <sheetData sheetId="2497"/>
      <sheetData sheetId="2498"/>
      <sheetData sheetId="2499"/>
      <sheetData sheetId="2500" refreshError="1"/>
      <sheetData sheetId="2501"/>
      <sheetData sheetId="2502"/>
      <sheetData sheetId="2503"/>
      <sheetData sheetId="2504" refreshError="1"/>
      <sheetData sheetId="2505" refreshError="1"/>
      <sheetData sheetId="2506" refreshError="1"/>
      <sheetData sheetId="2507" refreshError="1"/>
      <sheetData sheetId="2508" refreshError="1"/>
      <sheetData sheetId="2509"/>
      <sheetData sheetId="2510"/>
      <sheetData sheetId="2511"/>
      <sheetData sheetId="2512"/>
      <sheetData sheetId="2513"/>
      <sheetData sheetId="2514"/>
      <sheetData sheetId="2515" refreshError="1"/>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refreshError="1"/>
      <sheetData sheetId="2530" refreshError="1"/>
      <sheetData sheetId="2531" refreshError="1"/>
      <sheetData sheetId="2532"/>
      <sheetData sheetId="2533"/>
      <sheetData sheetId="2534"/>
      <sheetData sheetId="2535"/>
      <sheetData sheetId="2536"/>
      <sheetData sheetId="2537" refreshError="1"/>
      <sheetData sheetId="2538" refreshError="1"/>
      <sheetData sheetId="2539" refreshError="1"/>
      <sheetData sheetId="2540"/>
      <sheetData sheetId="2541"/>
      <sheetData sheetId="2542" refreshError="1"/>
      <sheetData sheetId="2543" refreshError="1"/>
      <sheetData sheetId="2544" refreshError="1"/>
      <sheetData sheetId="2545"/>
      <sheetData sheetId="2546" refreshError="1"/>
      <sheetData sheetId="2547"/>
      <sheetData sheetId="2548"/>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refreshError="1"/>
      <sheetData sheetId="2583" refreshError="1"/>
      <sheetData sheetId="2584" refreshError="1"/>
      <sheetData sheetId="2585" refreshError="1"/>
      <sheetData sheetId="2586" refreshError="1"/>
      <sheetData sheetId="2587"/>
      <sheetData sheetId="2588"/>
      <sheetData sheetId="2589"/>
      <sheetData sheetId="2590"/>
      <sheetData sheetId="2591"/>
      <sheetData sheetId="2592"/>
      <sheetData sheetId="2593"/>
      <sheetData sheetId="2594"/>
      <sheetData sheetId="2595"/>
      <sheetData sheetId="2596" refreshError="1"/>
      <sheetData sheetId="2597" refreshError="1"/>
      <sheetData sheetId="2598"/>
      <sheetData sheetId="2599" refreshError="1"/>
      <sheetData sheetId="2600"/>
      <sheetData sheetId="2601" refreshError="1"/>
      <sheetData sheetId="2602" refreshError="1"/>
      <sheetData sheetId="2603" refreshError="1"/>
      <sheetData sheetId="2604" refreshError="1"/>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sheetData sheetId="2642"/>
      <sheetData sheetId="2643"/>
      <sheetData sheetId="2644"/>
      <sheetData sheetId="2645"/>
      <sheetData sheetId="2646">
        <row r="3">
          <cell r="A3" t="str">
            <v>Ban hành kèm theo Quyết định số: 237/QĐ-VNPT Net-KHĐT ngày 10/02/2020</v>
          </cell>
        </row>
      </sheetData>
      <sheetData sheetId="2647">
        <row r="3">
          <cell r="A3" t="str">
            <v>Ban hành kèm theo Quyết định số: 237/QĐ-VNPT Net-KHĐT ngày 10/02/2020</v>
          </cell>
        </row>
      </sheetData>
      <sheetData sheetId="2648">
        <row r="3">
          <cell r="A3" t="str">
            <v>Ban hành kèm theo Quyết định số: 237/QĐ-VNPT Net-KHĐT ngày 10/02/2020</v>
          </cell>
        </row>
      </sheetData>
      <sheetData sheetId="2649">
        <row r="3">
          <cell r="A3" t="str">
            <v>Ban hành kèm theo Quyết định số: 237/QĐ-VNPT Net-KHĐT ngày 10/02/2020</v>
          </cell>
        </row>
      </sheetData>
      <sheetData sheetId="2650"/>
      <sheetData sheetId="2651">
        <row r="3">
          <cell r="A3" t="str">
            <v>Ban hành kèm theo Quyết định số: 237/QĐ-VNPT Net-KHĐT ngày 10/02/2020</v>
          </cell>
        </row>
      </sheetData>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refreshError="1"/>
      <sheetData sheetId="2721" refreshError="1"/>
      <sheetData sheetId="2722" refreshError="1"/>
      <sheetData sheetId="2723" refreshError="1"/>
      <sheetData sheetId="2724" refreshError="1"/>
      <sheetData sheetId="2725" refreshError="1"/>
      <sheetData sheetId="2726"/>
      <sheetData sheetId="2727" refreshError="1"/>
      <sheetData sheetId="2728" refreshError="1"/>
      <sheetData sheetId="2729"/>
      <sheetData sheetId="2730"/>
      <sheetData sheetId="2731" refreshError="1"/>
      <sheetData sheetId="2732"/>
      <sheetData sheetId="2733"/>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sheetData sheetId="2744"/>
      <sheetData sheetId="2745"/>
      <sheetData sheetId="2746"/>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sheetData sheetId="2844"/>
      <sheetData sheetId="2845"/>
      <sheetData sheetId="2846" refreshError="1"/>
      <sheetData sheetId="2847"/>
      <sheetData sheetId="2848" refreshError="1"/>
      <sheetData sheetId="2849"/>
      <sheetData sheetId="2850" refreshError="1"/>
      <sheetData sheetId="2851" refreshError="1"/>
      <sheetData sheetId="2852" refreshError="1"/>
      <sheetData sheetId="2853"/>
      <sheetData sheetId="2854"/>
      <sheetData sheetId="2855"/>
      <sheetData sheetId="2856"/>
      <sheetData sheetId="2857"/>
      <sheetData sheetId="2858"/>
      <sheetData sheetId="2859"/>
      <sheetData sheetId="2860"/>
      <sheetData sheetId="2861"/>
      <sheetData sheetId="2862"/>
      <sheetData sheetId="2863" refreshError="1"/>
      <sheetData sheetId="2864" refreshError="1"/>
      <sheetData sheetId="2865" refreshError="1"/>
      <sheetData sheetId="2866" refreshError="1"/>
      <sheetData sheetId="2867" refreshError="1"/>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refreshError="1"/>
      <sheetData sheetId="2933" refreshError="1"/>
      <sheetData sheetId="2934"/>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sheetData sheetId="2952"/>
      <sheetData sheetId="2953"/>
      <sheetData sheetId="2954"/>
      <sheetData sheetId="2955"/>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sheetData sheetId="2981"/>
      <sheetData sheetId="2982" refreshError="1"/>
      <sheetData sheetId="2983" refreshError="1"/>
      <sheetData sheetId="2984"/>
      <sheetData sheetId="2985"/>
      <sheetData sheetId="2986" refreshError="1"/>
      <sheetData sheetId="2987" refreshError="1"/>
      <sheetData sheetId="2988" refreshError="1"/>
      <sheetData sheetId="2989" refreshError="1"/>
      <sheetData sheetId="2990" refreshError="1"/>
      <sheetData sheetId="2991" refreshError="1"/>
      <sheetData sheetId="2992"/>
      <sheetData sheetId="2993" refreshError="1"/>
      <sheetData sheetId="2994" refreshError="1"/>
      <sheetData sheetId="2995" refreshError="1"/>
      <sheetData sheetId="2996" refreshError="1"/>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sheetData sheetId="3031"/>
      <sheetData sheetId="3032"/>
      <sheetData sheetId="3033"/>
      <sheetData sheetId="3034" refreshError="1"/>
      <sheetData sheetId="3035" refreshError="1"/>
      <sheetData sheetId="3036" refreshError="1"/>
      <sheetData sheetId="3037"/>
      <sheetData sheetId="3038" refreshError="1"/>
      <sheetData sheetId="3039" refreshError="1"/>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sheetData sheetId="3070" refreshError="1"/>
      <sheetData sheetId="3071" refreshError="1"/>
      <sheetData sheetId="3072" refreshError="1"/>
      <sheetData sheetId="3073" refreshError="1"/>
      <sheetData sheetId="3074" refreshError="1"/>
      <sheetData sheetId="3075" refreshError="1"/>
      <sheetData sheetId="3076" refreshError="1"/>
      <sheetData sheetId="3077"/>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sheetData sheetId="3091"/>
      <sheetData sheetId="3092"/>
      <sheetData sheetId="3093"/>
      <sheetData sheetId="3094" refreshError="1"/>
      <sheetData sheetId="3095"/>
      <sheetData sheetId="3096"/>
      <sheetData sheetId="3097"/>
      <sheetData sheetId="3098"/>
      <sheetData sheetId="3099"/>
      <sheetData sheetId="3100"/>
      <sheetData sheetId="310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sheetData sheetId="3183"/>
      <sheetData sheetId="3184"/>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sheetData sheetId="3197" refreshError="1"/>
      <sheetData sheetId="3198"/>
      <sheetData sheetId="3199" refreshError="1"/>
      <sheetData sheetId="3200" refreshError="1"/>
      <sheetData sheetId="3201"/>
      <sheetData sheetId="3202" refreshError="1"/>
      <sheetData sheetId="3203"/>
      <sheetData sheetId="3204"/>
      <sheetData sheetId="3205"/>
      <sheetData sheetId="3206" refreshError="1"/>
      <sheetData sheetId="3207" refreshError="1"/>
      <sheetData sheetId="3208" refreshError="1"/>
      <sheetData sheetId="3209" refreshError="1"/>
      <sheetData sheetId="3210" refreshError="1"/>
      <sheetData sheetId="3211" refreshError="1"/>
      <sheetData sheetId="3212"/>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refreshError="1"/>
      <sheetData sheetId="3232" refreshError="1"/>
      <sheetData sheetId="3233" refreshError="1"/>
      <sheetData sheetId="3234" refreshError="1"/>
      <sheetData sheetId="3235"/>
      <sheetData sheetId="3236" refreshError="1"/>
      <sheetData sheetId="3237" refreshError="1"/>
      <sheetData sheetId="3238" refreshError="1"/>
      <sheetData sheetId="3239"/>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sheetData sheetId="3250"/>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sheetData sheetId="3334" refreshError="1"/>
      <sheetData sheetId="3335" refreshError="1"/>
      <sheetData sheetId="3336"/>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sheetData sheetId="3389"/>
      <sheetData sheetId="3390"/>
      <sheetData sheetId="3391"/>
      <sheetData sheetId="3392"/>
      <sheetData sheetId="3393"/>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row r="3">
          <cell r="A3" t="str">
            <v>Ban hành kèm theo Quyết định số: 237/QĐ-VNPT Net-KHĐT ngày 10/02/2020</v>
          </cell>
        </row>
      </sheetData>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refreshError="1"/>
      <sheetData sheetId="4213"/>
      <sheetData sheetId="4214" refreshError="1"/>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refreshError="1"/>
      <sheetData sheetId="9828" refreshError="1"/>
      <sheetData sheetId="9829" refreshError="1"/>
      <sheetData sheetId="9830" refreshError="1"/>
      <sheetData sheetId="9831"/>
      <sheetData sheetId="9832" refreshError="1"/>
      <sheetData sheetId="9833" refreshError="1"/>
      <sheetData sheetId="9834" refreshError="1"/>
      <sheetData sheetId="9835" refreshError="1"/>
      <sheetData sheetId="9836" refreshError="1"/>
      <sheetData sheetId="9837" refreshError="1"/>
      <sheetData sheetId="9838" refreshError="1"/>
      <sheetData sheetId="9839" refreshError="1"/>
      <sheetData sheetId="9840" refreshError="1"/>
      <sheetData sheetId="9841" refreshError="1"/>
      <sheetData sheetId="9842" refreshError="1"/>
      <sheetData sheetId="9843" refreshError="1"/>
      <sheetData sheetId="9844" refreshError="1"/>
      <sheetData sheetId="9845"/>
      <sheetData sheetId="9846" refreshError="1"/>
      <sheetData sheetId="9847" refreshError="1"/>
      <sheetData sheetId="9848" refreshError="1"/>
      <sheetData sheetId="9849" refreshError="1"/>
      <sheetData sheetId="9850" refreshError="1"/>
      <sheetData sheetId="9851" refreshError="1"/>
      <sheetData sheetId="9852" refreshError="1"/>
      <sheetData sheetId="9853" refreshError="1"/>
      <sheetData sheetId="9854" refreshError="1"/>
      <sheetData sheetId="9855" refreshError="1"/>
      <sheetData sheetId="9856" refreshError="1"/>
      <sheetData sheetId="9857" refreshError="1"/>
      <sheetData sheetId="9858" refreshError="1"/>
      <sheetData sheetId="9859" refreshError="1"/>
      <sheetData sheetId="9860" refreshError="1"/>
      <sheetData sheetId="9861" refreshError="1"/>
      <sheetData sheetId="9862" refreshError="1"/>
      <sheetData sheetId="9863" refreshError="1"/>
      <sheetData sheetId="9864" refreshError="1"/>
      <sheetData sheetId="9865" refreshError="1"/>
      <sheetData sheetId="9866" refreshError="1"/>
      <sheetData sheetId="9867"/>
      <sheetData sheetId="9868"/>
      <sheetData sheetId="9869"/>
      <sheetData sheetId="9870" refreshError="1"/>
      <sheetData sheetId="9871" refreshError="1"/>
      <sheetData sheetId="9872" refreshError="1"/>
      <sheetData sheetId="9873" refreshError="1"/>
      <sheetData sheetId="9874" refreshError="1"/>
      <sheetData sheetId="9875" refreshError="1"/>
      <sheetData sheetId="9876" refreshError="1"/>
      <sheetData sheetId="9877" refreshError="1"/>
      <sheetData sheetId="9878" refreshError="1"/>
      <sheetData sheetId="9879" refreshError="1"/>
      <sheetData sheetId="9880" refreshError="1"/>
      <sheetData sheetId="9881" refreshError="1"/>
      <sheetData sheetId="9882" refreshError="1"/>
      <sheetData sheetId="9883" refreshError="1"/>
      <sheetData sheetId="9884" refreshError="1"/>
      <sheetData sheetId="9885" refreshError="1"/>
      <sheetData sheetId="9886" refreshError="1"/>
      <sheetData sheetId="9887" refreshError="1"/>
      <sheetData sheetId="9888" refreshError="1"/>
      <sheetData sheetId="9889" refreshError="1"/>
      <sheetData sheetId="9890" refreshError="1"/>
      <sheetData sheetId="9891" refreshError="1"/>
      <sheetData sheetId="9892" refreshError="1"/>
      <sheetData sheetId="9893"/>
      <sheetData sheetId="9894" refreshError="1"/>
      <sheetData sheetId="9895" refreshError="1"/>
      <sheetData sheetId="9896" refreshError="1"/>
      <sheetData sheetId="9897" refreshError="1"/>
      <sheetData sheetId="9898" refreshError="1"/>
      <sheetData sheetId="9899" refreshError="1"/>
      <sheetData sheetId="9900" refreshError="1"/>
      <sheetData sheetId="9901" refreshError="1"/>
      <sheetData sheetId="9902" refreshError="1"/>
      <sheetData sheetId="9903" refreshError="1"/>
      <sheetData sheetId="9904" refreshError="1"/>
      <sheetData sheetId="9905" refreshError="1"/>
      <sheetData sheetId="9906" refreshError="1"/>
      <sheetData sheetId="9907" refreshError="1"/>
      <sheetData sheetId="9908" refreshError="1"/>
      <sheetData sheetId="9909" refreshError="1"/>
      <sheetData sheetId="9910" refreshError="1"/>
      <sheetData sheetId="9911" refreshError="1"/>
      <sheetData sheetId="9912" refreshError="1"/>
      <sheetData sheetId="9913" refreshError="1"/>
      <sheetData sheetId="9914" refreshError="1"/>
      <sheetData sheetId="9915" refreshError="1"/>
      <sheetData sheetId="9916" refreshError="1"/>
      <sheetData sheetId="9917" refreshError="1"/>
      <sheetData sheetId="9918" refreshError="1"/>
      <sheetData sheetId="9919" refreshError="1"/>
      <sheetData sheetId="9920"/>
      <sheetData sheetId="9921" refreshError="1"/>
      <sheetData sheetId="9922" refreshError="1"/>
      <sheetData sheetId="9923" refreshError="1"/>
      <sheetData sheetId="9924" refreshError="1"/>
      <sheetData sheetId="9925" refreshError="1"/>
      <sheetData sheetId="9926" refreshError="1"/>
      <sheetData sheetId="9927" refreshError="1"/>
      <sheetData sheetId="9928" refreshError="1"/>
      <sheetData sheetId="9929" refreshError="1"/>
      <sheetData sheetId="9930" refreshError="1"/>
      <sheetData sheetId="9931" refreshError="1"/>
      <sheetData sheetId="9932" refreshError="1"/>
      <sheetData sheetId="9933" refreshError="1"/>
      <sheetData sheetId="9934" refreshError="1"/>
      <sheetData sheetId="9935" refreshError="1"/>
      <sheetData sheetId="9936" refreshError="1"/>
      <sheetData sheetId="9937" refreshError="1"/>
      <sheetData sheetId="9938" refreshError="1"/>
      <sheetData sheetId="9939" refreshError="1"/>
      <sheetData sheetId="9940" refreshError="1"/>
      <sheetData sheetId="9941" refreshError="1"/>
      <sheetData sheetId="9942" refreshError="1"/>
      <sheetData sheetId="9943" refreshError="1"/>
      <sheetData sheetId="9944" refreshError="1"/>
      <sheetData sheetId="9945" refreshError="1"/>
      <sheetData sheetId="9946" refreshError="1"/>
      <sheetData sheetId="9947" refreshError="1"/>
      <sheetData sheetId="9948" refreshError="1"/>
      <sheetData sheetId="9949"/>
      <sheetData sheetId="9950"/>
      <sheetData sheetId="9951"/>
      <sheetData sheetId="9952" refreshError="1"/>
      <sheetData sheetId="9953" refreshError="1"/>
      <sheetData sheetId="9954" refreshError="1"/>
      <sheetData sheetId="9955" refreshError="1"/>
      <sheetData sheetId="9956" refreshError="1"/>
      <sheetData sheetId="9957" refreshError="1"/>
      <sheetData sheetId="9958" refreshError="1"/>
      <sheetData sheetId="9959" refreshError="1"/>
      <sheetData sheetId="9960" refreshError="1"/>
      <sheetData sheetId="9961" refreshError="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row r="3">
          <cell r="A3" t="str">
            <v>Ban hành kèm theo Quyết định số: 237/QĐ-VNPT Net-KHĐT ngày 10/02/2020</v>
          </cell>
        </row>
      </sheetData>
      <sheetData sheetId="9993"/>
      <sheetData sheetId="9994"/>
      <sheetData sheetId="9995" refreshError="1"/>
      <sheetData sheetId="9996" refreshError="1"/>
      <sheetData sheetId="9997" refreshError="1"/>
      <sheetData sheetId="9998" refreshError="1"/>
      <sheetData sheetId="9999" refreshError="1"/>
      <sheetData sheetId="10000" refreshError="1"/>
      <sheetData sheetId="10001" refreshError="1"/>
      <sheetData sheetId="10002" refreshError="1"/>
      <sheetData sheetId="10003" refreshError="1"/>
      <sheetData sheetId="10004" refreshError="1"/>
      <sheetData sheetId="10005" refreshError="1"/>
      <sheetData sheetId="10006" refreshError="1"/>
      <sheetData sheetId="10007" refreshError="1"/>
      <sheetData sheetId="10008" refreshError="1"/>
      <sheetData sheetId="10009">
        <row r="3">
          <cell r="A3" t="str">
            <v>Ban hành kèm theo Quyết định số: 237/QĐ-VNPT Net-KHĐT ngày 10/02/2020</v>
          </cell>
        </row>
      </sheetData>
      <sheetData sheetId="10010" refreshError="1"/>
      <sheetData sheetId="10011" refreshError="1"/>
      <sheetData sheetId="10012"/>
      <sheetData sheetId="10013"/>
      <sheetData sheetId="10014" refreshError="1"/>
      <sheetData sheetId="10015" refreshError="1"/>
      <sheetData sheetId="10016" refreshError="1"/>
      <sheetData sheetId="10017" refreshError="1"/>
      <sheetData sheetId="10018" refreshError="1"/>
      <sheetData sheetId="10019" refreshError="1"/>
      <sheetData sheetId="10020" refreshError="1"/>
      <sheetData sheetId="10021" refreshError="1"/>
      <sheetData sheetId="10022" refreshError="1"/>
      <sheetData sheetId="10023" refreshError="1"/>
      <sheetData sheetId="10024" refreshError="1"/>
      <sheetData sheetId="10025" refreshError="1"/>
      <sheetData sheetId="10026" refreshError="1"/>
      <sheetData sheetId="10027" refreshError="1"/>
      <sheetData sheetId="10028" refreshError="1"/>
      <sheetData sheetId="10029" refreshError="1"/>
      <sheetData sheetId="10030" refreshError="1"/>
      <sheetData sheetId="10031" refreshError="1"/>
      <sheetData sheetId="10032" refreshError="1"/>
      <sheetData sheetId="10033" refreshError="1"/>
      <sheetData sheetId="10034" refreshError="1"/>
      <sheetData sheetId="10035" refreshError="1"/>
      <sheetData sheetId="10036" refreshError="1"/>
      <sheetData sheetId="10037" refreshError="1"/>
      <sheetData sheetId="10038" refreshError="1"/>
      <sheetData sheetId="10039" refreshError="1"/>
      <sheetData sheetId="10040" refreshError="1"/>
      <sheetData sheetId="10041" refreshError="1"/>
      <sheetData sheetId="10042" refreshError="1"/>
      <sheetData sheetId="10043" refreshError="1"/>
      <sheetData sheetId="10044" refreshError="1"/>
      <sheetData sheetId="10045" refreshError="1"/>
      <sheetData sheetId="10046" refreshError="1"/>
      <sheetData sheetId="10047" refreshError="1"/>
      <sheetData sheetId="10048" refreshError="1"/>
      <sheetData sheetId="10049" refreshError="1"/>
      <sheetData sheetId="10050" refreshError="1"/>
      <sheetData sheetId="10051" refreshError="1"/>
      <sheetData sheetId="10052" refreshError="1"/>
      <sheetData sheetId="10053" refreshError="1"/>
      <sheetData sheetId="10054" refreshError="1"/>
      <sheetData sheetId="10055" refreshError="1"/>
      <sheetData sheetId="10056" refreshError="1"/>
      <sheetData sheetId="10057" refreshError="1"/>
      <sheetData sheetId="10058" refreshError="1"/>
      <sheetData sheetId="10059" refreshError="1"/>
      <sheetData sheetId="10060" refreshError="1"/>
      <sheetData sheetId="10061" refreshError="1"/>
      <sheetData sheetId="10062" refreshError="1"/>
      <sheetData sheetId="10063" refreshError="1"/>
      <sheetData sheetId="10064" refreshError="1"/>
      <sheetData sheetId="10065" refreshError="1"/>
      <sheetData sheetId="10066" refreshError="1"/>
      <sheetData sheetId="10067" refreshError="1"/>
      <sheetData sheetId="10068" refreshError="1"/>
      <sheetData sheetId="10069" refreshError="1"/>
      <sheetData sheetId="10070" refreshError="1"/>
      <sheetData sheetId="10071" refreshError="1"/>
      <sheetData sheetId="10072" refreshError="1"/>
      <sheetData sheetId="10073"/>
      <sheetData sheetId="10074"/>
      <sheetData sheetId="10075"/>
      <sheetData sheetId="10076" refreshError="1"/>
      <sheetData sheetId="10077" refreshError="1"/>
      <sheetData sheetId="10078" refreshError="1"/>
      <sheetData sheetId="10079"/>
      <sheetData sheetId="10080" refreshError="1"/>
      <sheetData sheetId="10081" refreshError="1"/>
      <sheetData sheetId="10082"/>
      <sheetData sheetId="10083" refreshError="1"/>
      <sheetData sheetId="10084" refreshError="1"/>
      <sheetData sheetId="10085" refreshError="1"/>
      <sheetData sheetId="10086" refreshError="1"/>
      <sheetData sheetId="10087" refreshError="1"/>
      <sheetData sheetId="10088" refreshError="1"/>
      <sheetData sheetId="10089" refreshError="1"/>
      <sheetData sheetId="10090" refreshError="1"/>
      <sheetData sheetId="10091" refreshError="1"/>
      <sheetData sheetId="10092" refreshError="1"/>
      <sheetData sheetId="10093" refreshError="1"/>
      <sheetData sheetId="10094" refreshError="1"/>
      <sheetData sheetId="10095"/>
      <sheetData sheetId="10096"/>
      <sheetData sheetId="10097" refreshError="1"/>
      <sheetData sheetId="10098" refreshError="1"/>
      <sheetData sheetId="10099" refreshError="1"/>
      <sheetData sheetId="10100" refreshError="1"/>
      <sheetData sheetId="10101" refreshError="1"/>
      <sheetData sheetId="10102" refreshError="1"/>
      <sheetData sheetId="10103" refreshError="1"/>
      <sheetData sheetId="10104" refreshError="1"/>
      <sheetData sheetId="10105" refreshError="1"/>
      <sheetData sheetId="10106" refreshError="1"/>
      <sheetData sheetId="10107" refreshError="1"/>
      <sheetData sheetId="10108" refreshError="1"/>
      <sheetData sheetId="10109" refreshError="1"/>
      <sheetData sheetId="10110" refreshError="1"/>
      <sheetData sheetId="10111" refreshError="1"/>
      <sheetData sheetId="10112" refreshError="1"/>
      <sheetData sheetId="10113" refreshError="1"/>
      <sheetData sheetId="10114" refreshError="1"/>
      <sheetData sheetId="10115" refreshError="1"/>
      <sheetData sheetId="10116" refreshError="1"/>
      <sheetData sheetId="10117" refreshError="1"/>
      <sheetData sheetId="10118" refreshError="1"/>
      <sheetData sheetId="10119" refreshError="1"/>
      <sheetData sheetId="10120" refreshError="1"/>
      <sheetData sheetId="10121" refreshError="1"/>
      <sheetData sheetId="10122" refreshError="1"/>
      <sheetData sheetId="10123" refreshError="1"/>
      <sheetData sheetId="10124"/>
      <sheetData sheetId="10125"/>
      <sheetData sheetId="10126" refreshError="1"/>
      <sheetData sheetId="10127" refreshError="1"/>
      <sheetData sheetId="10128" refreshError="1"/>
      <sheetData sheetId="10129" refreshError="1"/>
      <sheetData sheetId="10130" refreshError="1"/>
      <sheetData sheetId="10131" refreshError="1"/>
      <sheetData sheetId="10132" refreshError="1"/>
      <sheetData sheetId="10133" refreshError="1"/>
      <sheetData sheetId="10134"/>
      <sheetData sheetId="10135" refreshError="1"/>
      <sheetData sheetId="10136" refreshError="1"/>
      <sheetData sheetId="10137" refreshError="1"/>
      <sheetData sheetId="10138" refreshError="1"/>
      <sheetData sheetId="10139" refreshError="1"/>
      <sheetData sheetId="10140" refreshError="1"/>
      <sheetData sheetId="10141" refreshError="1"/>
      <sheetData sheetId="10142" refreshError="1"/>
      <sheetData sheetId="10143"/>
      <sheetData sheetId="10144"/>
      <sheetData sheetId="10145"/>
      <sheetData sheetId="10146" refreshError="1"/>
      <sheetData sheetId="10147" refreshError="1"/>
      <sheetData sheetId="10148" refreshError="1"/>
      <sheetData sheetId="10149" refreshError="1"/>
      <sheetData sheetId="10150" refreshError="1"/>
      <sheetData sheetId="10151" refreshError="1"/>
      <sheetData sheetId="10152" refreshError="1"/>
      <sheetData sheetId="10153" refreshError="1"/>
      <sheetData sheetId="10154" refreshError="1"/>
      <sheetData sheetId="10155" refreshError="1"/>
      <sheetData sheetId="10156" refreshError="1"/>
      <sheetData sheetId="10157" refreshError="1"/>
      <sheetData sheetId="10158" refreshError="1"/>
      <sheetData sheetId="10159" refreshError="1"/>
      <sheetData sheetId="10160" refreshError="1"/>
      <sheetData sheetId="10161" refreshError="1"/>
      <sheetData sheetId="10162" refreshError="1"/>
      <sheetData sheetId="10163" refreshError="1"/>
      <sheetData sheetId="10164" refreshError="1"/>
      <sheetData sheetId="10165" refreshError="1"/>
      <sheetData sheetId="10166" refreshError="1"/>
      <sheetData sheetId="10167" refreshError="1"/>
      <sheetData sheetId="10168" refreshError="1"/>
      <sheetData sheetId="10169" refreshError="1"/>
      <sheetData sheetId="10170" refreshError="1"/>
      <sheetData sheetId="10171" refreshError="1"/>
      <sheetData sheetId="10172"/>
      <sheetData sheetId="10173"/>
      <sheetData sheetId="10174" refreshError="1"/>
      <sheetData sheetId="10175" refreshError="1"/>
      <sheetData sheetId="10176"/>
      <sheetData sheetId="10177"/>
      <sheetData sheetId="10178" refreshError="1"/>
      <sheetData sheetId="10179" refreshError="1"/>
      <sheetData sheetId="10180" refreshError="1"/>
      <sheetData sheetId="10181" refreshError="1"/>
      <sheetData sheetId="10182" refreshError="1"/>
      <sheetData sheetId="10183" refreshError="1"/>
      <sheetData sheetId="10184" refreshError="1"/>
      <sheetData sheetId="10185" refreshError="1"/>
      <sheetData sheetId="10186" refreshError="1"/>
      <sheetData sheetId="10187" refreshError="1"/>
      <sheetData sheetId="10188" refreshError="1"/>
      <sheetData sheetId="10189" refreshError="1"/>
      <sheetData sheetId="10190" refreshError="1"/>
      <sheetData sheetId="10191" refreshError="1"/>
      <sheetData sheetId="10192" refreshError="1"/>
      <sheetData sheetId="10193" refreshError="1"/>
      <sheetData sheetId="10194" refreshError="1"/>
      <sheetData sheetId="10195" refreshError="1"/>
      <sheetData sheetId="10196" refreshError="1"/>
      <sheetData sheetId="10197" refreshError="1"/>
      <sheetData sheetId="10198" refreshError="1"/>
      <sheetData sheetId="10199" refreshError="1"/>
      <sheetData sheetId="10200" refreshError="1"/>
      <sheetData sheetId="10201"/>
      <sheetData sheetId="10202" refreshError="1"/>
      <sheetData sheetId="10203" refreshError="1"/>
      <sheetData sheetId="10204" refreshError="1"/>
      <sheetData sheetId="10205" refreshError="1"/>
      <sheetData sheetId="10206" refreshError="1"/>
      <sheetData sheetId="10207" refreshError="1"/>
      <sheetData sheetId="10208" refreshError="1"/>
      <sheetData sheetId="10209"/>
      <sheetData sheetId="10210"/>
      <sheetData sheetId="10211"/>
      <sheetData sheetId="10212"/>
      <sheetData sheetId="10213"/>
      <sheetData sheetId="10214"/>
      <sheetData sheetId="10215"/>
      <sheetData sheetId="10216"/>
      <sheetData sheetId="10217"/>
      <sheetData sheetId="10218" refreshError="1"/>
      <sheetData sheetId="10219" refreshError="1"/>
      <sheetData sheetId="10220" refreshError="1"/>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refreshError="1"/>
      <sheetData sheetId="10867" refreshError="1"/>
      <sheetData sheetId="10868" refreshError="1"/>
      <sheetData sheetId="10869" refreshError="1"/>
      <sheetData sheetId="10870" refreshError="1"/>
      <sheetData sheetId="10871" refreshError="1"/>
      <sheetData sheetId="10872" refreshError="1"/>
      <sheetData sheetId="10873" refreshError="1"/>
      <sheetData sheetId="10874" refreshError="1"/>
      <sheetData sheetId="10875" refreshError="1"/>
      <sheetData sheetId="10876" refreshError="1"/>
      <sheetData sheetId="10877" refreshError="1"/>
      <sheetData sheetId="10878" refreshError="1"/>
      <sheetData sheetId="10879" refreshError="1"/>
      <sheetData sheetId="10880" refreshError="1"/>
      <sheetData sheetId="10881" refreshError="1"/>
      <sheetData sheetId="10882" refreshError="1"/>
      <sheetData sheetId="10883" refreshError="1"/>
      <sheetData sheetId="10884" refreshError="1"/>
      <sheetData sheetId="10885" refreshError="1"/>
      <sheetData sheetId="10886" refreshError="1"/>
      <sheetData sheetId="10887" refreshError="1"/>
      <sheetData sheetId="10888" refreshError="1"/>
      <sheetData sheetId="10889" refreshError="1"/>
      <sheetData sheetId="10890" refreshError="1"/>
      <sheetData sheetId="10891" refreshError="1"/>
      <sheetData sheetId="10892" refreshError="1"/>
      <sheetData sheetId="10893" refreshError="1"/>
      <sheetData sheetId="10894" refreshError="1"/>
      <sheetData sheetId="10895" refreshError="1"/>
      <sheetData sheetId="10896" refreshError="1"/>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refreshError="1"/>
      <sheetData sheetId="10910" refreshError="1"/>
      <sheetData sheetId="10911" refreshError="1"/>
      <sheetData sheetId="10912" refreshError="1"/>
      <sheetData sheetId="10913" refreshError="1"/>
      <sheetData sheetId="10914" refreshError="1"/>
      <sheetData sheetId="10915" refreshError="1"/>
      <sheetData sheetId="10916"/>
      <sheetData sheetId="10917" refreshError="1"/>
      <sheetData sheetId="10918" refreshError="1"/>
      <sheetData sheetId="10919" refreshError="1"/>
      <sheetData sheetId="10920" refreshError="1"/>
      <sheetData sheetId="10921" refreshError="1"/>
      <sheetData sheetId="10922" refreshError="1"/>
      <sheetData sheetId="10923" refreshError="1"/>
      <sheetData sheetId="10924" refreshError="1"/>
      <sheetData sheetId="10925" refreshError="1"/>
      <sheetData sheetId="10926" refreshError="1"/>
      <sheetData sheetId="10927" refreshError="1"/>
      <sheetData sheetId="10928" refreshError="1"/>
      <sheetData sheetId="10929" refreshError="1"/>
      <sheetData sheetId="10930" refreshError="1"/>
      <sheetData sheetId="10931" refreshError="1"/>
      <sheetData sheetId="10932" refreshError="1"/>
      <sheetData sheetId="10933" refreshError="1"/>
      <sheetData sheetId="10934" refreshError="1"/>
      <sheetData sheetId="10935"/>
      <sheetData sheetId="10936"/>
      <sheetData sheetId="10937"/>
      <sheetData sheetId="10938" refreshError="1"/>
      <sheetData sheetId="10939" refreshError="1"/>
      <sheetData sheetId="10940" refreshError="1"/>
      <sheetData sheetId="10941" refreshError="1"/>
      <sheetData sheetId="10942" refreshError="1"/>
      <sheetData sheetId="10943" refreshError="1"/>
      <sheetData sheetId="10944" refreshError="1"/>
      <sheetData sheetId="10945" refreshError="1"/>
      <sheetData sheetId="10946" refreshError="1"/>
      <sheetData sheetId="10947" refreshError="1"/>
      <sheetData sheetId="10948" refreshError="1"/>
      <sheetData sheetId="10949" refreshError="1"/>
      <sheetData sheetId="10950" refreshError="1"/>
      <sheetData sheetId="10951" refreshError="1"/>
      <sheetData sheetId="10952" refreshError="1"/>
      <sheetData sheetId="10953" refreshError="1"/>
      <sheetData sheetId="10954" refreshError="1"/>
      <sheetData sheetId="10955" refreshError="1"/>
      <sheetData sheetId="10956" refreshError="1"/>
      <sheetData sheetId="10957" refreshError="1"/>
      <sheetData sheetId="10958" refreshError="1"/>
      <sheetData sheetId="10959" refreshError="1"/>
      <sheetData sheetId="10960" refreshError="1"/>
      <sheetData sheetId="10961" refreshError="1"/>
      <sheetData sheetId="10962" refreshError="1"/>
      <sheetData sheetId="10963" refreshError="1"/>
      <sheetData sheetId="10964" refreshError="1"/>
      <sheetData sheetId="10965" refreshError="1"/>
      <sheetData sheetId="10966" refreshError="1"/>
      <sheetData sheetId="10967" refreshError="1"/>
      <sheetData sheetId="10968"/>
      <sheetData sheetId="10969"/>
      <sheetData sheetId="10970" refreshError="1"/>
      <sheetData sh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or="1"/>
      <sheetData sheetId="10979" refreshError="1"/>
      <sheetData sheetId="10980" refreshError="1"/>
      <sheetData sheetId="10981" refreshError="1"/>
      <sheetData sheetId="10982" refreshError="1"/>
      <sheetData sheetId="10983" refreshError="1"/>
      <sheetData sheetId="10984" refreshError="1"/>
      <sheetData sheetId="10985"/>
      <sheetData sheetId="10986"/>
      <sheetData sheetId="10987"/>
      <sheetData sheetId="10988"/>
      <sheetData sheetId="10989"/>
      <sheetData sheetId="10990"/>
      <sheetData sheetId="1099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sheetData sheetId="11000" refreshError="1"/>
      <sheetData sheetId="11001"/>
      <sheetData sheetId="11002"/>
      <sheetData sheetId="11003" refreshError="1"/>
      <sheetData sheetId="11004" refreshError="1"/>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
      <sheetName val="Menu"/>
      <sheetName val="BS"/>
      <sheetName val="PL"/>
      <sheetName val="CF2"/>
      <sheetName val="CF1"/>
      <sheetName val="WK"/>
      <sheetName val="TM"/>
      <sheetName val="PAJE"/>
      <sheetName val="TM(TSCD)"/>
      <sheetName val="TM(NV)"/>
      <sheetName val="TM(Lienquan)"/>
      <sheetName val="TM CF1"/>
      <sheetName val="BSPL"/>
      <sheetName val="DT"/>
      <sheetName val="Khu_HN"/>
      <sheetName val="GDTS"/>
      <sheetName val="Sheet1"/>
      <sheetName val="CTPT"/>
      <sheetName val="4 BCTC_H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A TRONG"/>
      <sheetName val="T_MINH"/>
      <sheetName val="TONG HOP"/>
      <sheetName val="KPDT"/>
      <sheetName val="THONG SO"/>
      <sheetName val="DGCT"/>
      <sheetName val="PTDG"/>
      <sheetName val="TRIET TINH"/>
      <sheetName val="DEN BU"/>
      <sheetName val="TMKS"/>
      <sheetName val="chi tiet"/>
      <sheetName val="KL"/>
      <sheetName val="CHU Y"/>
      <sheetName val="XL4Poppy"/>
      <sheetName val="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9">
          <cell r="C9" t="b">
            <v>1</v>
          </cell>
        </row>
        <row r="15">
          <cell r="A15" t="b">
            <v>1</v>
          </cell>
        </row>
        <row r="26">
          <cell r="A26" t="b">
            <v>1</v>
          </cell>
        </row>
      </sheetData>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u"/>
      <sheetName val="gtr"/>
      <sheetName val="dam16"/>
      <sheetName val="mcau"/>
      <sheetName val="dgptren"/>
      <sheetName val="dgpduoi"/>
      <sheetName val="M1,10"/>
      <sheetName val="M1,10 (2)"/>
      <sheetName val="T4"/>
      <sheetName val="T4 (2)"/>
      <sheetName val="T2,3"/>
      <sheetName val="T2,3 (2)"/>
      <sheetName val="VUA"/>
      <sheetName val="dg"/>
      <sheetName val="vc"/>
      <sheetName val="Sheet10"/>
      <sheetName val="Sheet11"/>
      <sheetName val="Sheet12"/>
      <sheetName val="Sheet13"/>
      <sheetName val="Sheet14"/>
      <sheetName val="Sheet15"/>
      <sheetName val="Sheet16"/>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2">
          <cell r="D12">
            <v>3090</v>
          </cell>
        </row>
        <row r="24">
          <cell r="D24">
            <v>6000</v>
          </cell>
        </row>
        <row r="25">
          <cell r="D25">
            <v>1400</v>
          </cell>
        </row>
      </sheetData>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hMuc"/>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TMC"/>
      <sheetName val="TMDT"/>
      <sheetName val="GiaQuyen"/>
      <sheetName val="DMDZ"/>
      <sheetName val="Bang THDT"/>
      <sheetName val="Bang THDT phan DZ TT 3 pha"/>
      <sheetName val="pp3p_NC"/>
      <sheetName val="Bang 2_Vl-Nc-M phan TT3pha"/>
      <sheetName val="Bang 3_Chi tiet phan Dz"/>
      <sheetName val="Bang 6_thu hoi"/>
      <sheetName val="Bang 7_ V.c noi bo"/>
      <sheetName val="Bang 4_THDT phan 8 TBA 50kVA"/>
      <sheetName val="Bang 5_ chi tiet phan TBA"/>
      <sheetName val="Bang 6_ V.c duong dai"/>
      <sheetName val="DMDZ (2)"/>
      <sheetName val="Bang 9_ THCPXL phan TBA"/>
      <sheetName val="Bang 7_ chi phi KS-TK"/>
      <sheetName val="Bang 13_ chenh lech VTTBA"/>
      <sheetName val="Bang 14_ VT-TB chu yeu"/>
      <sheetName val="Bang 15_ VT-TB A cap"/>
      <sheetName val="DE BU"/>
      <sheetName val="kl3pct"/>
      <sheetName val="LIET KE 3 PHA MOI"/>
      <sheetName val="kl1p"/>
      <sheetName val="klHTHH"/>
      <sheetName val="klHTDL"/>
      <sheetName val="LK_VTTH"/>
      <sheetName val="lktram "/>
      <sheetName val="pp3p "/>
      <sheetName val="pp1p"/>
      <sheetName val="ppht"/>
      <sheetName val="DG"/>
      <sheetName val="TienLuong"/>
      <sheetName val="CHITIET VL-NC-TT1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GIA CUOC"/>
      <sheetName val="VUA XM"/>
      <sheetName val="VUA BT"/>
      <sheetName val="Sheet10"/>
      <sheetName val="NC"/>
      <sheetName val="XM"/>
      <sheetName val="CUOC VC"/>
      <sheetName val="DMUC"/>
      <sheetName val="gvl"/>
      <sheetName val="chitiet"/>
      <sheetName val="Quantity"/>
      <sheetName val="Bang 3_Chi tiet phan Dz"/>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TRA"/>
      <sheetName val="BANGTINH"/>
      <sheetName val="Tinh Qmax"/>
      <sheetName val="Hinh thai"/>
      <sheetName val="TonghopHT"/>
      <sheetName val="Khau do Kasin"/>
      <sheetName val="Langchanh Q2%"/>
      <sheetName val="Tra K"/>
      <sheetName val="b_ tra"/>
      <sheetName val="3MN H2%"/>
      <sheetName val="Khau do cau nho"/>
      <sheetName val="Tinh Qmax (Xoko)"/>
      <sheetName val="H~Q~V"/>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heet3"/>
      <sheetName val="XL4Test5"/>
      <sheetName val="GVL"/>
      <sheetName val="Thuc thanh"/>
      <sheetName val="MTL$-INTER"/>
      <sheetName val="Tra_bang"/>
      <sheetName val="Truot_nen"/>
      <sheetName val="Chi tiet VL-NC-MTC"/>
      <sheetName val="dtxl"/>
      <sheetName val="Du_lieu"/>
      <sheetName val="Tinh_Qmax"/>
      <sheetName val="Hinh_thai"/>
      <sheetName val="Khau_do_Kasin"/>
      <sheetName val="Langchanh_Q2%"/>
      <sheetName val="Tra_K"/>
      <sheetName val="b__tra"/>
      <sheetName val="3MN_H2%"/>
      <sheetName val="Khau_do_cau_nho"/>
      <sheetName val="Tinh_Qmax_(Xoko)"/>
      <sheetName val="CTG_SO"/>
      <sheetName val="SP_Sinh"/>
      <sheetName val="VH_C_Viet"/>
      <sheetName val="Xa_thanh"/>
      <sheetName val="Thuc_thanh"/>
      <sheetName val="Chi_tiet_VL-NC-MTC"/>
      <sheetName val="Tra"/>
      <sheetName val="Khau do cau(nho"/>
      <sheetName val="Jhau do Kasin"/>
      <sheetName val="hinhhoc"/>
      <sheetName val="Tra?K"/>
      <sheetName val="PEDESB"/>
      <sheetName val="MTO REV.0"/>
      <sheetName val="tra-vat-lieu"/>
      <sheetName val="chitiet"/>
      <sheetName val="Sh%et1"/>
      <sheetName val="Tra_x0000_K"/>
      <sheetName val="Sheet2"/>
    </sheetNames>
    <sheetDataSet>
      <sheetData sheetId="0" refreshError="1">
        <row r="122">
          <cell r="B122">
            <v>0.02</v>
          </cell>
          <cell r="E122">
            <v>75</v>
          </cell>
          <cell r="F122">
            <v>0.6</v>
          </cell>
          <cell r="G122">
            <v>1.1000000000000001</v>
          </cell>
        </row>
        <row r="123">
          <cell r="B123">
            <v>0.04</v>
          </cell>
          <cell r="E123">
            <v>90</v>
          </cell>
          <cell r="F123">
            <v>0.9</v>
          </cell>
          <cell r="G123">
            <v>1.6</v>
          </cell>
        </row>
        <row r="124">
          <cell r="B124">
            <v>0.06</v>
          </cell>
          <cell r="E124">
            <v>100</v>
          </cell>
          <cell r="F124">
            <v>1.2</v>
          </cell>
          <cell r="G124">
            <v>2.2000000000000002</v>
          </cell>
        </row>
        <row r="125">
          <cell r="B125">
            <v>0.08</v>
          </cell>
          <cell r="E125">
            <v>125</v>
          </cell>
          <cell r="F125">
            <v>2</v>
          </cell>
          <cell r="G125">
            <v>3.9</v>
          </cell>
        </row>
        <row r="126">
          <cell r="B126">
            <v>0.1</v>
          </cell>
          <cell r="E126">
            <v>150</v>
          </cell>
          <cell r="F126">
            <v>3.3</v>
          </cell>
          <cell r="G126">
            <v>6.1</v>
          </cell>
        </row>
        <row r="127">
          <cell r="B127">
            <v>0.10100000000000001</v>
          </cell>
          <cell r="E127">
            <v>175</v>
          </cell>
          <cell r="F127">
            <v>4.8</v>
          </cell>
          <cell r="G127">
            <v>8.5</v>
          </cell>
        </row>
        <row r="128">
          <cell r="B128">
            <v>1</v>
          </cell>
          <cell r="E128">
            <v>200</v>
          </cell>
          <cell r="F128">
            <v>6.7</v>
          </cell>
          <cell r="G128">
            <v>12</v>
          </cell>
        </row>
        <row r="129">
          <cell r="B129">
            <v>2</v>
          </cell>
        </row>
        <row r="130">
          <cell r="B130">
            <v>10</v>
          </cell>
        </row>
        <row r="131">
          <cell r="B131">
            <v>10.01</v>
          </cell>
        </row>
        <row r="132">
          <cell r="B132">
            <v>100</v>
          </cell>
        </row>
        <row r="133">
          <cell r="B133">
            <v>200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
      <sheetName val="GIAVLIEU"/>
      <sheetName val="XM"/>
      <sheetName val="NC"/>
      <sheetName val="LINHTINH"/>
      <sheetName val="PTDG"/>
      <sheetName val="PHAN-CAU"/>
      <sheetName val="TONGHOP1"/>
      <sheetName val="TT"/>
      <sheetName val="Sheet1"/>
      <sheetName val="Bu_vat_lieu"/>
      <sheetName val="MTO REV.2(ARMOR)"/>
    </sheetNames>
    <sheetDataSet>
      <sheetData sheetId="0"/>
      <sheetData sheetId="1" refreshError="1">
        <row r="41">
          <cell r="M41">
            <v>4761111.4773485707</v>
          </cell>
        </row>
        <row r="51">
          <cell r="M51">
            <v>42325320.399999991</v>
          </cell>
        </row>
        <row r="67">
          <cell r="M67">
            <v>550000</v>
          </cell>
        </row>
        <row r="70">
          <cell r="M70">
            <v>4545454.5454545449</v>
          </cell>
        </row>
      </sheetData>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an cong"/>
      <sheetName val="phu cap"/>
      <sheetName val="vlminh hoa"/>
      <sheetName val="DG "/>
      <sheetName val="NLV"/>
      <sheetName val="Ncong nhan"/>
      <sheetName val="Ha tang"/>
      <sheetName val="Bangthkp"/>
      <sheetName val="THKP"/>
      <sheetName val="Congty"/>
      <sheetName val="VPPN"/>
      <sheetName val="XN74"/>
      <sheetName val="XN54"/>
      <sheetName val="XN33"/>
      <sheetName val="NK96"/>
      <sheetName val="XL4Test5"/>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XL4Poppy"/>
      <sheetName val="DTDD"/>
      <sheetName val="DTCD"/>
      <sheetName val="DTDD2003"/>
      <sheetName val="Vayvon"/>
      <sheetName val="Tdien"/>
      <sheetName val="DTSON ADB3-N2"/>
      <sheetName val="BangketienvayNHS"/>
      <sheetName val="XXXXXXXX"/>
      <sheetName val="tong hop"/>
      <sheetName val="phan tich DG"/>
      <sheetName val="gia vat lieu"/>
      <sheetName val="gia xe may"/>
      <sheetName val="gia nhan cong"/>
      <sheetName val="Tan an(8)"/>
      <sheetName val="QK(DP1) (7)"/>
      <sheetName val="cat®o luong(DP1) (6)"/>
      <sheetName val="cat tam quang(DP1) (5)"/>
      <sheetName val="cat Na dan(DP1) (4)"/>
      <sheetName val="cat Na dan(DP1) (2)"/>
      <sheetName val="catdo luong(496)"/>
      <sheetName val="catNam Dan (DELTA) (3)"/>
      <sheetName val="cat hoa binh (DP2) (2)"/>
      <sheetName val="cat hoa binh (DP1)"/>
      <sheetName val="cat song dinh (4)"/>
      <sheetName val="C47-456"/>
      <sheetName val="C46"/>
      <sheetName val="C47-PII"/>
      <sheetName val="tuong"/>
      <sheetName val="Lop 6 lan 1"/>
      <sheetName val="lop1 lan2"/>
      <sheetName val="lop2 lan2 "/>
      <sheetName val="lop3 lan2 "/>
      <sheetName val="lop4 lan2 "/>
      <sheetName val="lop5 lan2 "/>
      <sheetName val="lop6 lan2 "/>
      <sheetName val="lop7 lan2 "/>
      <sheetName val="lop8 lan2 "/>
      <sheetName val="lop9 lan2"/>
      <sheetName val="lop10 lan2 "/>
      <sheetName val="general"/>
      <sheetName val="Main Road"/>
      <sheetName val="Nconõþnhan"/>
      <sheetName val="KL_Dat-Da"/>
      <sheetName val="N1"/>
      <sheetName val="Km0_Km8"/>
      <sheetName val="Km27_Km40+390"/>
      <sheetName val="Km8_Km17"/>
      <sheetName val="Tackcoat"/>
      <sheetName val="Primecoat"/>
      <sheetName val="Km17_Km27"/>
      <sheetName val="2J.01"/>
      <sheetName val="2J.02"/>
      <sheetName val="2J.03"/>
      <sheetName val="2J.04"/>
      <sheetName val="2J.05"/>
      <sheetName val="2J.06"/>
      <sheetName val="2J.07"/>
      <sheetName val="2J.10"/>
      <sheetName val="2J.11"/>
      <sheetName val="2J.12"/>
      <sheetName val="2J.13"/>
      <sheetName val="muc.luc"/>
      <sheetName val="123"/>
      <sheetName val="00000000"/>
      <sheetName val="1"/>
      <sheetName val="2"/>
      <sheetName val="1-11"/>
      <sheetName val="2-11"/>
      <sheetName val="1-12"/>
      <sheetName val="1-1"/>
      <sheetName val="2-12"/>
      <sheetName val="2-1"/>
      <sheetName val="1-2"/>
      <sheetName val="2-2"/>
      <sheetName val="1-3"/>
      <sheetName val="8thangdaunam"/>
      <sheetName val="KDT6"/>
      <sheetName val="KDT7"/>
      <sheetName val="KDT8"/>
      <sheetName val="KDT9"/>
      <sheetName val="KDT10"/>
      <sheetName val="TH"/>
      <sheetName val="XLT7"/>
      <sheetName val="XL8"/>
      <sheetName val="XLT9"/>
      <sheetName val="XLT6"/>
      <sheetName val="B-n (2)"/>
      <sheetName val="B-n"/>
      <sheetName val="B-ky2"/>
      <sheetName val="TH-t toan"/>
      <sheetName val="T-toan"/>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KJ 2002"/>
      <sheetName val="chi tieu HV"/>
      <sheetName val="sx-tt-tk"/>
      <sheetName val="tsach &amp; thu hoi"/>
      <sheetName val="KK than ton   (2)"/>
      <sheetName val="KK than ton   (3)"/>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2)"/>
      <sheetName val="XNGBQI-05 (3)"/>
      <sheetName val="XNGBQII-05 (2)"/>
      <sheetName val="XNGBQII-05 (3)"/>
      <sheetName val="XNGBQIII-05"/>
      <sheetName val="XNGBQII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00000001"/>
      <sheetName val="XNGBQII-05"/>
      <sheetName val="XNGBQII-05 (02)"/>
      <sheetName val="Chart1"/>
      <sheetName val="BANGTRA"/>
      <sheetName val="Det1-3"/>
      <sheetName val="T-H"/>
      <sheetName val="Com29-04Gh"/>
      <sheetName val="Com27-04NThu"/>
      <sheetName val="TH8-5"/>
      <sheetName val="KL Nthu ngay 8-5"/>
      <sheetName val="Com21-04"/>
      <sheetName val="115BC03"/>
      <sheetName val="112BC02"/>
      <sheetName val="114BC02"/>
      <sheetName val="113BC03"/>
      <sheetName val="113BC02"/>
      <sheetName val="116BC02"/>
      <sheetName val="116BC04"/>
      <sheetName val="114BC04"/>
      <sheetName val="112BC04"/>
      <sheetName val="111AC01"/>
      <sheetName val="111-BC02"/>
      <sheetName val="115BC02"/>
      <sheetName val="116BC01"/>
      <sheetName val="GH116BC04(13-4)"/>
      <sheetName val="GH113BC03(13-4)"/>
      <sheetName val="GH112BC02(13-4)"/>
      <sheetName val="Com1-3"/>
      <sheetName val="Com26-3"/>
      <sheetName val="Det26-3"/>
      <sheetName val="Com1-4"/>
      <sheetName val="Det1-4"/>
      <sheetName val="10000000"/>
      <sheetName val="20000000"/>
      <sheetName val="30000000"/>
      <sheetName val="40000000"/>
      <sheetName val="50000000"/>
      <sheetName val="DTCT"/>
      <sheetName val="dtxl"/>
      <sheetName val="Shdet3"/>
      <sheetName val="g)a vat lieu"/>
      <sheetName val="gia nhan cmng"/>
      <sheetName val="!-3"/>
      <sheetName val="T2"/>
      <sheetName val="T3"/>
      <sheetName val="T4"/>
      <sheetName val="T5"/>
      <sheetName val="THop"/>
      <sheetName val="THKD"/>
      <sheetName val="TT 9T - 2003"/>
      <sheetName val="TT QIII-2003"/>
      <sheetName val="TT QII-2003"/>
      <sheetName val="TT QI-2003"/>
      <sheetName val="sx-tt)tk"/>
      <sheetName val="LLV"/>
      <sheetName val="khi tiet KHM"/>
      <sheetName val="DP than"/>
      <sheetName val="Maueoi"/>
      <sheetName val="TH thantkn"/>
      <sheetName val="XNE@QII-05 (3)"/>
      <sheetName val="QK(@P1) (7)"/>
      <sheetName val="vlmifh hoa"/>
      <sheetName val="catNam Daf (DELTA) (3)"/>
      <sheetName val="Sheet0"/>
      <sheetName val="gvl"/>
      <sheetName val="CD2000"/>
      <sheetName val="F1"/>
      <sheetName val="BOQ-1"/>
      <sheetName val="BiaNgoai"/>
      <sheetName val="BiaTrong"/>
      <sheetName val="PTVT"/>
      <sheetName val="THVT"/>
      <sheetName val="CVC"/>
      <sheetName val="CVCM"/>
      <sheetName val="BG"/>
      <sheetName val="DToan"/>
      <sheetName val="THKL"/>
      <sheetName val="CLVL"/>
      <sheetName val="CLVT Mong"/>
      <sheetName val="PTVT Mong"/>
      <sheetName val="DG Mong"/>
      <sheetName val="CLVT Than"/>
      <sheetName val="PTVT Than"/>
      <sheetName val="DG Than"/>
      <sheetName val="Cheet14"/>
      <sheetName val="PHUTRO500"/>
      <sheetName val="DS-Thuong 6T dau"/>
      <sheetName val="000000_x0010_0"/>
      <sheetName val="KLHT"/>
      <sheetName val="CCDUCU"/>
      <sheetName val="TONGHOP KH"/>
      <sheetName val="PBOKHAUHAO"/>
      <sheetName val="MTO REV.2(ARMOR)"/>
      <sheetName val="thdt"/>
      <sheetName val="ptvl0-1"/>
      <sheetName val="0-1"/>
      <sheetName val="ptvl4-5"/>
      <sheetName val="4-5"/>
      <sheetName val="ptvl3-4"/>
      <sheetName val="3-4"/>
      <sheetName val="ptvl2-3"/>
      <sheetName val="2-3"/>
      <sheetName val="vlcong"/>
      <sheetName val="ptvl1-2"/>
      <sheetName val="Sheut26"/>
      <sheetName val="Cofgty"/>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8"/>
      <sheetName val="t.so"/>
      <sheetName val="BangketienvcyNHS"/>
      <sheetName val="XJ54"/>
      <sheetName val="TH1"/>
      <sheetName val="TH2"/>
      <sheetName val="TH3"/>
      <sheetName val="TH4"/>
      <sheetName val="TH5"/>
      <sheetName val="TH6"/>
      <sheetName val="TH7"/>
      <sheetName val="TH8"/>
      <sheetName val="TH9"/>
      <sheetName val="TH10"/>
      <sheetName val="TH11"/>
      <sheetName val="TH12"/>
      <sheetName val="canh"/>
      <sheetName val="[PHUTRO500.xlsѝGia ban NK bq"/>
      <sheetName val="Breakdown bill"/>
      <sheetName val="Breakdown 2"/>
      <sheetName val="MTL(AG)"/>
      <sheetName val="bluong"/>
      <sheetName val="dg"/>
      <sheetName val="banggia1"/>
      <sheetName val="_PHUTRO500.xlsѝGia ban NK bq"/>
      <sheetName val="nc"/>
      <sheetName val="vlieu"/>
      <sheetName val="lt-tl"/>
      <sheetName val="px3-tl"/>
      <sheetName val="px1-tl"/>
      <sheetName val="vp-tl"/>
      <sheetName val="px2,tb-tl"/>
      <sheetName val="th-qt"/>
      <sheetName val="bqt"/>
      <sheetName val="tl-khovt"/>
      <sheetName val="dtkhovt"/>
      <sheetName val="Sheet17"/>
      <sheetName val="Tổng kê"/>
      <sheetName val="AC"/>
      <sheetName val="cat Na dan(DP1)²"/>
      <sheetName val="Girder"/>
      <sheetName val="Wall"/>
      <sheetName val="Fax-Print"/>
      <sheetName val="Total International"/>
      <sheetName val="Intl without Commercial"/>
      <sheetName val="Dieuchinh"/>
      <sheetName val="DU_LIEU"/>
      <sheetName val="KKKKKKKK"/>
      <sheetName val="khluong"/>
      <sheetName val="pian tich DG"/>
      <sheetName val="cat Na dan(DP1)²_x0000__x0000_"/>
      <sheetName val="XXPXX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thso sanh"/>
      <sheetName val="dutoan"/>
      <sheetName val="dtk490-491(PAI)"/>
      <sheetName val="dtk490-491(PAII)"/>
      <sheetName val="tuong"/>
      <sheetName val="DG "/>
      <sheetName val="denbu"/>
      <sheetName val="Sheet2"/>
      <sheetName val="Sheet1"/>
      <sheetName val="tong hop"/>
      <sheetName val="phan tich DG"/>
      <sheetName val="gia vat lieu"/>
      <sheetName val="gia xe may"/>
      <sheetName val="gia nhan cong"/>
      <sheetName val="XL4Test5"/>
      <sheetName val="gvl"/>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general"/>
      <sheetName val="Main Road"/>
      <sheetName val="MTL$-INTER"/>
      <sheetName val="PHAN DS 22 KV"/>
      <sheetName val="Gioi thieu"/>
      <sheetName val="DG 11"/>
      <sheetName val="Tien luong"/>
      <sheetName val="Kinh phi "/>
      <sheetName val="Phan tich"/>
      <sheetName val="VC"/>
      <sheetName val="XL4Poppy"/>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Sum"/>
      <sheetName val="DE "/>
      <sheetName val="Chart1"/>
      <sheetName val="phùn tich DG"/>
      <sheetName val="MTO REV.0"/>
      <sheetName val="Đoàn Vay Tiền"/>
      <sheetName val="Nợ Đoàn"/>
      <sheetName val="Congty"/>
      <sheetName val="VPPN"/>
      <sheetName val="XN74"/>
      <sheetName val="XN54"/>
      <sheetName val="XN33"/>
      <sheetName val="NK96"/>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BANGTRA"/>
      <sheetName val="QMCT"/>
      <sheetName val="tra-vat-lieu"/>
      <sheetName val="DO AM DT"/>
      <sheetName val=""/>
      <sheetName val="Ðoàn Vay Ti?n"/>
      <sheetName val="N? Ðoàn"/>
      <sheetName val="Input"/>
      <sheetName val="dtk490_x000d_491(PAI_x0009_"/>
      <sheetName val="QTNugc"/>
      <sheetName val="10000_x0010_00"/>
      <sheetName val="hieuchinh30.11"/>
      <sheetName val="Bcaonhanh"/>
      <sheetName val="chitieth.chinh"/>
      <sheetName val="trinhEVN29.8"/>
      <sheetName val="GIA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gia vat"/>
      <sheetName val="Ðoàn Vay Ti_n"/>
      <sheetName val="N_ Ðoàn"/>
      <sheetName val="T2"/>
      <sheetName val="T3"/>
      <sheetName val="T4"/>
      <sheetName val="T5"/>
      <sheetName val="THop"/>
      <sheetName val="THKD"/>
      <sheetName val="20000000"/>
      <sheetName val="30000000"/>
      <sheetName val="40000000"/>
      <sheetName val="Qheet1"/>
      <sheetName val="BanTinh"/>
      <sheetName val="thdt"/>
      <sheetName val="th"/>
      <sheetName val="ptvl0-1"/>
      <sheetName val="0-1"/>
      <sheetName val="ptvl4-5"/>
      <sheetName val="4-5"/>
      <sheetName val="ptvl3-4"/>
      <sheetName val="3-4"/>
      <sheetName val="ptvl2-3"/>
      <sheetName val="2-3"/>
      <sheetName val="vlcong"/>
      <sheetName val="ptvl1-2"/>
      <sheetName val="1-2"/>
      <sheetName val="Gia"/>
      <sheetName val="Breakdown bill"/>
      <sheetName val="Breakdown 2"/>
      <sheetName val="dtk490_x000d_491(PAI "/>
      <sheetName val="dudoan"/>
      <sheetName val="Tinh truoc VAT"/>
      <sheetName val="CP khaosat(Congtinh)"/>
      <sheetName val="CP khaosat(tuyettinh)"/>
      <sheetName val="Bia"/>
      <sheetName val="Tai trong"/>
      <sheetName val="Pile-Br-Capacity"/>
      <sheetName val="cong"/>
      <sheetName val="dtxl"/>
      <sheetName val="dtk486"/>
      <sheetName val="dtk490_x000a_491(PAI_x0009_"/>
      <sheetName val="CN kho doi"/>
      <sheetName val="CTHTchua TTn?ib?"/>
      <sheetName val="CN2004 N?p TCT"/>
      <sheetName val="dtk490_x000a_491(PAI "/>
      <sheetName val="TTTram"/>
      <sheetName val="CD2000"/>
      <sheetName val="MTO REV.2(ARMOR)"/>
      <sheetName val="CTHTchua TTn_ib_"/>
      <sheetName val="CN2004 N_p TCT"/>
      <sheetName val="Truot_nen"/>
      <sheetName val="Gia vat tu"/>
      <sheetName val="dtk490_491(PAI_x0009_"/>
      <sheetName val="dtk490_491(PAI "/>
      <sheetName val="G2G3_CDR_Dim"/>
      <sheetName val="G2_System_Inputs"/>
      <sheetName val="G2_TDT_Input"/>
      <sheetName val="G2_TDT_Advanced"/>
      <sheetName val="G2G3_GGSN_WC"/>
      <sheetName val="G3_System_Inputs"/>
      <sheetName val="G3_TDT_Input"/>
      <sheetName val="CN kho ðoi"/>
      <sheetName val="CTHTchýa TTn?ib?"/>
      <sheetName val="GIADINH+TKCNHAN"/>
      <sheetName val="cn"/>
      <sheetName val="110104"/>
      <sheetName val="160104"/>
      <sheetName val="260104"/>
      <sheetName val="040204"/>
      <sheetName val="130204"/>
      <sheetName val="230204"/>
      <sheetName val="OANH TDTKAH"/>
      <sheetName val="AHUY TKVP"/>
      <sheetName val="AHUYTKDQ"/>
      <sheetName val="sq"/>
      <sheetName val="10000_x005f_x0010_00"/>
      <sheetName val="Temp"/>
      <sheetName val="thso_sanh"/>
      <sheetName val="DG_"/>
      <sheetName val="gia vat_x0000_lieu"/>
      <sheetName val="CTHTchýa TTn_ib_"/>
      <sheetName val="pc"/>
      <sheetName val="pt"/>
      <sheetName val="111"/>
      <sheetName val="th thu chi"/>
      <sheetName val="tam ung"/>
      <sheetName val="dtk490࠭491(PA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sheetData sheetId="220"/>
      <sheetData sheetId="221"/>
      <sheetData sheetId="222"/>
      <sheetData sheetId="223"/>
      <sheetData sheetId="224"/>
      <sheetData sheetId="22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thl"/>
      <sheetName val="thkp"/>
      <sheetName val="gvl"/>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Sheet1"/>
      <sheetName val="Tro giup"/>
      <sheetName val="20000000"/>
      <sheetName val="XL4Test5"/>
      <sheetName val="XL4Test5 (2)"/>
      <sheetName val="XL4Test5 (3)"/>
      <sheetName val="XL4Test5 (4)"/>
      <sheetName val="XL4Test5 (5)"/>
      <sheetName val="Gia vat tu"/>
      <sheetName val="CHO TC"/>
      <sheetName val="Tinh"/>
      <sheetName val="Tinh (m2)"/>
      <sheetName val="Datyeu"/>
      <sheetName val="SS106"/>
      <sheetName val="00000001"/>
      <sheetName val="XL4Poppy"/>
      <sheetName val="tuong"/>
      <sheetName val="tra-vat-lieu"/>
      <sheetName val="ESTI."/>
      <sheetName val="DI-ESTI"/>
      <sheetName val="DO AM DT"/>
      <sheetName val="dtct cong"/>
      <sheetName val="DG "/>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TONG HOP"/>
      <sheetName val="DS HA LONG"/>
      <sheetName val="ctTBA"/>
      <sheetName val="B2_3"/>
      <sheetName val="CL_XD"/>
      <sheetName val="CHO_TC"/>
      <sheetName val="Tinh_(m2)"/>
      <sheetName val="DO_AM_DT"/>
      <sheetName val="DG_"/>
      <sheetName val="BC nhanh"/>
      <sheetName val="BC TCTy"/>
      <sheetName val="BC GD "/>
      <sheetName val="BC ngay"/>
      <sheetName val="SL va do am"/>
      <sheetName val="Da voi"/>
      <sheetName val="Da set"/>
      <sheetName val="Lo nung"/>
      <sheetName val="Nghien lieu"/>
      <sheetName val="Nghien xi"/>
      <sheetName val="Nghien than"/>
      <sheetName val="BC P KH"/>
      <sheetName val="ML"/>
      <sheetName val="TT"/>
      <sheetName val="TD"/>
      <sheetName val="DV"/>
      <sheetName val="BMC"/>
      <sheetName val="DN"/>
      <sheetName val="DUL"/>
      <sheetName val="DTHH"/>
      <sheetName val="Dam chu"/>
      <sheetName val="Du_lieu"/>
      <sheetName val="THOP XL"/>
      <sheetName val="Du Toan"/>
      <sheetName val="BGVL"/>
      <sheetName val="NC&amp;M"/>
      <sheetName val="DG Nen"/>
      <sheetName val="Thuc thanh"/>
      <sheetName val=""/>
      <sheetName val="Bia"/>
      <sheetName val="tra-vat-lgeu"/>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Sheet9"/>
      <sheetName val="Sheet10"/>
      <sheetName val="ESTI_"/>
      <sheetName val="Tro_giup"/>
      <sheetName val="XL4Test5_(2)"/>
      <sheetName val="XL4Test5_(3)"/>
      <sheetName val="XL4Test5_(4)"/>
      <sheetName val="XL4Test5_(5)"/>
      <sheetName val="dtct_cong"/>
      <sheetName val="Gia_vat_tu"/>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Name"/>
      <sheetName val="IBASE"/>
      <sheetName val="Package1"/>
      <sheetName val="Tổng kê"/>
      <sheetName val="Sheet2"/>
      <sheetName val="Sheet3"/>
      <sheetName val="THCT"/>
      <sheetName val="THTram"/>
      <sheetName val="THDZ0,4"/>
      <sheetName val="TH DZ35"/>
      <sheetName val="Tổng hợp VT"/>
      <sheetName val="AASHTO92"/>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
      <sheetName val="B2_31"/>
      <sheetName val="CL_XD1"/>
      <sheetName val="CHO_TC1"/>
      <sheetName val="Tinh_(m2)1"/>
      <sheetName val="DO_AM_DT1"/>
      <sheetName val="DG_1"/>
      <sheetName val="KKKKKKKK"/>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Sum"/>
      <sheetName val="________"/>
      <sheetName val="Gia"/>
      <sheetName val="_x0000__x0000__x0000__x0000__x0000__x0000__x0000__x0000_"/>
    </sheetNames>
    <sheetDataSet>
      <sheetData sheetId="0"/>
      <sheetData sheetId="1"/>
      <sheetData sheetId="2"/>
      <sheetData sheetId="3" refreshError="1">
        <row r="23">
          <cell r="N23">
            <v>5500</v>
          </cell>
        </row>
        <row r="28">
          <cell r="N28">
            <v>1700000</v>
          </cell>
        </row>
        <row r="34">
          <cell r="N34">
            <v>27272.73</v>
          </cell>
        </row>
        <row r="35">
          <cell r="N35">
            <v>30454.55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cphiNVL"/>
      <sheetName val="sanluong+doanhthu"/>
      <sheetName val="Sheet4"/>
      <sheetName val="KHtragoc+lai"/>
      <sheetName val="kh-hao"/>
      <sheetName val="th-chi1"/>
      <sheetName val="thu-chi"/>
      <sheetName val="00000000"/>
      <sheetName val="XL4Poppy"/>
      <sheetName val="So tien vay"/>
      <sheetName val="Lai NH"/>
      <sheetName val="Tong hop"/>
      <sheetName val="phan bo lai vay"/>
      <sheetName val="01"/>
      <sheetName val="DO01"/>
      <sheetName val="DO2"/>
      <sheetName val="2"/>
      <sheetName val="3"/>
      <sheetName val="do3"/>
      <sheetName val="NEW_PANEL"/>
      <sheetName val="Sheet2"/>
      <sheetName val="Sheet3"/>
      <sheetName val="Sheet5"/>
      <sheetName val="Sheet6"/>
      <sheetName val="Sheet7"/>
      <sheetName val="Sheet8"/>
      <sheetName val="Sheet9"/>
      <sheetName val="Sheet10"/>
      <sheetName val="Sheet11"/>
      <sheetName val="PHAN TICH VAT TU NGANG"/>
      <sheetName val="BANG DU TOAN DRC"/>
      <sheetName val="DIEN GIAI TIEN LUONG"/>
      <sheetName val="TONG HOP KINH PHI"/>
      <sheetName val="CHIET TINH DON GIA"/>
      <sheetName val="PHAN TICH KHOI LUONG"/>
      <sheetName val="TONG HOP VAT TU"/>
      <sheetName val="BANG DU TOAN"/>
      <sheetName val="PHAN TICH VAT TU"/>
      <sheetName val="TONG HOP VAT TU (2)"/>
      <sheetName val="BANGCUOC"/>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Bieu1-LDTN"/>
      <sheetName val="Bieu 2a"/>
      <sheetName val="Bieu 2b"/>
      <sheetName val="Bieu 2c"/>
      <sheetName val="Bieu 3"/>
      <sheetName val="Bieu 4a"/>
      <sheetName val="Bieu 4b"/>
      <sheetName val="Bieu 4c-1"/>
      <sheetName val="Bieu 4c-2"/>
      <sheetName val="Bieu 5"/>
      <sheetName val="Bieu 6"/>
      <sheetName val="TDKT"/>
      <sheetName val="Tong San luong"/>
      <sheetName val="TQT"/>
      <sheetName val="Tong Quyettoan"/>
      <sheetName val="Quyettoan 2001"/>
      <sheetName val="TT tam ung"/>
      <sheetName val="QT thue 2001"/>
      <sheetName val="P bo CPC 2001"/>
      <sheetName val="PB KHTS 2001"/>
      <sheetName val="Dieuchinh thueVAT"/>
      <sheetName val="TONG HOP K L"/>
      <sheetName val="KLPSINH"/>
      <sheetName val="Bang PTKL-Luu"/>
      <sheetName val="Bang PTKL"/>
      <sheetName val="Tuan BCao"/>
      <sheetName val="KLNBA"/>
      <sheetName val="Theo doi Ranh"/>
      <sheetName val="Ranh 1"/>
      <sheetName val="Ranh"/>
      <sheetName val="KLTT"/>
      <sheetName val="cong411-415+500"/>
      <sheetName val="cong406-410"/>
      <sheetName val="116-128-cavico"/>
      <sheetName val="TKL"/>
      <sheetName val="KY TT"/>
      <sheetName val="KLBCCTY Cong"/>
      <sheetName val="TTKL VIA 2 NBA"/>
      <sheetName val="TTKL- TAM BAN 408"/>
      <sheetName val="KLVTU"/>
      <sheetName val="Phan dap K95"/>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Sheet66"/>
      <sheetName val="Sheet67"/>
      <sheetName val="Sheet68"/>
      <sheetName val="Sheet69"/>
      <sheetName val="Sheet70"/>
      <sheetName val="Sheet71"/>
      <sheetName val="Sheet72"/>
      <sheetName val="Sheet73"/>
      <sheetName val="Sheet74"/>
      <sheetName val="Sheet75"/>
      <sheetName val="Sheet76"/>
      <sheetName val="Sheet77"/>
      <sheetName val="Sheet78"/>
      <sheetName val="Sheet79"/>
      <sheetName val="Sheet80"/>
      <sheetName val="Sheet81"/>
      <sheetName val="Sheet82"/>
      <sheetName val="Sheet83"/>
      <sheetName val="Sheet84"/>
      <sheetName val="Sheet85"/>
      <sheetName val="Sheet86"/>
      <sheetName val="Sheet87"/>
      <sheetName val="Sheet88"/>
      <sheetName val="Sheet89"/>
      <sheetName val="Sheet90"/>
      <sheetName val="Sheet91"/>
      <sheetName val="Sheet92"/>
      <sheetName val="Sheet93"/>
      <sheetName val="Sheet94"/>
      <sheetName val="Sheet95"/>
      <sheetName val="Sheet96"/>
      <sheetName val="Sheet97"/>
      <sheetName val="Sheet98"/>
      <sheetName val="Sheet99"/>
      <sheetName val="Sheet100"/>
      <sheetName val="Gia VL"/>
      <sheetName val="Bang gia ca may"/>
      <sheetName val="Bang luong CB"/>
      <sheetName val="Bang P.tich CT"/>
      <sheetName val="D.toan chi tiet"/>
      <sheetName val="Bang TH Dtoan"/>
      <sheetName val="XXXXXXXX"/>
      <sheetName val="Form3m"/>
      <sheetName val="FormCaoDo"/>
      <sheetName val="GOC-SB2"/>
      <sheetName val="1"/>
      <sheetName val="4"/>
      <sheetName val="5"/>
      <sheetName val="6"/>
      <sheetName val="7"/>
      <sheetName val="8"/>
      <sheetName val="9"/>
      <sheetName val="10"/>
      <sheetName val="11"/>
      <sheetName val="12"/>
      <sheetName val="13"/>
      <sheetName val="14"/>
      <sheetName val="15"/>
      <sheetName val="16"/>
      <sheetName val="17"/>
      <sheetName val="Dung"/>
      <sheetName val="Sheet12"/>
      <sheetName val="KHthuvon T3-2003"/>
      <sheetName val="KHThuvonT4-2003"/>
      <sheetName val="THuchienKHTVQI-2003"/>
      <sheetName val="KHTV Q2-2003"/>
      <sheetName val="Thang5-03"/>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o0000000"/>
      <sheetName val="p0000000"/>
      <sheetName val="q0000000"/>
      <sheetName val="r0000000"/>
      <sheetName val="s0000000"/>
      <sheetName val="t0000000"/>
      <sheetName val="u0000000"/>
      <sheetName val="v0000000"/>
      <sheetName val="w0000000"/>
      <sheetName val="x0000000"/>
      <sheetName val="y0000000"/>
      <sheetName val="z0000000"/>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Congty"/>
      <sheetName val="VPPN"/>
      <sheetName val="XN74"/>
      <sheetName val="XN54"/>
      <sheetName val="XN33"/>
      <sheetName val="NK96"/>
      <sheetName val="XL4Test5"/>
      <sheetName val="ccdc"/>
      <sheetName val="pbnvlieu"/>
      <sheetName val="NKNVLIEUBSUNG"/>
      <sheetName val="pbcpqlq4"/>
      <sheetName val="pbcpchung"/>
      <sheetName val="pbccdcDUNG"/>
      <sheetName val="NVLQ1+2,03"/>
      <sheetName val="CCDCQ1+2.03"/>
      <sheetName val="1421Q1+2"/>
      <sheetName val="XXXXXXX0"/>
      <sheetName val="KM0+KM1"/>
      <sheetName val="KM1+KM2"/>
      <sheetName val="KM2+KM3"/>
      <sheetName val="Nen-Mat"/>
      <sheetName val="Ho ga"/>
      <sheetName val="Ho thu"/>
      <sheetName val=" Kl ranh kin BT, H30"/>
      <sheetName val="1.2-Kluong bo via &amp; rdan"/>
      <sheetName val="2.2-Kluong lat he"/>
      <sheetName val="BIA KP"/>
      <sheetName val="phan tich DG"/>
      <sheetName val="gia vat lieu"/>
      <sheetName val="gia xe may"/>
      <sheetName val="gia nhan cong"/>
      <sheetName val="T3"/>
      <sheetName val="KCT moi"/>
      <sheetName val="KCT moi (2)"/>
      <sheetName val="Hoi"/>
      <sheetName val="T4"/>
      <sheetName val="T5"/>
      <sheetName val="Quytien mat2003 baocao)"/>
      <sheetName val="T4 (2)"/>
      <sheetName val="T6"/>
      <sheetName val="T6Bich"/>
      <sheetName val="5 nam (tach)"/>
      <sheetName val="5 nam (tach) (2)"/>
      <sheetName val="KH 2003"/>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Hop (2)"/>
      <sheetName val="phÐp 99"/>
      <sheetName val="Nghi s¬n (2)"/>
      <sheetName val="kt1 (2)"/>
      <sheetName val="Tiepthi"/>
      <sheetName val="THop"/>
      <sheetName val="Daotao"/>
      <sheetName val="Cau 100 tan"/>
      <sheetName val="UongBi (2)"/>
      <sheetName val="UongBi"/>
      <sheetName val="tgd"/>
      <sheetName val="HDQT"/>
      <sheetName val="tc"/>
      <sheetName val="tv"/>
      <sheetName val="qlm"/>
      <sheetName val=" dngoai"/>
      <sheetName val="hchi"/>
      <sheetName val="dd"/>
      <sheetName val="pc"/>
      <sheetName val="kh"/>
      <sheetName val=" thidua"/>
      <sheetName val="bv"/>
      <sheetName val="lxe"/>
      <sheetName val="kt"/>
      <sheetName val="kt1"/>
      <sheetName val="vhan"/>
      <sheetName val="Tuvan1"/>
      <sheetName val="Tuvan2"/>
      <sheetName val="KOBE150T"/>
      <sheetName val=" cogioi"/>
      <sheetName val="HPhong"/>
      <sheetName val="xnk"/>
      <sheetName val="CNTT"/>
      <sheetName val="Doanphi"/>
      <sheetName val="Ph-Thu"/>
      <sheetName val="Ph-Thu (2)"/>
      <sheetName val="PC (2)"/>
      <sheetName val="Chart2"/>
      <sheetName val="Chart1"/>
      <sheetName val="PC (3)"/>
      <sheetName val="Tonghop30.9"/>
      <sheetName val="Tonghop15.7"/>
      <sheetName val="Tonghop30.6"/>
      <sheetName val="Tonghop30.4"/>
      <sheetName val="Tonghop30.2"/>
      <sheetName val="Tonghop31.12"/>
      <sheetName val="CPQl"/>
      <sheetName val="DBDAN"/>
      <sheetName val="CTCCN"/>
      <sheetName val="TDC"/>
      <sheetName val="Quang Tri"/>
      <sheetName val="TTHue"/>
      <sheetName val="Da Nang"/>
      <sheetName val="Quang Nam"/>
      <sheetName val="Quang Ngai"/>
      <sheetName val="TH DH-QN"/>
      <sheetName val="KP HD"/>
      <sheetName val="DB HD"/>
      <sheetName val="TH"/>
      <sheetName val="Phantich"/>
      <sheetName val="Toan_DA"/>
      <sheetName val="2004"/>
      <sheetName val="2005"/>
      <sheetName val="ton tam"/>
      <sheetName val="Thep hinh"/>
      <sheetName val="p-in"/>
      <sheetName val="Ma"/>
      <sheetName val="Tonghop"/>
      <sheetName val="BQTPT"/>
      <sheetName val="BQTVT"/>
      <sheetName val="NKBH"/>
      <sheetName val="NH"/>
      <sheetName val="HToan"/>
      <sheetName val="NKPT"/>
      <sheetName val="QTPhoto"/>
      <sheetName val="No Photo"/>
      <sheetName val="TL"/>
      <sheetName val="NKVitinh"/>
      <sheetName val="QTVitinh"/>
      <sheetName val="No vitinh"/>
      <sheetName val="Luong"/>
      <sheetName val="XNCN"/>
      <sheetName val="tuan"/>
      <sheetName val="thang"/>
      <sheetName val="Soluong"/>
      <sheetName val="Ton"/>
      <sheetName val="BCNo"/>
      <sheetName val="Theno"/>
      <sheetName val="Sochi"/>
      <sheetName val="giaotien"/>
      <sheetName val="DGT"/>
      <sheetName val="Hagia"/>
      <sheetName val="duchai"/>
      <sheetName val="Congno2002va2003"/>
      <sheetName val="cong40_x0016_-410"/>
      <sheetName val="DSKH HN"/>
      <sheetName val="NKY "/>
      <sheetName val="DS-TT"/>
      <sheetName val=" HN NHAP"/>
      <sheetName val="KHO HN"/>
      <sheetName val="CNO "/>
      <sheetName val="CP -141"/>
      <sheetName val="CPhi"/>
      <sheetName val="CP1"/>
      <sheetName val="GVXL5"/>
      <sheetName val="CPXL1"/>
      <sheetName val="THOP XL1"/>
      <sheetName val="CPXL5"/>
      <sheetName val="621XL1"/>
      <sheetName val="154XL1"/>
      <sheetName val="Khao PBXL1"/>
      <sheetName val="D154XL5"/>
      <sheetName val="KCCPXL5"/>
      <sheetName val="HTCPXL5"/>
      <sheetName val="TTCPXL5"/>
      <sheetName val="XL1-5"/>
      <sheetName val="Shaet28"/>
      <sheetName val="TK331A"/>
      <sheetName val="TK131B"/>
      <sheetName val="TK131A"/>
      <sheetName val="TK 331c1"/>
      <sheetName val="TK331C"/>
      <sheetName val="CT331-2003"/>
      <sheetName val="CT 331"/>
      <sheetName val="CT131-2003"/>
      <sheetName val="CT 131"/>
      <sheetName val="TK331B"/>
      <sheetName val="[heet30"/>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504"/>
      <sheetName val="807"/>
      <sheetName val="809"/>
      <sheetName val="801"/>
      <sheetName val="10-3"/>
      <sheetName val="CAVICO"/>
      <sheetName val="SD7"/>
      <sheetName val="gia vat mieu"/>
      <sheetName val="NK4-QT"/>
      <sheetName val="NK5-QT"/>
      <sheetName val="QT4"/>
      <sheetName val="NT2"/>
      <sheetName val="NT2+2"/>
      <sheetName val="NT3"/>
      <sheetName val="NT3+2"/>
      <sheetName val="NT4"/>
      <sheetName val="nt 02 ntien cong ty lan 03  "/>
      <sheetName val="nt 02chua ntien cong ty lan 03 "/>
      <sheetName val="nt 04 ntien cong ty lan 03  "/>
      <sheetName val="nt 04chua ntien cong ty lan 03"/>
      <sheetName val="nt 05 ntien cong ty lan 03 "/>
      <sheetName val="nt 05  chuantien cong ty lan 03"/>
      <sheetName val="DTCT"/>
      <sheetName val="PTVT"/>
      <sheetName val="THDT"/>
      <sheetName val="THVT"/>
      <sheetName val="THGT"/>
      <sheetName val="KHOI LUONG"/>
      <sheetName val="K255 SBasa"/>
      <sheetName val=""/>
      <sheetName val="BL01"/>
      <sheetName val="BL02"/>
      <sheetName val="BL03"/>
      <sheetName val="Phan dap J95"/>
      <sheetName val="_x0012_2-9"/>
      <sheetName val="C.TIEU"/>
      <sheetName val="KQ (2)"/>
      <sheetName val="T.HAO"/>
      <sheetName val="T.HAO (2)"/>
      <sheetName val="KHbanhang"/>
      <sheetName val="CPSX"/>
      <sheetName val="QLDN"/>
      <sheetName val="T.Luong"/>
      <sheetName val="GTCX(Zx)"/>
      <sheetName val="W200x250"/>
      <sheetName val="DH200x250"/>
      <sheetName val="RT-G200x250"/>
      <sheetName val="T-250x400"/>
      <sheetName val="K-CT200x200"/>
      <sheetName val="TL-200x300"/>
      <sheetName val="400x400"/>
      <sheetName val="300x300"/>
      <sheetName val="T.Hao(1)"/>
      <sheetName val="TSCD"/>
      <sheetName val="CPNLTT"/>
      <sheetName val="NCTT"/>
      <sheetName val="LAI VAY"/>
      <sheetName val="641"/>
      <sheetName val="642"/>
      <sheetName val="CPSXKD"/>
      <sheetName val="GTmen"/>
      <sheetName val="K.luongSP"/>
      <sheetName val="BAI.MEN-Xuong"/>
      <sheetName val="KHDT"/>
      <sheetName val="KHGT"/>
      <sheetName val="KHDT(1)"/>
      <sheetName val="KHDT(2)"/>
      <sheetName val="SX-TT"/>
      <sheetName val="CL "/>
      <sheetName val="LDTL"/>
      <sheetName val="KHSCL"/>
      <sheetName val="BAO HO LD"/>
      <sheetName val="K-HAO"/>
      <sheetName val="CPC"/>
      <sheetName val="LNKD"/>
      <sheetName val="SK"/>
      <sheetName val="TRA NO"/>
      <sheetName val="CTTH"/>
      <sheetName val="VLD"/>
      <sheetName val="VLD_Phuong"/>
      <sheetName val="BCKQSXKD"/>
      <sheetName val="CANDOIKT"/>
      <sheetName val="BC LUU CHUYEN TTE"/>
      <sheetName val="BCKQHDSX -KD"/>
      <sheetName val="BANGCDKT"/>
      <sheetName val="BCDKT (CU)"/>
      <sheetName val="BCLCT.TE"/>
      <sheetName val="KH .BANHANG"/>
      <sheetName val="GIAVONHANGBAN"/>
      <sheetName val="C.PHISANXUAT"/>
      <sheetName val="CHIPHI HOATDONG"/>
      <sheetName val="KMTAICHINHBATTHUONG"/>
      <sheetName val="Tinhtoanchitiettaichinh"/>
      <sheetName val="kehoachdautu"/>
      <sheetName val="k`28-10"/>
      <sheetName val="Sheet13"/>
      <sheetName val="Sheet14"/>
      <sheetName val="Sheet15"/>
      <sheetName val="Sheet16"/>
      <sheetName val="kh Òv-10"/>
      <sheetName val="SŨeet3"/>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HD thu mea cat soi "/>
      <sheetName val="Mau co 02C"/>
      <sheetName val="14C-"/>
      <sheetName val="14C-SB2"/>
      <sheetName val="[PANEL.XLS_x001d_T5"/>
      <sheetName val="[PANEL.XLSŝQT thue 2001"/>
      <sheetName val="TH FF140"/>
      <sheetName val="TH FF177"/>
      <sheetName val="Tien dat HD"/>
      <sheetName val="TH cong no"/>
      <sheetName val="12.03"/>
      <sheetName val="1.04"/>
      <sheetName val="2.04"/>
      <sheetName val="3.04"/>
      <sheetName val="4.04"/>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400-415.37"/>
      <sheetName val="KL NR2"/>
      <sheetName val="NR2 565 PQ DQ"/>
      <sheetName val="565 DD"/>
      <sheetName val="M2-415.37"/>
      <sheetName val="Cong"/>
      <sheetName val="507 PQ"/>
      <sheetName val="507 DD"/>
      <sheetName val=" Subbase"/>
      <sheetName val="NR2"/>
      <sheetName val="T9"/>
      <sheetName val="T2"/>
      <sheetName val="T1"/>
      <sheetName val="Sheep75"/>
      <sheetName val="Sheetး6"/>
      <sheetName val="NEW-PAN၅L"/>
      <sheetName val="nuoc"/>
      <sheetName val="ctTBA"/>
      <sheetName val="Gia"/>
      <sheetName val="mau 1"/>
      <sheetName val="mau 10"/>
      <sheetName val="mau 2"/>
      <sheetName val="mau 3"/>
      <sheetName val="mau 4"/>
      <sheetName val="Tai san luu dong"/>
      <sheetName val="Boiduongkiemke"/>
      <sheetName val="Tonghopgiatri"/>
      <sheetName val="Kiemke30-6"/>
      <sheetName val="tuong"/>
      <sheetName val="Giantiep"/>
      <sheetName val="Phucvu"/>
      <sheetName val="PXBTso1_SLa"/>
      <sheetName val="PXBT TQuang"/>
      <sheetName val="Doicogioi"/>
      <sheetName val="PXnghien"/>
      <sheetName val="BTHLT01&amp;0205"/>
      <sheetName val="Dien+T U"/>
      <sheetName val="DS chi tet TQ"/>
      <sheetName val="Doan phi"/>
      <sheetName val="Ba⁮g luong CB"/>
      <sheetName val="Bang CC (2)"/>
      <sheetName val="Nhat trinh"/>
      <sheetName val="Tien An T11"/>
      <sheetName val="DNPD-QL"/>
      <sheetName val="Bang luong"/>
      <sheetName val="Bang CC"/>
      <sheetName val=" Luong nghien "/>
      <sheetName val="QT-LN"/>
      <sheetName val="Phuc vu"/>
      <sheetName val="May Phat"/>
      <sheetName val="1813"/>
      <sheetName val="Thg 2"/>
      <sheetName val="Thg 3"/>
      <sheetName val="Thg 4"/>
      <sheetName val="thg5"/>
      <sheetName val="Thg6"/>
      <sheetName val="Thg7"/>
      <sheetName val="thang1"/>
      <sheetName val="thang2"/>
      <sheetName val="Bang lu哜ng CB"/>
      <sheetName val="Hni"/>
      <sheetName val="ht 24,11"/>
      <sheetName val="gvl"/>
      <sheetName val="gia vt,nc,may"/>
      <sheetName val="Bang PTKL/Luu"/>
      <sheetName val="UH"/>
      <sheetName val="SILICATE"/>
      <sheetName val="PANEL"/>
      <sheetName val="_heet30"/>
      <sheetName val="Tuan B_x0000_ao"/>
      <sheetName val="Tuan 1"/>
      <sheetName val="Tuan 2"/>
      <sheetName val="Tuan 3"/>
      <sheetName val="Tuan 4"/>
      <sheetName val="Dot - 2"/>
      <sheetName val="Dot 1"/>
      <sheetName val="PDV+XE"/>
      <sheetName val="ct6- 1"/>
      <sheetName val="ct6-2"/>
      <sheetName val="ct2 - 1"/>
      <sheetName val="ct2-2"/>
      <sheetName val=" ct16"/>
      <sheetName val="bc xe tth"/>
      <sheetName val="soke toan cno"/>
      <sheetName val="bccno"/>
      <sheetName val="bang thong ke"/>
      <sheetName val="bcdv"/>
      <sheetName val="Shuet39"/>
      <sheetName val="Ma 787"/>
      <sheetName val="w00000_x0010_0"/>
      <sheetName val="tk131t1 (2)"/>
      <sheetName val="tk331 (3)"/>
      <sheetName val="tk336t1 (5)"/>
      <sheetName val="Ma KH 331 "/>
      <sheetName val="Danh sach (7)"/>
      <sheetName val="Danh sach (8)"/>
      <sheetName val="cong no TD (2)"/>
      <sheetName val="BKCN331-04 (2)"/>
      <sheetName val="BKCN131-04 (3)"/>
      <sheetName val="KHTV _x0003__x0000_-2003"/>
      <sheetName val="CHITIET VL-NC-TT1p"/>
      <sheetName val="TONGKE3p"/>
      <sheetName val="BKCN336-04 (4)"/>
      <sheetName val="Danh muc ho so luu tru 2002(12)"/>
      <sheetName val="Danh muc ho so luu tru 2002(13)"/>
      <sheetName val="ke SCL (6)"/>
      <sheetName val="ke DTXDCB (7)"/>
      <sheetName val="MTSan (8)"/>
      <sheetName val="Thue 0 ktru "/>
      <sheetName val="Thue 0 ktru  -05 "/>
      <sheetName val="CPhi 50 nam "/>
      <sheetName val="Tra goc vay MTruong "/>
      <sheetName val="ke DC Than (7)"/>
      <sheetName val="kectu  go "/>
      <sheetName val="Hon gai "/>
      <sheetName val="Huong bien "/>
      <sheetName val="NM Sua "/>
      <sheetName val="L Thuc "/>
      <sheetName val="San gat "/>
      <sheetName val="H Chat mo "/>
      <sheetName val="Xang dau "/>
      <sheetName val="Hai Yen"/>
      <sheetName val="cang le "/>
      <sheetName val="HTan"/>
      <sheetName val="phieuchi (5)"/>
      <sheetName val="phieuchi CD(6)"/>
      <sheetName val="phieuThuCD (7)"/>
      <sheetName val="Biat1 (8)"/>
      <sheetName val="Biat1 (10)"/>
      <sheetName val="Biat1 (9)"/>
      <sheetName val="keno (2)"/>
      <sheetName val="UOC CP 2004 "/>
      <sheetName val="00000001"/>
      <sheetName val="KHo152"/>
      <sheetName val="Kho153"/>
      <sheetName val="bcchi tiet"/>
      <sheetName val="HS"/>
      <sheetName val="PANEL ?????"/>
      <sheetName val="SUeet3"/>
      <sheetName val="[PANEL.XLSၝXL4Test5"/>
      <sheetName val="NKNVLIEUBSUN_x0003_"/>
      <sheetName val="QT thue _x0012_001"/>
      <sheetName val="P_x0000_bo CPC 2001"/>
      <sheetName val="Hoan t_x0008_anh"/>
      <sheetName val="K_x0008_oach"/>
      <sheetName val="_x000b_H T8"/>
      <sheetName val="_x0014_11"/>
      <sheetName val="Kh 1_x0012_"/>
      <sheetName val="ht 2_x0010_-10"/>
      <sheetName val="KH15_x000d_12"/>
      <sheetName val="Ht_x0000_15-12"/>
      <sheetName val="kh24-_x0011_1"/>
      <sheetName val="kh _x0011_7-11"/>
      <sheetName val="_x0010_6-10"/>
      <sheetName val="_x0012_9-9"/>
      <sheetName val="H_x0014_29"/>
      <sheetName val="K2_x0014_9 K98"/>
      <sheetName val="K252 K_x0019_8"/>
      <sheetName val="K253 Subba_x0013_e"/>
      <sheetName val="K25_x0019_"/>
      <sheetName val="K_x0012_60 Subbase"/>
      <sheetName val="K2_x0016_1 Base"/>
      <sheetName val="Theo doi R_x0001_nh"/>
      <sheetName val="Ra_x000e_h 1"/>
      <sheetName val="116_x000d_128-cav_x0009_co"/>
      <sheetName val="TTKL_x000d_ TAM BAN 408"/>
      <sheetName val="Sheet_x0012_9"/>
      <sheetName val="Tuong_x0000__x0000__x0000__x0000__x0000__x0000__x0000__x0000__x0000__x0001__x0000_㑄Ś_x0000__x0004__x0000__x0000__x0000__x0000__x0000__x0000_敜ś_x0000__x0000__x0000_"/>
      <sheetName val="Bang lu?ng CB"/>
      <sheetName val="So quy 2007"/>
      <sheetName val="Tu PC 58"/>
      <sheetName val="Tu PC 33 - 57"/>
      <sheetName val="PC tu 01 - 32"/>
      <sheetName val="PT tu 01"/>
      <sheetName val="So quy NH"/>
      <sheetName val="Bia so quy"/>
      <sheetName val="bo"/>
      <sheetName val="116_x000d_128-cav co"/>
      <sheetName val="O252 AC"/>
      <sheetName val="01,04"/>
      <sheetName val="7000ð000"/>
      <sheetName val="h00000ð0"/>
      <sheetName val="i00ð0000"/>
      <sheetName val="[PANEL.XLSsQT thue 2001"/>
      <sheetName val="Sheet?6"/>
      <sheetName val="K253 K9_x0018_"/>
      <sheetName val="Ht1r8"/>
      <sheetName val="KH15 12"/>
      <sheetName val="116 128-cav co"/>
      <sheetName val="TTKL  TAM BAN 40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refreshError="1"/>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refreshError="1"/>
      <sheetData sheetId="547" refreshError="1"/>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refreshError="1"/>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refreshError="1"/>
      <sheetData sheetId="789" refreshError="1"/>
      <sheetData sheetId="790"/>
      <sheetData sheetId="791" refreshError="1"/>
      <sheetData sheetId="792"/>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refreshError="1"/>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refreshError="1"/>
      <sheetData sheetId="839" refreshError="1"/>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refreshError="1"/>
      <sheetData sheetId="876" refreshError="1"/>
      <sheetData sheetId="877"/>
      <sheetData sheetId="878" refreshError="1"/>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refreshError="1"/>
      <sheetData sheetId="907"/>
      <sheetData sheetId="908"/>
      <sheetData sheetId="909"/>
      <sheetData sheetId="910"/>
      <sheetData sheetId="911"/>
      <sheetData sheetId="912"/>
      <sheetData sheetId="913"/>
      <sheetData sheetId="914"/>
      <sheetData sheetId="915" refreshError="1"/>
      <sheetData sheetId="916" refreshError="1"/>
      <sheetData sheetId="917"/>
      <sheetData sheetId="918"/>
      <sheetData sheetId="919"/>
      <sheetData sheetId="920"/>
      <sheetData sheetId="921" refreshError="1"/>
      <sheetData sheetId="922" refreshError="1"/>
      <sheetData sheetId="923"/>
      <sheetData sheetId="924"/>
      <sheetData sheetId="925" refreshError="1"/>
      <sheetData sheetId="926" refreshError="1"/>
      <sheetData sheetId="92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8"/>
      <sheetName val="GVL"/>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tong hop"/>
      <sheetName val="phan tich DG"/>
      <sheetName val="gia vat lieu"/>
      <sheetName val="gia xe may"/>
      <sheetName val="gia nhan cong"/>
      <sheetName val="Thang04"/>
      <sheetName val="Thang06"/>
      <sheetName val="Thang0"/>
      <sheetName val="00000000"/>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10000000"/>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GT TT (2)"/>
      <sheetName val="KLTC giai doan"/>
      <sheetName val="KL (2)"/>
      <sheetName val="KLtt lan3"/>
      <sheetName val="GTT2 lan3 tt"/>
      <sheetName val="GTT2 lan 4 dc "/>
      <sheetName val="chenh lech gia"/>
      <sheetName val="KL bao con lai"/>
      <sheetName val="GTT2 lan 4 tt"/>
      <sheetName val="XXXXXXXX"/>
      <sheetName val="Tai khoan"/>
      <sheetName val="CV1"/>
      <sheetName val="CV2"/>
      <sheetName val="CV3"/>
      <sheetName val="CV4"/>
      <sheetName val="CV5"/>
      <sheetName val="CV6"/>
      <sheetName val="CV7"/>
      <sheetName val="CV8"/>
      <sheetName val="CV9"/>
      <sheetName val="THDGCT"/>
      <sheetName val="THgiathau"/>
      <sheetName val="GVT"/>
      <sheetName val="THCP"/>
      <sheetName val="BQT"/>
      <sheetName val="RG"/>
      <sheetName val="BCVT"/>
      <sheetName val="BKHD"/>
      <sheetName val=""/>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d䁧"/>
      <sheetName val="NEW-PANEL"/>
      <sheetName val="TN"/>
      <sheetName val="ND"/>
      <sheetName val="VL"/>
      <sheetName val="tra-vat-lieu"/>
      <sheetName val="DTCT"/>
      <sheetName val="Chart1"/>
      <sheetName val="KL18Thang"/>
      <sheetName val="TH"/>
      <sheetName val="M200"/>
      <sheetName val="Shaet4"/>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Hướng dẫn"/>
      <sheetName val="Ví dụ hàm Vlookup"/>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Comb"/>
      <sheetName val="d?"/>
      <sheetName val="ch DG"/>
      <sheetName val="NEW_PANEL"/>
      <sheetName val="Page 3"/>
      <sheetName val="dongia??????????_x0009_?㢠ś?_x0004_??????㋄ś?"/>
      <sheetName val="dongia?_x0009_㢠ś?_x0004_?㋄ś?"/>
      <sheetName val="dongia?_x0009_㢠ś_x0004_?㋄ś"/>
      <sheetName val="phan tich DG??㠨Ȣ?_x0004_??????杀Ȣ?????"/>
      <sheetName val="?????????_x0009_??s?_x0004_???????s????????"/>
      <sheetName val="dongia??????????_x0009_??s?_x0004_???????s?"/>
      <sheetName val="dongia?_x0009_?s?_x0004_??s?"/>
      <sheetName val="dongia?_x0009_?s_x0004_??s"/>
      <sheetName val="ch DG?????_x0004_????????????????????"/>
      <sheetName val="dongia? 㢠ś?_x0004_?㋄ś?"/>
      <sheetName val="phan tich DG?????_x0004_?????????????"/>
      <sheetName val="dongia? ?s?_x0004_??s?"/>
      <sheetName val="_x0009_?s?_x0004_??s?"/>
      <sheetName val="ch DG????_x0004_???????"/>
      <sheetName val="phan tich DG????_x0004_????"/>
      <sheetName val="_x0009_?s"/>
      <sheetName val="Hu?ng d?n"/>
      <sheetName val="Ví d? hàm Vlookup"/>
      <sheetName val="phaɮ tich DG??㠨Ȣ?_x0004_??????杀Ȣ?????"/>
      <sheetName val="Input"/>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dongia??????_x0002_???_x0009_??s?_x0004_???????s?"/>
      <sheetName val="dongia?_x0002_?_x0009_?s?_x0004_??s?"/>
      <sheetName val="pha? tich DG?????_x0004_?????????????"/>
      <sheetName val="?@?@?@?@?@?@?@?@?@?@?@?@?@?@?@?"/>
      <sheetName val="dongia? 㢠ś_x0004_?㋄ś"/>
      <sheetName val="ch DG???_x0004_???????"/>
      <sheetName val="@"/>
      <sheetName val="@?@?@?@?@?@?@?@?@?@?@?@?@?@?@?@"/>
      <sheetName val="dongia? ?s_x0004_??s"/>
      <sheetName val="d_"/>
      <sheetName val="_x0009__s"/>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Hu_ng d_n"/>
      <sheetName val="Ví d_ hàm Vlookup"/>
      <sheetName val="phaɮ tich DG__㠨Ȣ__x0004_______杀Ȣ_____"/>
      <sheetName val="dongia_______x0002_____x0009___s__x0004________s_"/>
      <sheetName val="dongia__x0002___x0009__s__x0004___s_"/>
      <sheetName val="pha_ tich DG______x0004______________"/>
      <sheetName val="ch DG__"/>
      <sheetName val="_@_@_@_@_@_@_@_@_@_@_@_@_@_@_@_"/>
      <sheetName val="dongia_ 㢠ś_x0004__㋄ś"/>
      <sheetName val="ch DG____x0004________"/>
      <sheetName val=" ?s"/>
      <sheetName val="Book 1 Summary"/>
      <sheetName val="tuong"/>
      <sheetName val="donööö"/>
      <sheetName val="BTH phi"/>
      <sheetName val="BLT phi"/>
      <sheetName val="phi,le phi"/>
      <sheetName val="Bien Lai TON"/>
      <sheetName val="BCQT "/>
      <sheetName val="Giay di duong"/>
      <sheetName val="BC QT cua tung ap"/>
      <sheetName val="GIAO CHI TIEU THU QUY 07"/>
      <sheetName val="BANG TONG HOP GIAY NOP TIEN"/>
      <sheetName val="?????????_x0009_????_x0004_????????????????"/>
      <sheetName val="G_x0016_L"/>
      <sheetName val=" _s"/>
      <sheetName val="ctTBA"/>
      <sheetName val="XXXPXXX0"/>
      <sheetName val="[DT-TN.xlsMCT"/>
      <sheetName val="Sheet9"/>
      <sheetName val="tong_hop"/>
      <sheetName val="phan_tich_DG"/>
      <sheetName val="gia_vat_lieu"/>
      <sheetName val="gia_xe_may"/>
      <sheetName val="gia_nhan_cong"/>
      <sheetName val="TC_"/>
      <sheetName val="TC__(2)"/>
      <sheetName val="PL_KS"/>
      <sheetName val="thi_sat"/>
      <sheetName val="den_bu"/>
      <sheetName val="dongia 㢠ś㋄ś"/>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Page_3"/>
      <sheetName val=" ?s?s"/>
      <sheetName val="dongia ?s?s"/>
      <sheetName val=" ?s?_x0004_??s?"/>
      <sheetName val="[DT-TN.xls_Cham cong TH 1-&gt;6"/>
      <sheetName val="@_@_@_@_@_@_@_@_@_@_@_@_@_@_@_@"/>
      <sheetName val="dongia_ _s_x0004___s"/>
      <sheetName val="GIAVNX"/>
      <sheetName val="RE"/>
      <sheetName val="KLt lan3"/>
      <sheetName val="HESO"/>
      <sheetName val="dongia?̃̃̃̃̃̃̃̃̃̃̃̃̃̃̃̃̃̃̃̃̃̃̃̃"/>
      <sheetName val="Tra_bang"/>
      <sheetName val="@?@?@?@?@?@?@?@?@?@?@?@?@?@?@?"/>
      <sheetName val="_DT-TN.xls_Cham cong TH 1-&gt;6"/>
      <sheetName val="@_@_@_@_@_@_@_@_@_@_@_@_@_@_@_"/>
      <sheetName val="Gia"/>
      <sheetName val="dtct cau"/>
      <sheetName val="Hý?ng d?n"/>
      <sheetName val="dongia?_x0009_???_x0004_????"/>
      <sheetName val="dongia??????????_x0009_????_x0004_?????????"/>
      <sheetName val="dongia?_x0009_??_x0004_???"/>
      <sheetName val="dongia? ???_x0004_????"/>
      <sheetName val="DT-XL"/>
      <sheetName val="BCTC"/>
      <sheetName val="tong ho`"/>
      <sheetName val="dongia___________x0009__?s__x0004_______?s_"/>
      <sheetName val="dongia__x0009_?s__x0004__?s_"/>
      <sheetName val="dongia__x0009_?s_x0004__?s"/>
      <sheetName val="phan tich DG__??__x0004_______??_____"/>
      <sheetName val="dongia_ ?s__x0004__?s_"/>
      <sheetName val="pha? tich DG__??__x0004_______??_____"/>
      <sheetName val="dongia_ ?s_x0004__?s"/>
      <sheetName val="Tai"/>
      <sheetName val="KKKKKKKK"/>
      <sheetName val="__________x0009______x0004_________________"/>
      <sheetName val="dongia?????????? ?㢠ś?_x0004_??????㋄ś?"/>
      <sheetName val="????????? ??s?_x0004_???????s????????"/>
      <sheetName val="dongia?????????? ??s?_x0004_???????s?"/>
      <sheetName val="_DT-TN.xlsMCT"/>
      <sheetName val=" _s__x0004___s_"/>
      <sheetName val="Ke toan thuk hien cong trinh"/>
      <sheetName val="dongia??????_x0002_??? ??s?_x0004_???????s?"/>
      <sheetName val="dongia?_x0002_? ?s?_x0004_??s?"/>
      <sheetName val="dongia__________ _㢠ś__x0004_______㋄ś_"/>
      <sheetName val="_________ __s__x0004________s________"/>
      <sheetName val="dongia__________ __s__x0004________s_"/>
      <sheetName val="dongia_______x0002____ __s__x0004________s_"/>
      <sheetName val="dongia__x0002__ _s__x0004___s_"/>
      <sheetName val=" ??"/>
      <sheetName val="????????? ????_x0004_????????????????"/>
      <sheetName val=" ???_x0004_????"/>
      <sheetName val="phan_tich_DG㠨Ȣ杀Ȣ"/>
      <sheetName val="Gia "/>
      <sheetName val="Hý_ng d_n"/>
      <sheetName val="breakdown"/>
      <sheetName val="dongia__x0009_____x0004_____"/>
      <sheetName val="dongia___________x0009______x0004__________"/>
      <sheetName val="dongia__x0009____x0004____"/>
      <sheetName val="dongia_ ____x0004_____"/>
      <sheetName val=" _s_s"/>
      <sheetName val="dongia _s_s"/>
      <sheetName val=" __"/>
      <sheetName val="_________ _____x0004_________________"/>
      <sheetName val=" ____x0004_____"/>
      <sheetName val="_x0009_???_x0004_????"/>
      <sheetName val="Tai?khoan"/>
      <sheetName val="DT-TN"/>
      <sheetName val="IBASE"/>
      <sheetName val="DI-ESTI"/>
      <sheetName val="Chenh lech vct tu"/>
      <sheetName val="Du th!u"/>
      <sheetName val="Loading"/>
      <sheetName val="Check C"/>
      <sheetName val="dongia_㢠ś㋄ś1"/>
      <sheetName val="_?s?s"/>
      <sheetName val="ch DG??"/>
      <sheetName val="dongia 㢠ś"/>
      <sheetName val="_x0009_??"/>
      <sheetName val="dongia_?s?s1"/>
      <sheetName val="ch_DG??????"/>
      <sheetName val="Hướng_dẫn"/>
      <sheetName val="Ví_dụ_hàm_Vlookup"/>
      <sheetName val="phan_tich_DG????"/>
      <sheetName val="dongia_?s?s"/>
      <sheetName val="tong_hop1"/>
      <sheetName val="phan_tich_DG1"/>
      <sheetName val="gia_vat_lieu1"/>
      <sheetName val="gia_xe_may1"/>
      <sheetName val="gia_nhan_cong1"/>
      <sheetName val="TC_1"/>
      <sheetName val="TC__(2)1"/>
      <sheetName val="PL_KS1"/>
      <sheetName val="thi_sat1"/>
      <sheetName val="den_bu1"/>
      <sheetName val="Du_toan_(2)1"/>
      <sheetName val="Du_toan1"/>
      <sheetName val="Phan_tich_vat_tu1"/>
      <sheetName val="Tong_hop_vat_tu1"/>
      <sheetName val="Gia_tri_vat_tu1"/>
      <sheetName val="Chenh_lech_vat_tu1"/>
      <sheetName val="Du_thau1"/>
      <sheetName val="Don_gia_chi_tiet1"/>
      <sheetName val="Tu_van_Thiet_ke1"/>
      <sheetName val="Tien_do_thi_cong1"/>
      <sheetName val="Bia_du_toan1"/>
      <sheetName val="Tro_giup1"/>
      <sheetName val="GT_TT_(2)1"/>
      <sheetName val="KLTC_giai_doan1"/>
      <sheetName val="KL_(2)1"/>
      <sheetName val="KLtt_lan31"/>
      <sheetName val="GTT2_lan3_tt1"/>
      <sheetName val="GTT2_lan_4_dc_1"/>
      <sheetName val="chenh_lech_gia1"/>
      <sheetName val="KL_bao_con_lai1"/>
      <sheetName val="GTT2_lan_4_tt1"/>
      <sheetName val="Tai_khoan1"/>
      <sheetName val="CT_doanh_thu_20051"/>
      <sheetName val="Dthu_2006_sua1"/>
      <sheetName val="Doanh_thu_gia_thanh1"/>
      <sheetName val="6_thang_20061"/>
      <sheetName val="Bao_cao_thue_(2)1"/>
      <sheetName val="Tong_hop_CP_T101"/>
      <sheetName val="Thuc thanh"/>
      <sheetName val="dongia_x0000__x0000__x0000__x0000__x0000__x0000__x0000__x0000__x0000__x0000__x0009__x0000_㢠ś_x0000__x0004__x0000__x0000__x0000__x0000__x0000__x0000_㋄ś_x0000_"/>
      <sheetName val="_x0000__x0000__x0000__x0000__x0000__x0000__x0000__x0000__x0000__x0009__x0000_?s_x0000__x0004__x0000__x0000__x0000__x0000__x0000__x0000_?s_x0000__x0000__x0000__x0000__x0000__x0000__x0000__x0000_"/>
      <sheetName val="phan tich DG_x0000__x0000_㠨Ȣ_x0000__x0004__x0000__x0000__x0000__x0000__x0000__x0000_杀Ȣ_x0000__x0000__x0000__x0000__x0000_"/>
      <sheetName val="dongia_x0000__x0009_?s_x0000__x0004__x0000_?s_x0000_"/>
      <sheetName val="_x0000_@_x0000_@_x0000_@_x0000_@_x0000_@_x0000_@_x0000_@_x0000_@_x0000_@_x0000_@_x0000_@_x0000_@_x0000_@_x0000_@_x0000_@_x0000_"/>
      <sheetName val="dongia_x0000_ 㢠ś_x0000__x0004__x0000_㋄ś_x0000_"/>
      <sheetName val="ch DG_x0000__x0000_??_x0000__x0004__x0000__x0000__x0000__x0000__x0000__x0000_??_x0000__x0000__x0000__x0000__x0000__x0000__x0000__x0000_??_x0000__x0000_"/>
      <sheetName val="phan tich DG_x0000__x0000_??_x0000__x0004__x0000__x0000__x0000__x0000__x0000__x0000_??_x0000__x0000__x0000__x0000__x0000_"/>
      <sheetName val="dongia_x0000_ ?s_x0000__x0004__x0000_?s_x0000_"/>
      <sheetName val="dongia_x0000__x0000__x0000__x0000__x0000__x0000__x0002__x0000__x0000__x0000__x0009__x0000_?s_x0000__x0004__x0000__x0000__x0000__x0000__x0000__x0000_?s_x0000_"/>
      <sheetName val="@_x0000_@_x0000_@_x0000_@_x0000_@_x0000_@_x0000_@_x0000_@_x0000_@_x0000_@_x0000_@_x0000_@_x0000_@_x0000_@_x0000_@_x0000_@"/>
      <sheetName val=" ?s_x0000__x0004__x0000_?s_x0000_"/>
      <sheetName val="_x0000__x0000__x0000__x0000__x0000__x0000__x0000__x0000__x0000__x0009__x0000_??_x0000__x0004__x0000__x0000__x0000__x0000__x0000__x0000_??_x0000__x0000__x0000__x0000__x0000__x0000__x0000__x0000_"/>
      <sheetName val="dongia_x0000_ ??_x0000__x0004__x0000_??_x0000_"/>
      <sheetName val="dongia_x0000_̃̃̃̃̃̃̃̃̃̃̃̃̃̃̃̃̃̃̃̃̃̃̃̃"/>
      <sheetName val="dongia_x0000__x0009_??_x0000__x0004__x0000_??_x0000_"/>
      <sheetName val="Tai_x0000_khoan"/>
      <sheetName val="dongia_x0000__x0002__x0000_ ?s_x0000__x0004__x0000_?s_x0000_"/>
      <sheetName val=" ??_x0000__x0004__x0000_??_x0000_"/>
      <sheetName val="dongia_x0000_ 㢠ś_x0000__x0004__x0000_㏄ś_x0000_"/>
      <sheetName val="dongia?????????? ????_x0004_?????????"/>
      <sheetName val="dongia? ??_x0004_???"/>
      <sheetName val="dongia__________ _?s__x0004_______?s_"/>
      <sheetName val="dongia__________ _____x0004__________"/>
      <sheetName val="dongia_ ___x0004____"/>
      <sheetName val="dongia 㢠ś?_x0004_?㋄ś?"/>
      <sheetName val="phan tich DG?㠨Ȣ?_x0004_?杀Ȣ?咄Ȣ?"/>
      <sheetName val="phan tich DG?㠨Ȣ?_x0004_?杀Ȣ?"/>
      <sheetName val="DG "/>
      <sheetName val="TK NO 1q1"/>
      <sheetName val="聰han tich DG_x0000__x0000_㠨Ȣ_x0000__x0004__x0000__x0000__x0000__x0000__x0000__x0000_杀Ȣ_x0000__x0000__x0000__x0000__x0000_"/>
      <sheetName val="Hướng d麫n"/>
      <sheetName val="Ví dụ hàm Vloïkup"/>
      <sheetName val="dongia_x0000_ ?s_x0002__x0004__x0000_?s_x0000_"/>
      <sheetName val="BCQT`"/>
      <sheetName val="dongia?????????_x0009_?㢠ś?_x0004_??????㋄ś?"/>
      <sheetName val="_x0009___"/>
      <sheetName val="TH_x0000_GCT"/>
      <sheetName val="Tong h_x000b_p vat tu"/>
      <sheetName val="dongia_̃̃̃̃̃̃̃̃̃̃̃̃̃̃̃̃̃̃̃̃̃̃̃̃"/>
      <sheetName val="Bao_cao_thue1"/>
      <sheetName val="Thue_cong_trinh1"/>
      <sheetName val="Gia_thanh1"/>
      <sheetName val="Pke_toan1"/>
      <sheetName val="Gia_thanh_cong_trinh_-_Hoa1"/>
      <sheetName val="Ke_toan_thuc_hien_cong_trinh1"/>
      <sheetName val="Du_kien_DT_9_thang_de_nop1"/>
      <sheetName val="TK_NO_1111"/>
      <sheetName val="TK_NO_1121"/>
      <sheetName val="TK_14181"/>
      <sheetName val="TK_3311"/>
      <sheetName val="TK_14121"/>
      <sheetName val="BCAO_SDCT1"/>
      <sheetName val="TK_1421"/>
      <sheetName val="TK_2421"/>
      <sheetName val="TK_CO_1121"/>
      <sheetName val="TK_1531"/>
      <sheetName val="CT_1541"/>
      <sheetName val="TK_CO_1111"/>
      <sheetName val="Hướng_dẫn1"/>
      <sheetName val="Ví_dụ_hàm_Vlookup1"/>
      <sheetName val="CP)TV-CAU"/>
      <sheetName val="~~~~~~~~~~~~~~~~~~~~~~~~~~~~~~~"/>
      <sheetName val="XF33"/>
      <sheetName val="XL4Dest5"/>
      <sheetName val="phan tich DG_㠨Ȣ__x0004__杀Ȣ_咄Ȣ_"/>
      <sheetName val="phan tich DG_㠨Ȣ__x0004__杀Ȣ_"/>
      <sheetName val="dongia 㢠ś__x0004__㋄ś_"/>
      <sheetName val="phan_tich_DG??????"/>
      <sheetName val="dongia_x0000__x0000__x0000__x0000__x0000__x0000__x0000__x0000__x0000__x0000__x0009__x0000_?s_x0000__x0004__x0000__x0000__x0000__x0000__x0000__x0000_?s_x0000_"/>
      <sheetName val="dongia_x0000__x0009_㢠ś_x0000__x0004__x0000_㋄ś_x0000_"/>
      <sheetName val="dongia_x0000__x0009_㢠ś_x0004__x0000_㋄ś"/>
      <sheetName val="dongia_x0000__x0009_?s_x0004__x0000_?s"/>
      <sheetName val="_x0009_?s_x0000__x0004__x0000_?s_x0000_"/>
      <sheetName val="ch DG_x0000_??_x0000__x0004__x0000_??_x0000_??_x0000_"/>
      <sheetName val="phan tich DG_x0000_??_x0000__x0004__x0000_??_x0000_"/>
      <sheetName val="dongia_x0000__x0002__x0000__x0009_?s_x0000__x0004__x0000_?s_x0000_"/>
      <sheetName val="dongia_x0000_ 㢠ś_x0004__x0000_㋄ś"/>
      <sheetName val="ch DG??_x0000__x0004__x0000_??_x0000_??_x0000_"/>
      <sheetName val="dongia_x0000_ ?s_x0004__x0000_?s"/>
      <sheetName val="_x0000__x0000__x0000__x0000__x0000__x0000__x0000__x0000__x0000_ _x0000_?s_x0000__x0004__x0000__x0000__x0000__x0000__x0000__x0000_?s_x0000__x0000__x0000__x0000__x0000__x0000__x0000__x0000_"/>
      <sheetName val="dongia_x0000__x0000__x0000__x0000__x0000__x0000__x0000__x0000__x0000__x0000_ _x0000_㢠ś_x0000__x0004__x0000__x0000__x0000__x0000__x0000__x0000_㋄ś_x0000_"/>
      <sheetName val="dongia_x0000__x0000__x0000__x0000__x0000__x0000__x0000__x0000__x0000__x0000_ _x0000_?s_x0000__x0004__x0000__x0000__x0000__x0000__x0000__x0000_?s_x0000_"/>
      <sheetName val="dongia 㢠ś_x0000__x0004__x0000_㋄ś_x0000_"/>
      <sheetName val="@_x0000_@_x0000_@_x0000_@_x0000_@_x0000_@_x0000_@_x0000_@_x0000_@_x0000_@_x0000_@_x0000_@_x0000_@_x0000_@_x0000_@_x0000_"/>
      <sheetName val="_x0009_??_x0000__x0004__x0000_??_x0000_"/>
      <sheetName val="dongia_x0000__x0000__x0000__x0000__x0000__x0000__x0002__x0000__x0000__x0000_ _x0000_?s_x0000__x0004__x0000__x0000__x0000__x0000__x0000__x0000_?s_x0000_"/>
      <sheetName val="dongia_x0000__x0000__x0000__x0000__x0000__x0000__x0000__x0000__x0000__x0000__x0009__x0000_??_x0000__x0004__x0000__x0000__x0000__x0000__x0000__x0000_??_x0000_"/>
      <sheetName val="dongia_x0000__x0009_??_x0004__x0000_??"/>
      <sheetName val="dongia_x0000_ ??_x0004__x0000_??"/>
      <sheetName val="_x0000__x0000__x0000__x0000__x0000__x0000__x0000__x0000__x0000_ _x0000_??_x0000__x0004__x0000__x0000__x0000__x0000__x0000__x0000_??_x0000__x0000__x0000__x0000__x0000__x0000__x0000__x0000_"/>
    </sheetNames>
    <sheetDataSet>
      <sheetData sheetId="0"/>
      <sheetData sheetId="1"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sheetData sheetId="467" refreshError="1"/>
      <sheetData sheetId="468" refreshError="1"/>
      <sheetData sheetId="469" refreshError="1"/>
      <sheetData sheetId="470" refreshError="1"/>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sheetData sheetId="536"/>
      <sheetData sheetId="537"/>
      <sheetData sheetId="538" refreshError="1"/>
      <sheetData sheetId="539" refreshError="1"/>
      <sheetData sheetId="540" refreshError="1"/>
      <sheetData sheetId="54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CDKT"/>
      <sheetName val="TMBCTC"/>
      <sheetName val="DMTK"/>
      <sheetName val="BCDSPS"/>
      <sheetName val="SONKC"/>
      <sheetName val="CAC SO CAI"/>
      <sheetName val="TH NOP NSNN"/>
      <sheetName val="LIET KE TH NOP THUE"/>
      <sheetName val="CDKT"/>
      <sheetName val="TH BAN RA "/>
      <sheetName val="TH MUA VAO"/>
      <sheetName val="DC THUE GTGT"/>
      <sheetName val="BANG TH THUE"/>
      <sheetName val="QT THUE TNDN"/>
      <sheetName val="PHU LUC SO 1"/>
      <sheetName val="PHU LUC SO 2"/>
      <sheetName val="YO KHAI CHI PHI"/>
      <sheetName val="TIEN LUONG VA THU NHAP KHAC"/>
      <sheetName val="BAO CAO TAI CHINH"/>
      <sheetName val="KQKD"/>
      <sheetName val="2-LAI-LO1"/>
      <sheetName val="2-LAI-LO2"/>
      <sheetName val="QT HOA DON NAM"/>
      <sheetName val="NXT NVL"/>
      <sheetName val="NXT HANG HOA"/>
      <sheetName val="BANG KH TSCD"/>
      <sheetName val="LUU CHUYEN TIEN TE"/>
      <sheetName val="QT THUE TTDB"/>
      <sheetName val="HDKT"/>
      <sheetName val="QT TNTX"/>
      <sheetName val="THUYET MINH BCTC"/>
      <sheetName val="BANG LIET KE"/>
      <sheetName val="TGBCDKT"/>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Luong"/>
      <sheetName val="HS"/>
      <sheetName val="MucLuc"/>
      <sheetName val="LaiVay"/>
      <sheetName val="THDT"/>
      <sheetName val="BiaHSMT"/>
      <sheetName val="BiaDT"/>
      <sheetName val="TH"/>
      <sheetName val="PTVT"/>
      <sheetName val="GiaVT"/>
      <sheetName val="THXL"/>
      <sheetName val="ThongSo"/>
      <sheetName val="TMinh"/>
      <sheetName val="VC"/>
      <sheetName val="VTu"/>
      <sheetName val="Vua"/>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kinh phí XD"/>
      <sheetName val="MTO REV.2(ARMOR)"/>
      <sheetName val="MoCayM"/>
      <sheetName val="MTO REV_2_ARMOR_"/>
      <sheetName val="Don gia vung III"/>
      <sheetName val="phuluc1"/>
      <sheetName val="MHSCT"/>
      <sheetName val="DL1"/>
      <sheetName val="DL2"/>
      <sheetName val="Gia thanh chuoi su"/>
      <sheetName val="Tiep dia"/>
      <sheetName val="Don gia vung III-Can Tho"/>
      <sheetName val="NKC"/>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CaMay"/>
      <sheetName val="DGiaT"/>
      <sheetName val="DGiaTN"/>
      <sheetName val="TT"/>
      <sheetName val="TDTKP"/>
      <sheetName val="DK-KH"/>
      <sheetName val="TONG HOP VL-NC"/>
      <sheetName val="BTH"/>
      <sheetName val="Du_lieu"/>
      <sheetName val="Trung the 1 pha "/>
      <sheetName val="Trung the 3 pha"/>
      <sheetName val="Ha the"/>
      <sheetName val="DG"/>
      <sheetName val="dtxl"/>
      <sheetName val="dg-VTu"/>
      <sheetName val="5-10 "/>
      <sheetName val="CDTK"/>
      <sheetName val="PTD"/>
      <sheetName val="ChiTietDZ"/>
      <sheetName val="VuaBT"/>
      <sheetName val="HESO"/>
      <sheetName val="GVL"/>
      <sheetName val="bang tien luong"/>
      <sheetName val="Dinh nghia"/>
      <sheetName val="giathanh1"/>
      <sheetName val="Kh_Hang"/>
      <sheetName val="Giathang"/>
      <sheetName val="GIALAPDT"/>
      <sheetName val="5%"/>
      <sheetName val="TONGKE3p"/>
      <sheetName val="CHITIET VL-NC"/>
      <sheetName val="phulucR"/>
      <sheetName val="TONG HOP T9"/>
      <sheetName val="CHITIET VL-NC-TT1p"/>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PP1PXDM"/>
      <sheetName val="PP3PXDM"/>
      <sheetName val="khung ten TD"/>
      <sheetName val="tOAN DON VI"/>
      <sheetName val="BETON"/>
      <sheetName val="DT_XL"/>
      <sheetName val="DON GIA CAN THO"/>
      <sheetName val="GRAND REKAP"/>
      <sheetName val="GRAND_REKAP"/>
      <sheetName val="Ked"/>
      <sheetName val="1670SM2"/>
      <sheetName val="Bang tra"/>
      <sheetName val="46m x 120m"/>
      <sheetName val="Ngay"/>
      <sheetName val="Cong trinh"/>
      <sheetName val="Bill of Qty MEP"/>
      <sheetName val="TONG HOP"/>
      <sheetName val="Data"/>
      <sheetName val="Don_gia_vung_III1"/>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bang_tien_luong"/>
      <sheetName val="TONG_HOP"/>
      <sheetName val="Gia_thanh_chuoi_su1"/>
      <sheetName val="Tiep_dia1"/>
      <sheetName val="Don_gia_vung_III-Can_Tho1"/>
      <sheetName val="Don_gia_vung_III2"/>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MTO_REV_2(ARMOR)1"/>
      <sheetName val="MTO_REV_2_ARMOR_1"/>
      <sheetName val="TONG_HOP_VL-NC1"/>
      <sheetName val="bang_tien_luong1"/>
      <sheetName val="Trung_the_1_pha_1"/>
      <sheetName val="Trung_the_3_pha1"/>
      <sheetName val="Ha_the1"/>
      <sheetName val="TONG_HOP1"/>
      <sheetName val="Gia_thanh_chuoi_su2"/>
      <sheetName val="Tiep_dia2"/>
      <sheetName val="Don_gia_vung_III-Can_Tho2"/>
      <sheetName val="Don_gia_vung_III3"/>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MTO_REV_2(ARMOR)2"/>
      <sheetName val="MTO_REV_2_ARMOR_2"/>
      <sheetName val="TONG_HOP_VL-NC2"/>
      <sheetName val="bang_tien_luong2"/>
      <sheetName val="Trung_the_1_pha_2"/>
      <sheetName val="Trung_the_3_pha2"/>
      <sheetName val="Ha_the2"/>
      <sheetName val="TONG_HOP2"/>
      <sheetName val="dmVUA"/>
      <sheetName val="pp1p"/>
      <sheetName val="pp3p "/>
      <sheetName val="ppht"/>
      <sheetName val="TH VL, NC, DDHT Thanhphuoc"/>
      <sheetName val="NHA VE SINH CN"/>
      <sheetName val="Abutment"/>
      <sheetName val="_x0000__x0000__x0000__x0000__x0000__x0000__x0000__x0000_"/>
      <sheetName val="Chi tiet"/>
    </sheetNames>
    <sheetDataSet>
      <sheetData sheetId="0"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F1006">
            <v>0</v>
          </cell>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aBT"/>
      <sheetName val="ChiTietDZ"/>
      <sheetName val="VatLieu"/>
      <sheetName val="THDZ"/>
      <sheetName val="ThongSo"/>
      <sheetName val="DGTH"/>
      <sheetName val="PLCT"/>
      <sheetName val="Tra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t giong nhau"/>
      <sheetName val="TT T472-474F3"/>
      <sheetName val="HT T472-474F3"/>
      <sheetName val="TBA T472-474F3"/>
      <sheetName val="f1&amp;f3"/>
      <sheetName val="Nha DKF1"/>
      <sheetName val="10000000"/>
      <sheetName val="TienLuong"/>
      <sheetName val="P"/>
      <sheetName val="Gia Du Thau "/>
      <sheetName val="ptvt-dg"/>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MHSCT"/>
      <sheetName val="MauDZMoi"/>
      <sheetName val="KHSX"/>
      <sheetName val="ptvt"/>
      <sheetName val="CDTK"/>
      <sheetName val="KL-THO"/>
      <sheetName val="_REF"/>
      <sheetName val="Tiepdia"/>
      <sheetName val="KL-CONG"/>
      <sheetName val="VTDien"/>
      <sheetName val="THNDK"/>
      <sheetName val="gia"/>
      <sheetName val="Dutoan KL"/>
      <sheetName val="PT VATTU"/>
      <sheetName val="Kh_Hang"/>
      <sheetName val="otom"/>
      <sheetName val="TIEP KHACH"/>
      <sheetName val="dg-VTu"/>
      <sheetName val=""/>
      <sheetName val="CHITIET VL-NCHT1 (2)"/>
      <sheetName val="TONG HOP T9"/>
      <sheetName val="Gia_Du_Thau_"/>
      <sheetName val="phuluc1"/>
      <sheetName val="Bang tra"/>
      <sheetName val="KL_THO"/>
      <sheetName val="kecot"/>
      <sheetName val="KHOILUONGCONGTRINHCHINH"/>
      <sheetName val="lam-moi"/>
      <sheetName val="thao-go"/>
      <sheetName val="vankhuon"/>
      <sheetName val="DON GIA CAN THO"/>
      <sheetName val="Bia"/>
      <sheetName val="BETON"/>
      <sheetName val="Du_lieu"/>
      <sheetName val="GRAND REKAP"/>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Dutoan_KL"/>
      <sheetName val="PT_VATTU"/>
      <sheetName val="CHITIET VL-NC"/>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1"/>
      <sheetName val="Dutoan_KL1"/>
      <sheetName val="PT_VATTU1"/>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2"/>
      <sheetName val="Dutoan_KL2"/>
      <sheetName val="PT_VATTU2"/>
      <sheetName val="Data"/>
      <sheetName val="khoiluong"/>
      <sheetName val="VatHieu"/>
      <sheetName val="KL"/>
      <sheetName val="SToan-KL2"/>
      <sheetName val="phulucR"/>
      <sheetName val="DG-LAP6"/>
      <sheetName val="t_ke_22"/>
    </sheetNames>
    <sheetDataSet>
      <sheetData sheetId="0" refreshError="1">
        <row r="7">
          <cell r="H7">
            <v>0</v>
          </cell>
        </row>
        <row r="8">
          <cell r="B8" t="str">
            <v>PC30</v>
          </cell>
          <cell r="H8">
            <v>0</v>
          </cell>
        </row>
        <row r="9">
          <cell r="B9" t="str">
            <v>CATV</v>
          </cell>
          <cell r="H9">
            <v>0</v>
          </cell>
        </row>
        <row r="10">
          <cell r="B10" t="str">
            <v>H2O</v>
          </cell>
          <cell r="H10">
            <v>0</v>
          </cell>
        </row>
        <row r="11">
          <cell r="H11">
            <v>0</v>
          </cell>
        </row>
        <row r="12">
          <cell r="H12">
            <v>0</v>
          </cell>
        </row>
        <row r="13">
          <cell r="H13">
            <v>0</v>
          </cell>
        </row>
        <row r="14">
          <cell r="H14">
            <v>0</v>
          </cell>
        </row>
        <row r="15">
          <cell r="B15" t="str">
            <v>PC30</v>
          </cell>
          <cell r="H15">
            <v>0</v>
          </cell>
        </row>
        <row r="16">
          <cell r="B16" t="str">
            <v>CATV</v>
          </cell>
          <cell r="H16">
            <v>0</v>
          </cell>
        </row>
        <row r="17">
          <cell r="B17" t="str">
            <v>H2O</v>
          </cell>
          <cell r="H17">
            <v>0</v>
          </cell>
        </row>
        <row r="18">
          <cell r="H18">
            <v>0</v>
          </cell>
        </row>
        <row r="19">
          <cell r="H19">
            <v>0</v>
          </cell>
        </row>
        <row r="20">
          <cell r="H20">
            <v>0</v>
          </cell>
        </row>
        <row r="21">
          <cell r="H21">
            <v>2.5000000000000001E-2</v>
          </cell>
        </row>
        <row r="22">
          <cell r="B22" t="str">
            <v>PC30</v>
          </cell>
          <cell r="H22">
            <v>5.3043750000000003</v>
          </cell>
        </row>
        <row r="23">
          <cell r="B23" t="str">
            <v>CATV</v>
          </cell>
          <cell r="H23">
            <v>1.286375E-2</v>
          </cell>
        </row>
        <row r="24">
          <cell r="B24" t="str">
            <v>H2O</v>
          </cell>
          <cell r="H24">
            <v>4.4749999999999998E-3</v>
          </cell>
        </row>
        <row r="25">
          <cell r="H25">
            <v>5.3043749999999994</v>
          </cell>
        </row>
        <row r="26">
          <cell r="H26">
            <v>1.2863749999999998E-2</v>
          </cell>
        </row>
        <row r="27">
          <cell r="H27">
            <v>4.4749999999999989E-3</v>
          </cell>
        </row>
        <row r="28">
          <cell r="H28">
            <v>2.0909999999999997</v>
          </cell>
        </row>
        <row r="29">
          <cell r="B29" t="str">
            <v>PC30</v>
          </cell>
          <cell r="H29">
            <v>432.83699999999993</v>
          </cell>
        </row>
        <row r="30">
          <cell r="B30" t="str">
            <v>CATV</v>
          </cell>
          <cell r="H30">
            <v>1.049682</v>
          </cell>
        </row>
        <row r="31">
          <cell r="B31" t="str">
            <v>DA46</v>
          </cell>
          <cell r="H31">
            <v>1.877718</v>
          </cell>
        </row>
        <row r="32">
          <cell r="B32" t="str">
            <v>H2O</v>
          </cell>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B38" t="str">
            <v>PC30</v>
          </cell>
          <cell r="H38">
            <v>357.56099999999998</v>
          </cell>
        </row>
        <row r="39">
          <cell r="B39" t="str">
            <v>CATV</v>
          </cell>
          <cell r="H39">
            <v>0.47570250000000003</v>
          </cell>
        </row>
        <row r="40">
          <cell r="B40" t="str">
            <v>DA24</v>
          </cell>
          <cell r="H40">
            <v>0.90600939000000003</v>
          </cell>
        </row>
        <row r="41">
          <cell r="B41" t="str">
            <v>H2O</v>
          </cell>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B47" t="str">
            <v>PC30</v>
          </cell>
          <cell r="H47">
            <v>458.28447</v>
          </cell>
        </row>
        <row r="48">
          <cell r="B48" t="str">
            <v>CATV</v>
          </cell>
          <cell r="H48">
            <v>0.43822132499999994</v>
          </cell>
        </row>
        <row r="49">
          <cell r="B49" t="str">
            <v>DA12</v>
          </cell>
          <cell r="H49">
            <v>0.90600939000000003</v>
          </cell>
        </row>
        <row r="50">
          <cell r="B50" t="str">
            <v>H2O</v>
          </cell>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B56" t="str">
            <v>PC30</v>
          </cell>
          <cell r="H56">
            <v>467.19434999999993</v>
          </cell>
        </row>
        <row r="57">
          <cell r="B57" t="str">
            <v>CATV</v>
          </cell>
          <cell r="H57">
            <v>0.43251179999999989</v>
          </cell>
        </row>
        <row r="58">
          <cell r="B58" t="str">
            <v>DA12</v>
          </cell>
          <cell r="H58">
            <v>0.87828457499999979</v>
          </cell>
        </row>
        <row r="59">
          <cell r="B59" t="str">
            <v>H2O</v>
          </cell>
          <cell r="H59">
            <v>0.18463357499999997</v>
          </cell>
        </row>
        <row r="60">
          <cell r="H60">
            <v>467.19434999999993</v>
          </cell>
        </row>
        <row r="61">
          <cell r="H61">
            <v>0.43251179999999989</v>
          </cell>
        </row>
        <row r="62">
          <cell r="H62">
            <v>0.87828457499999979</v>
          </cell>
        </row>
        <row r="63">
          <cell r="H63">
            <v>0.18463357499999997</v>
          </cell>
        </row>
      </sheetData>
      <sheetData sheetId="1" refreshError="1">
        <row r="8">
          <cell r="I8">
            <v>1</v>
          </cell>
        </row>
        <row r="9">
          <cell r="I9">
            <v>1</v>
          </cell>
        </row>
        <row r="10">
          <cell r="I10">
            <v>0</v>
          </cell>
        </row>
        <row r="11">
          <cell r="I11">
            <v>1</v>
          </cell>
        </row>
        <row r="12">
          <cell r="D12" t="str">
            <v>BM22-600</v>
          </cell>
          <cell r="I12">
            <v>2</v>
          </cell>
        </row>
        <row r="13">
          <cell r="I13">
            <v>4.9000000000000004</v>
          </cell>
        </row>
        <row r="14">
          <cell r="D14" t="str">
            <v>DCU5</v>
          </cell>
          <cell r="I14">
            <v>4.9000000000000004</v>
          </cell>
        </row>
        <row r="15">
          <cell r="D15" t="str">
            <v>ÑC1,5</v>
          </cell>
          <cell r="I15">
            <v>1</v>
          </cell>
        </row>
        <row r="16">
          <cell r="I16">
            <v>0.1</v>
          </cell>
        </row>
        <row r="17">
          <cell r="I17">
            <v>1</v>
          </cell>
        </row>
        <row r="18">
          <cell r="D18" t="str">
            <v>BM22-600</v>
          </cell>
          <cell r="I18">
            <v>2</v>
          </cell>
        </row>
        <row r="19">
          <cell r="I19">
            <v>5.9</v>
          </cell>
        </row>
        <row r="20">
          <cell r="I20">
            <v>5.9</v>
          </cell>
        </row>
        <row r="21">
          <cell r="D21" t="str">
            <v>ÑC1,5</v>
          </cell>
          <cell r="I21">
            <v>2</v>
          </cell>
        </row>
        <row r="22">
          <cell r="I22">
            <v>0.1</v>
          </cell>
        </row>
        <row r="23">
          <cell r="I23">
            <v>1</v>
          </cell>
        </row>
        <row r="24">
          <cell r="D24" t="str">
            <v>BM22-850</v>
          </cell>
          <cell r="I24">
            <v>1</v>
          </cell>
        </row>
        <row r="25">
          <cell r="I25">
            <v>3</v>
          </cell>
        </row>
        <row r="26">
          <cell r="I26">
            <v>3</v>
          </cell>
        </row>
        <row r="27">
          <cell r="D27" t="str">
            <v>ÑC1,5</v>
          </cell>
          <cell r="I27">
            <v>2</v>
          </cell>
        </row>
        <row r="28">
          <cell r="D28" t="str">
            <v>DCU2,5</v>
          </cell>
          <cell r="I28">
            <v>0.7</v>
          </cell>
        </row>
        <row r="29">
          <cell r="I29">
            <v>9.9999999999999992E-2</v>
          </cell>
        </row>
        <row r="30">
          <cell r="I30">
            <v>0</v>
          </cell>
        </row>
        <row r="31">
          <cell r="D31" t="str">
            <v>BM22-650</v>
          </cell>
          <cell r="I31">
            <v>0</v>
          </cell>
        </row>
        <row r="32">
          <cell r="I32">
            <v>0</v>
          </cell>
        </row>
        <row r="33">
          <cell r="I33">
            <v>0</v>
          </cell>
        </row>
        <row r="34">
          <cell r="D34" t="str">
            <v>ÑC1,5</v>
          </cell>
          <cell r="I34">
            <v>0</v>
          </cell>
        </row>
        <row r="35">
          <cell r="I35">
            <v>0</v>
          </cell>
        </row>
        <row r="36">
          <cell r="D36" t="str">
            <v>SC</v>
          </cell>
          <cell r="I36">
            <v>1</v>
          </cell>
        </row>
        <row r="37">
          <cell r="D37" t="str">
            <v>BM22-650</v>
          </cell>
          <cell r="I37">
            <v>2</v>
          </cell>
        </row>
        <row r="38">
          <cell r="I38">
            <v>11.9</v>
          </cell>
        </row>
        <row r="39">
          <cell r="I39">
            <v>13.85</v>
          </cell>
        </row>
        <row r="40">
          <cell r="D40" t="str">
            <v>MUAÑ</v>
          </cell>
          <cell r="I40">
            <v>1.9499999999999993</v>
          </cell>
        </row>
        <row r="41">
          <cell r="D41" t="str">
            <v>ÑC1,5</v>
          </cell>
          <cell r="I41">
            <v>2</v>
          </cell>
        </row>
        <row r="42">
          <cell r="D42" t="str">
            <v>BTM250</v>
          </cell>
          <cell r="I42">
            <v>0.16</v>
          </cell>
        </row>
        <row r="43">
          <cell r="D43" t="str">
            <v>ST10M</v>
          </cell>
          <cell r="I43">
            <v>7.2499999999999991</v>
          </cell>
        </row>
        <row r="44">
          <cell r="D44" t="str">
            <v>VKM</v>
          </cell>
          <cell r="I44">
            <v>2.1099999999999997E-2</v>
          </cell>
        </row>
        <row r="45">
          <cell r="D45" t="str">
            <v>QBTUM</v>
          </cell>
          <cell r="I45">
            <v>1</v>
          </cell>
        </row>
        <row r="46">
          <cell r="I46">
            <v>0.1</v>
          </cell>
        </row>
        <row r="47">
          <cell r="I47">
            <v>1</v>
          </cell>
        </row>
        <row r="48">
          <cell r="D48" t="str">
            <v>BM22-850</v>
          </cell>
          <cell r="I48">
            <v>1</v>
          </cell>
        </row>
        <row r="49">
          <cell r="I49">
            <v>3.1</v>
          </cell>
        </row>
        <row r="50">
          <cell r="I50">
            <v>3.9</v>
          </cell>
        </row>
        <row r="51">
          <cell r="D51" t="str">
            <v>MUAÑ</v>
          </cell>
          <cell r="I51">
            <v>0.79999999999999982</v>
          </cell>
        </row>
        <row r="52">
          <cell r="D52" t="str">
            <v>ÑC1,5</v>
          </cell>
          <cell r="I52">
            <v>2</v>
          </cell>
        </row>
        <row r="53">
          <cell r="D53" t="str">
            <v>DCU5</v>
          </cell>
          <cell r="I53">
            <v>1.4</v>
          </cell>
        </row>
        <row r="54">
          <cell r="I54">
            <v>9.9999999999999992E-2</v>
          </cell>
        </row>
        <row r="55">
          <cell r="I55">
            <v>1</v>
          </cell>
        </row>
        <row r="56">
          <cell r="D56" t="str">
            <v>BM22-850</v>
          </cell>
          <cell r="I56">
            <v>1</v>
          </cell>
        </row>
        <row r="57">
          <cell r="I57">
            <v>4.2</v>
          </cell>
        </row>
        <row r="58">
          <cell r="I58">
            <v>5.01</v>
          </cell>
        </row>
        <row r="59">
          <cell r="D59" t="str">
            <v>MUAÑ</v>
          </cell>
          <cell r="I59">
            <v>3.2</v>
          </cell>
        </row>
        <row r="60">
          <cell r="D60" t="str">
            <v>DCU5</v>
          </cell>
          <cell r="I60">
            <v>1.3999999999999997</v>
          </cell>
        </row>
        <row r="61">
          <cell r="D61" t="str">
            <v>ÑC1,5</v>
          </cell>
          <cell r="I61">
            <v>1.9999999999999998</v>
          </cell>
        </row>
        <row r="62">
          <cell r="D62" t="str">
            <v>BTM250</v>
          </cell>
          <cell r="I62">
            <v>0.15999999999999998</v>
          </cell>
        </row>
        <row r="63">
          <cell r="D63" t="str">
            <v>ST10M</v>
          </cell>
          <cell r="I63">
            <v>7.2499999999999991</v>
          </cell>
        </row>
        <row r="64">
          <cell r="D64" t="str">
            <v>VKM</v>
          </cell>
          <cell r="I64">
            <v>2.1099999999999997E-2</v>
          </cell>
        </row>
        <row r="65">
          <cell r="D65" t="str">
            <v>QBTUM</v>
          </cell>
          <cell r="I65">
            <v>1</v>
          </cell>
        </row>
        <row r="66">
          <cell r="I66">
            <v>0.1</v>
          </cell>
        </row>
        <row r="67">
          <cell r="I67">
            <v>1</v>
          </cell>
        </row>
        <row r="68">
          <cell r="D68" t="str">
            <v>BM22-650</v>
          </cell>
          <cell r="I68">
            <v>2</v>
          </cell>
        </row>
        <row r="69">
          <cell r="I69">
            <v>11.1</v>
          </cell>
        </row>
        <row r="70">
          <cell r="I70">
            <v>12.3</v>
          </cell>
        </row>
        <row r="71">
          <cell r="D71" t="str">
            <v>MUAÑ</v>
          </cell>
          <cell r="I71">
            <v>1.2000000000000011</v>
          </cell>
        </row>
        <row r="72">
          <cell r="D72" t="str">
            <v>ÑC1,5</v>
          </cell>
          <cell r="I72">
            <v>2</v>
          </cell>
        </row>
        <row r="73">
          <cell r="I73">
            <v>0.1</v>
          </cell>
        </row>
        <row r="74">
          <cell r="I74">
            <v>1</v>
          </cell>
        </row>
        <row r="75">
          <cell r="D75" t="str">
            <v>BM22-850</v>
          </cell>
          <cell r="I75">
            <v>1</v>
          </cell>
        </row>
        <row r="76">
          <cell r="I76">
            <v>4.0999999999999996</v>
          </cell>
        </row>
        <row r="77">
          <cell r="I77">
            <v>3.3</v>
          </cell>
        </row>
        <row r="78">
          <cell r="D78" t="str">
            <v>DCU5</v>
          </cell>
          <cell r="I78">
            <v>1.4</v>
          </cell>
        </row>
        <row r="79">
          <cell r="D79" t="str">
            <v>ÑC1,5</v>
          </cell>
          <cell r="I79">
            <v>2</v>
          </cell>
        </row>
        <row r="80">
          <cell r="I80">
            <v>0.1</v>
          </cell>
        </row>
        <row r="81">
          <cell r="I81">
            <v>1</v>
          </cell>
        </row>
        <row r="82">
          <cell r="D82" t="str">
            <v>BM22-850</v>
          </cell>
          <cell r="I82">
            <v>1</v>
          </cell>
        </row>
        <row r="83">
          <cell r="I83">
            <v>3.3</v>
          </cell>
        </row>
        <row r="84">
          <cell r="I84">
            <v>4.0999999999999996</v>
          </cell>
        </row>
        <row r="85">
          <cell r="D85" t="str">
            <v>MUAÑ</v>
          </cell>
          <cell r="I85">
            <v>0.79999999999999982</v>
          </cell>
        </row>
        <row r="86">
          <cell r="D86" t="str">
            <v>DCU5</v>
          </cell>
          <cell r="I86">
            <v>1.4</v>
          </cell>
        </row>
        <row r="87">
          <cell r="D87" t="str">
            <v>ÑC1,5</v>
          </cell>
          <cell r="I87">
            <v>2</v>
          </cell>
        </row>
        <row r="88">
          <cell r="D88" t="str">
            <v>BTM250</v>
          </cell>
          <cell r="I88">
            <v>0.14000000000000001</v>
          </cell>
        </row>
        <row r="89">
          <cell r="D89" t="str">
            <v>ST10M</v>
          </cell>
          <cell r="I89">
            <v>6.8</v>
          </cell>
        </row>
        <row r="90">
          <cell r="D90" t="str">
            <v>VKM</v>
          </cell>
          <cell r="I90">
            <v>1.9900000000000001E-2</v>
          </cell>
        </row>
        <row r="91">
          <cell r="D91" t="str">
            <v>QBTUM</v>
          </cell>
          <cell r="I91">
            <v>2</v>
          </cell>
        </row>
        <row r="92">
          <cell r="I92">
            <v>0.1</v>
          </cell>
        </row>
        <row r="93">
          <cell r="I93">
            <v>1</v>
          </cell>
        </row>
        <row r="94">
          <cell r="D94" t="str">
            <v>BTM250</v>
          </cell>
          <cell r="I94">
            <v>1.91</v>
          </cell>
        </row>
        <row r="95">
          <cell r="D95" t="str">
            <v>BTL100</v>
          </cell>
          <cell r="I95">
            <v>0.51</v>
          </cell>
        </row>
        <row r="96">
          <cell r="D96" t="str">
            <v>ST10M</v>
          </cell>
          <cell r="I96">
            <v>46.48</v>
          </cell>
        </row>
        <row r="97">
          <cell r="D97" t="str">
            <v>ST18M</v>
          </cell>
          <cell r="I97">
            <v>93.34</v>
          </cell>
        </row>
        <row r="98">
          <cell r="D98" t="str">
            <v>VKM</v>
          </cell>
          <cell r="I98">
            <v>9.8000000000000004E-2</v>
          </cell>
        </row>
        <row r="99">
          <cell r="I99">
            <v>13</v>
          </cell>
        </row>
        <row r="100">
          <cell r="I100">
            <v>13</v>
          </cell>
        </row>
        <row r="101">
          <cell r="I101">
            <v>0.1</v>
          </cell>
        </row>
        <row r="102">
          <cell r="I102">
            <v>1</v>
          </cell>
        </row>
        <row r="103">
          <cell r="D103" t="str">
            <v>BM22-950</v>
          </cell>
          <cell r="I103">
            <v>1</v>
          </cell>
        </row>
        <row r="104">
          <cell r="I104">
            <v>5.6</v>
          </cell>
        </row>
        <row r="105">
          <cell r="I105">
            <v>6.6999999999999993</v>
          </cell>
        </row>
        <row r="106">
          <cell r="D106" t="str">
            <v>MUAÑ</v>
          </cell>
          <cell r="I106">
            <v>1.1000000000000003</v>
          </cell>
        </row>
        <row r="107">
          <cell r="D107" t="str">
            <v>DCU5</v>
          </cell>
          <cell r="I107">
            <v>1.5999999999999999</v>
          </cell>
        </row>
        <row r="108">
          <cell r="D108" t="str">
            <v>ÑC2</v>
          </cell>
          <cell r="I108">
            <v>1.9999999999999998</v>
          </cell>
        </row>
        <row r="109">
          <cell r="D109" t="str">
            <v>BTM250</v>
          </cell>
          <cell r="I109">
            <v>0.21999999999999997</v>
          </cell>
        </row>
        <row r="110">
          <cell r="D110" t="str">
            <v>ST10M</v>
          </cell>
          <cell r="I110">
            <v>9.2999999999999989</v>
          </cell>
        </row>
        <row r="111">
          <cell r="D111" t="str">
            <v>VKM</v>
          </cell>
          <cell r="I111">
            <v>2.8599999999999997E-2</v>
          </cell>
        </row>
        <row r="112">
          <cell r="D112" t="str">
            <v>QBTUM</v>
          </cell>
          <cell r="I112">
            <v>2.9999999999999996</v>
          </cell>
        </row>
        <row r="113">
          <cell r="I113">
            <v>9.9999999999999992E-2</v>
          </cell>
        </row>
        <row r="114">
          <cell r="I114">
            <v>0</v>
          </cell>
        </row>
        <row r="115">
          <cell r="D115" t="str">
            <v>BLMK</v>
          </cell>
          <cell r="I115">
            <v>0</v>
          </cell>
        </row>
        <row r="116">
          <cell r="I116">
            <v>0</v>
          </cell>
        </row>
        <row r="117">
          <cell r="I117">
            <v>0</v>
          </cell>
        </row>
        <row r="118">
          <cell r="D118" t="str">
            <v>MUAÑ</v>
          </cell>
          <cell r="I118">
            <v>0</v>
          </cell>
        </row>
        <row r="119">
          <cell r="D119" t="str">
            <v>ÑC2</v>
          </cell>
          <cell r="I119">
            <v>0</v>
          </cell>
        </row>
        <row r="120">
          <cell r="D120" t="str">
            <v>QBTUM</v>
          </cell>
          <cell r="I120">
            <v>0</v>
          </cell>
        </row>
        <row r="121">
          <cell r="I121">
            <v>0</v>
          </cell>
        </row>
        <row r="122">
          <cell r="I122">
            <v>1</v>
          </cell>
        </row>
        <row r="123">
          <cell r="D123" t="str">
            <v>BTM200</v>
          </cell>
          <cell r="I123">
            <v>6.64</v>
          </cell>
        </row>
        <row r="124">
          <cell r="D124" t="str">
            <v>BTL100</v>
          </cell>
          <cell r="I124">
            <v>1.5</v>
          </cell>
        </row>
        <row r="125">
          <cell r="D125" t="str">
            <v>ST18M</v>
          </cell>
          <cell r="I125">
            <v>2.632E-2</v>
          </cell>
        </row>
        <row r="126">
          <cell r="D126" t="str">
            <v>ST18M</v>
          </cell>
          <cell r="I126">
            <v>0.38653999999999999</v>
          </cell>
        </row>
        <row r="127">
          <cell r="D127" t="str">
            <v>DCAT</v>
          </cell>
          <cell r="I127">
            <v>3.7</v>
          </cell>
        </row>
        <row r="128">
          <cell r="D128" t="str">
            <v>DCU5</v>
          </cell>
          <cell r="I128">
            <v>16.7</v>
          </cell>
        </row>
        <row r="129">
          <cell r="I129">
            <v>105</v>
          </cell>
        </row>
        <row r="130">
          <cell r="I130">
            <v>105</v>
          </cell>
        </row>
        <row r="131">
          <cell r="I131">
            <v>0.1</v>
          </cell>
        </row>
        <row r="132">
          <cell r="I132">
            <v>0</v>
          </cell>
        </row>
        <row r="133">
          <cell r="D133" t="str">
            <v>BTM200</v>
          </cell>
          <cell r="I133">
            <v>0</v>
          </cell>
        </row>
        <row r="134">
          <cell r="D134" t="str">
            <v>BTL100</v>
          </cell>
          <cell r="I134">
            <v>0</v>
          </cell>
        </row>
        <row r="135">
          <cell r="D135" t="str">
            <v>BTL100</v>
          </cell>
          <cell r="I135">
            <v>0</v>
          </cell>
        </row>
        <row r="136">
          <cell r="D136" t="str">
            <v>ST10M</v>
          </cell>
          <cell r="I136">
            <v>0</v>
          </cell>
        </row>
        <row r="137">
          <cell r="D137" t="str">
            <v>ST18M</v>
          </cell>
          <cell r="I137">
            <v>0</v>
          </cell>
        </row>
        <row r="138">
          <cell r="D138" t="str">
            <v>D57+C</v>
          </cell>
          <cell r="I138">
            <v>0</v>
          </cell>
        </row>
        <row r="139">
          <cell r="I139">
            <v>0</v>
          </cell>
        </row>
        <row r="140">
          <cell r="I140">
            <v>0</v>
          </cell>
        </row>
        <row r="141">
          <cell r="I141">
            <v>0</v>
          </cell>
        </row>
        <row r="142">
          <cell r="I142">
            <v>1</v>
          </cell>
        </row>
        <row r="143">
          <cell r="D143" t="str">
            <v>BTM250</v>
          </cell>
          <cell r="I143">
            <v>0.78800000000000003</v>
          </cell>
        </row>
        <row r="144">
          <cell r="D144" t="str">
            <v>BTM250</v>
          </cell>
          <cell r="I144">
            <v>0.86199999999999988</v>
          </cell>
        </row>
        <row r="145">
          <cell r="D145" t="str">
            <v>BTL100</v>
          </cell>
          <cell r="I145">
            <v>0.4</v>
          </cell>
        </row>
        <row r="146">
          <cell r="D146" t="str">
            <v>ST10M</v>
          </cell>
          <cell r="I146">
            <v>63.07</v>
          </cell>
        </row>
        <row r="147">
          <cell r="D147" t="str">
            <v>ST18M</v>
          </cell>
          <cell r="I147">
            <v>49.7</v>
          </cell>
        </row>
        <row r="148">
          <cell r="D148" t="str">
            <v>VKM</v>
          </cell>
          <cell r="I148">
            <v>2.1000000000000001E-2</v>
          </cell>
        </row>
        <row r="149">
          <cell r="D149" t="str">
            <v>VKM</v>
          </cell>
          <cell r="I149">
            <v>6.7000000000000004E-2</v>
          </cell>
        </row>
        <row r="150">
          <cell r="D150" t="str">
            <v>DCU5</v>
          </cell>
          <cell r="I150">
            <v>3.9500000000000006</v>
          </cell>
        </row>
        <row r="151">
          <cell r="I151">
            <v>13.000000000000002</v>
          </cell>
        </row>
        <row r="152">
          <cell r="I152">
            <v>13.000000000000002</v>
          </cell>
        </row>
        <row r="153">
          <cell r="I153">
            <v>0.10000000000000002</v>
          </cell>
        </row>
        <row r="154">
          <cell r="I154">
            <v>1</v>
          </cell>
        </row>
        <row r="155">
          <cell r="D155" t="str">
            <v>M-25</v>
          </cell>
          <cell r="I155">
            <v>3</v>
          </cell>
        </row>
        <row r="156">
          <cell r="D156" t="str">
            <v>cTD-16/2400</v>
          </cell>
          <cell r="I156">
            <v>1</v>
          </cell>
        </row>
        <row r="157">
          <cell r="D157" t="str">
            <v>Kep-TD</v>
          </cell>
          <cell r="I157">
            <v>1</v>
          </cell>
        </row>
        <row r="158">
          <cell r="D158" t="str">
            <v>KepN-CU/AL</v>
          </cell>
          <cell r="I158">
            <v>1</v>
          </cell>
        </row>
        <row r="159">
          <cell r="I159">
            <v>3</v>
          </cell>
        </row>
        <row r="160">
          <cell r="I160">
            <v>1</v>
          </cell>
        </row>
        <row r="161">
          <cell r="I161">
            <v>10</v>
          </cell>
        </row>
        <row r="162">
          <cell r="I162">
            <v>0</v>
          </cell>
        </row>
        <row r="163">
          <cell r="I163">
            <v>1</v>
          </cell>
        </row>
        <row r="164">
          <cell r="D164" t="str">
            <v>BTLT-12</v>
          </cell>
          <cell r="I164">
            <v>1</v>
          </cell>
        </row>
        <row r="165">
          <cell r="I165">
            <v>1</v>
          </cell>
        </row>
        <row r="166">
          <cell r="I166">
            <v>1.2</v>
          </cell>
        </row>
        <row r="167">
          <cell r="I167">
            <v>1.2</v>
          </cell>
        </row>
        <row r="168">
          <cell r="I168">
            <v>1</v>
          </cell>
        </row>
        <row r="169">
          <cell r="D169" t="str">
            <v>BTLT-14</v>
          </cell>
          <cell r="I169">
            <v>1</v>
          </cell>
        </row>
        <row r="170">
          <cell r="I170">
            <v>1</v>
          </cell>
        </row>
        <row r="171">
          <cell r="I171">
            <v>1.4</v>
          </cell>
        </row>
        <row r="172">
          <cell r="I172">
            <v>1.4</v>
          </cell>
        </row>
        <row r="173">
          <cell r="I173">
            <v>1</v>
          </cell>
        </row>
        <row r="174">
          <cell r="D174" t="str">
            <v>BTLT-20</v>
          </cell>
          <cell r="I174">
            <v>1</v>
          </cell>
        </row>
        <row r="175">
          <cell r="I175">
            <v>1</v>
          </cell>
        </row>
        <row r="176">
          <cell r="I176">
            <v>1</v>
          </cell>
        </row>
        <row r="177">
          <cell r="I177">
            <v>2</v>
          </cell>
        </row>
        <row r="178">
          <cell r="I178">
            <v>1</v>
          </cell>
        </row>
        <row r="179">
          <cell r="I179">
            <v>1</v>
          </cell>
        </row>
        <row r="180">
          <cell r="D180" t="str">
            <v>GCMK</v>
          </cell>
          <cell r="I180">
            <v>14.04</v>
          </cell>
        </row>
        <row r="181">
          <cell r="D181" t="str">
            <v>GCMK</v>
          </cell>
          <cell r="I181">
            <v>2.72</v>
          </cell>
        </row>
        <row r="182">
          <cell r="D182" t="str">
            <v>BM16-240/80</v>
          </cell>
          <cell r="I182">
            <v>5</v>
          </cell>
        </row>
        <row r="183">
          <cell r="D183" t="str">
            <v>BM16-35/28</v>
          </cell>
          <cell r="I183">
            <v>2</v>
          </cell>
        </row>
        <row r="184">
          <cell r="I184">
            <v>1</v>
          </cell>
        </row>
        <row r="185">
          <cell r="I185">
            <v>20</v>
          </cell>
        </row>
        <row r="186">
          <cell r="I186">
            <v>1</v>
          </cell>
        </row>
        <row r="187">
          <cell r="D187" t="str">
            <v>GCMK</v>
          </cell>
          <cell r="I187">
            <v>17</v>
          </cell>
        </row>
        <row r="188">
          <cell r="D188" t="str">
            <v>GCMK</v>
          </cell>
          <cell r="I188">
            <v>3.09</v>
          </cell>
        </row>
        <row r="189">
          <cell r="D189" t="str">
            <v>BM16-240/80</v>
          </cell>
          <cell r="I189">
            <v>3</v>
          </cell>
        </row>
        <row r="190">
          <cell r="D190" t="str">
            <v>BM16-35/28</v>
          </cell>
          <cell r="I190">
            <v>1</v>
          </cell>
        </row>
        <row r="191">
          <cell r="I191">
            <v>1</v>
          </cell>
        </row>
        <row r="192">
          <cell r="I192">
            <v>20</v>
          </cell>
        </row>
        <row r="193">
          <cell r="I193">
            <v>1</v>
          </cell>
        </row>
        <row r="194">
          <cell r="D194" t="str">
            <v>GCMK</v>
          </cell>
          <cell r="I194">
            <v>28.09</v>
          </cell>
        </row>
        <row r="195">
          <cell r="D195" t="str">
            <v>GCMK</v>
          </cell>
          <cell r="I195">
            <v>5.4499999999999993</v>
          </cell>
        </row>
        <row r="196">
          <cell r="D196" t="str">
            <v>BM16-240/80</v>
          </cell>
          <cell r="I196">
            <v>4.9999999999999991</v>
          </cell>
        </row>
        <row r="197">
          <cell r="D197" t="str">
            <v>BM16-300/300</v>
          </cell>
          <cell r="I197">
            <v>3.9999999999999991</v>
          </cell>
        </row>
        <row r="198">
          <cell r="I198">
            <v>0.99999999999999978</v>
          </cell>
        </row>
        <row r="199">
          <cell r="I199">
            <v>39.999999999999993</v>
          </cell>
        </row>
        <row r="200">
          <cell r="I200">
            <v>1</v>
          </cell>
        </row>
        <row r="201">
          <cell r="D201" t="str">
            <v>GCMK</v>
          </cell>
          <cell r="I201">
            <v>31.04</v>
          </cell>
        </row>
        <row r="202">
          <cell r="D202" t="str">
            <v>GCMK</v>
          </cell>
          <cell r="I202">
            <v>11.9</v>
          </cell>
        </row>
        <row r="203">
          <cell r="D203" t="str">
            <v>BM16-240/80</v>
          </cell>
          <cell r="I203">
            <v>3</v>
          </cell>
        </row>
        <row r="204">
          <cell r="D204" t="str">
            <v>BM16-300/300</v>
          </cell>
          <cell r="I204">
            <v>2</v>
          </cell>
        </row>
        <row r="205">
          <cell r="I205">
            <v>1</v>
          </cell>
        </row>
        <row r="206">
          <cell r="I206">
            <v>45</v>
          </cell>
        </row>
        <row r="207">
          <cell r="I207">
            <v>1</v>
          </cell>
        </row>
        <row r="208">
          <cell r="D208" t="str">
            <v>GCMK</v>
          </cell>
          <cell r="I208">
            <v>31.04</v>
          </cell>
        </row>
        <row r="209">
          <cell r="D209" t="str">
            <v>GCMK</v>
          </cell>
          <cell r="I209">
            <v>11.56</v>
          </cell>
        </row>
        <row r="210">
          <cell r="D210" t="str">
            <v>BM16-240/80</v>
          </cell>
          <cell r="I210">
            <v>3</v>
          </cell>
        </row>
        <row r="211">
          <cell r="D211" t="str">
            <v>BM16-300/300</v>
          </cell>
          <cell r="I211">
            <v>2</v>
          </cell>
        </row>
        <row r="212">
          <cell r="I212">
            <v>1</v>
          </cell>
        </row>
        <row r="213">
          <cell r="I213">
            <v>45</v>
          </cell>
        </row>
        <row r="214">
          <cell r="I214">
            <v>1</v>
          </cell>
        </row>
        <row r="215">
          <cell r="D215" t="str">
            <v>GCMK</v>
          </cell>
          <cell r="I215">
            <v>48.25</v>
          </cell>
        </row>
        <row r="216">
          <cell r="D216" t="str">
            <v>GCMK</v>
          </cell>
          <cell r="I216">
            <v>19.149999999999999</v>
          </cell>
        </row>
        <row r="217">
          <cell r="D217" t="str">
            <v>GCMK</v>
          </cell>
          <cell r="I217">
            <v>7.0299999999999994</v>
          </cell>
        </row>
        <row r="218">
          <cell r="D218" t="str">
            <v>BM16-260</v>
          </cell>
          <cell r="I218">
            <v>0.99999999999999989</v>
          </cell>
        </row>
        <row r="219">
          <cell r="D219" t="str">
            <v>BM16-70</v>
          </cell>
          <cell r="I219">
            <v>1.9999999999999998</v>
          </cell>
        </row>
        <row r="220">
          <cell r="D220" t="str">
            <v>BM16-400</v>
          </cell>
          <cell r="I220">
            <v>2.9999999999999996</v>
          </cell>
        </row>
        <row r="221">
          <cell r="D221" t="str">
            <v>BM16-100</v>
          </cell>
          <cell r="I221">
            <v>3.9999999999999996</v>
          </cell>
        </row>
        <row r="222">
          <cell r="D222" t="str">
            <v>CD-194/7,135</v>
          </cell>
          <cell r="I222">
            <v>0.99999999999999989</v>
          </cell>
        </row>
        <row r="223">
          <cell r="D223" t="str">
            <v>CD-210/7,24</v>
          </cell>
          <cell r="I223">
            <v>0.99999999999999989</v>
          </cell>
        </row>
        <row r="224">
          <cell r="I224">
            <v>0.99999999999999989</v>
          </cell>
        </row>
        <row r="225">
          <cell r="I225">
            <v>1.9999999999999998</v>
          </cell>
        </row>
        <row r="226">
          <cell r="I226">
            <v>91.999999999999986</v>
          </cell>
        </row>
        <row r="227">
          <cell r="I227">
            <v>0</v>
          </cell>
        </row>
        <row r="228">
          <cell r="D228" t="str">
            <v>GCMK</v>
          </cell>
          <cell r="I228">
            <v>0</v>
          </cell>
        </row>
        <row r="229">
          <cell r="D229" t="str">
            <v>GCMK</v>
          </cell>
          <cell r="I229">
            <v>0</v>
          </cell>
        </row>
        <row r="230">
          <cell r="D230" t="str">
            <v>GCMK</v>
          </cell>
          <cell r="I230">
            <v>0</v>
          </cell>
        </row>
        <row r="231">
          <cell r="D231" t="str">
            <v>GCMK</v>
          </cell>
          <cell r="I231">
            <v>0</v>
          </cell>
        </row>
        <row r="232">
          <cell r="I232">
            <v>0</v>
          </cell>
        </row>
        <row r="233">
          <cell r="I233">
            <v>0</v>
          </cell>
        </row>
        <row r="234">
          <cell r="I234">
            <v>0</v>
          </cell>
        </row>
        <row r="235">
          <cell r="I235">
            <v>1</v>
          </cell>
        </row>
        <row r="236">
          <cell r="D236" t="str">
            <v>GCMK</v>
          </cell>
          <cell r="I236">
            <v>14.78</v>
          </cell>
        </row>
        <row r="237">
          <cell r="D237" t="str">
            <v>GCMK</v>
          </cell>
          <cell r="I237">
            <v>2.88</v>
          </cell>
        </row>
        <row r="238">
          <cell r="D238" t="str">
            <v>BM16-240/80</v>
          </cell>
          <cell r="I238">
            <v>1</v>
          </cell>
        </row>
        <row r="239">
          <cell r="D239" t="str">
            <v>BM16-35/28</v>
          </cell>
          <cell r="I239">
            <v>1</v>
          </cell>
        </row>
        <row r="240">
          <cell r="I240">
            <v>1</v>
          </cell>
        </row>
        <row r="241">
          <cell r="I241">
            <v>19</v>
          </cell>
        </row>
        <row r="242">
          <cell r="I242">
            <v>0</v>
          </cell>
        </row>
        <row r="243">
          <cell r="D243" t="str">
            <v>GCMK</v>
          </cell>
          <cell r="I243">
            <v>0</v>
          </cell>
        </row>
        <row r="244">
          <cell r="D244" t="str">
            <v>GCMK</v>
          </cell>
          <cell r="I244">
            <v>0</v>
          </cell>
        </row>
        <row r="245">
          <cell r="I245">
            <v>0</v>
          </cell>
        </row>
        <row r="246">
          <cell r="I246">
            <v>0</v>
          </cell>
        </row>
        <row r="247">
          <cell r="I247">
            <v>1</v>
          </cell>
        </row>
        <row r="248">
          <cell r="D248" t="str">
            <v>GCMK</v>
          </cell>
          <cell r="I248">
            <v>29.56</v>
          </cell>
        </row>
        <row r="249">
          <cell r="D249" t="str">
            <v>GCMK</v>
          </cell>
          <cell r="I249">
            <v>11.9</v>
          </cell>
        </row>
        <row r="250">
          <cell r="D250" t="str">
            <v>GCMK</v>
          </cell>
          <cell r="I250">
            <v>5.3899999999999988</v>
          </cell>
        </row>
        <row r="251">
          <cell r="D251" t="str">
            <v>BM16-35/28</v>
          </cell>
          <cell r="I251">
            <v>7.9999999999999991</v>
          </cell>
        </row>
        <row r="252">
          <cell r="D252" t="str">
            <v>BM16-240/80</v>
          </cell>
          <cell r="I252">
            <v>2.9999999999999996</v>
          </cell>
        </row>
        <row r="253">
          <cell r="D253" t="str">
            <v>BM16-300/300</v>
          </cell>
          <cell r="I253">
            <v>1.9999999999999998</v>
          </cell>
        </row>
        <row r="254">
          <cell r="I254">
            <v>0.99999999999999989</v>
          </cell>
        </row>
        <row r="255">
          <cell r="I255">
            <v>48.999999999999993</v>
          </cell>
        </row>
        <row r="256">
          <cell r="I256">
            <v>1</v>
          </cell>
        </row>
        <row r="257">
          <cell r="D257" t="str">
            <v>GCMK</v>
          </cell>
          <cell r="I257">
            <v>62.08</v>
          </cell>
        </row>
        <row r="258">
          <cell r="D258" t="str">
            <v>GCMK</v>
          </cell>
          <cell r="I258">
            <v>20.84</v>
          </cell>
        </row>
        <row r="259">
          <cell r="D259" t="str">
            <v>GCMK</v>
          </cell>
          <cell r="I259">
            <v>10.9</v>
          </cell>
        </row>
        <row r="260">
          <cell r="D260" t="str">
            <v>BM16-35/28</v>
          </cell>
          <cell r="I260">
            <v>16</v>
          </cell>
        </row>
        <row r="261">
          <cell r="D261" t="str">
            <v>BM16-240/80</v>
          </cell>
          <cell r="I261">
            <v>2</v>
          </cell>
        </row>
        <row r="262">
          <cell r="D262" t="str">
            <v>BM16-260</v>
          </cell>
          <cell r="I262">
            <v>4</v>
          </cell>
        </row>
        <row r="263">
          <cell r="D263" t="str">
            <v>BM16-300/300</v>
          </cell>
          <cell r="I263">
            <v>4</v>
          </cell>
        </row>
        <row r="264">
          <cell r="I264">
            <v>1</v>
          </cell>
        </row>
        <row r="265">
          <cell r="I265">
            <v>100</v>
          </cell>
        </row>
        <row r="266">
          <cell r="I266">
            <v>1</v>
          </cell>
        </row>
        <row r="267">
          <cell r="D267" t="str">
            <v>GCMK</v>
          </cell>
          <cell r="I267">
            <v>96.5</v>
          </cell>
        </row>
        <row r="268">
          <cell r="D268" t="str">
            <v>GCMK</v>
          </cell>
          <cell r="I268">
            <v>38.299999999999997</v>
          </cell>
        </row>
        <row r="269">
          <cell r="D269" t="str">
            <v>GCMK</v>
          </cell>
          <cell r="I269">
            <v>14.170000000000002</v>
          </cell>
        </row>
        <row r="270">
          <cell r="D270" t="str">
            <v>BM16-40/30</v>
          </cell>
          <cell r="I270">
            <v>6.0000000000000009</v>
          </cell>
        </row>
        <row r="271">
          <cell r="D271" t="str">
            <v>BM16-100</v>
          </cell>
          <cell r="I271">
            <v>12.000000000000002</v>
          </cell>
        </row>
        <row r="272">
          <cell r="D272" t="str">
            <v>BM16-400</v>
          </cell>
          <cell r="I272">
            <v>5.0000000000000009</v>
          </cell>
        </row>
        <row r="273">
          <cell r="D273" t="str">
            <v>CD-194/7,135</v>
          </cell>
          <cell r="I273">
            <v>1.0000000000000002</v>
          </cell>
        </row>
        <row r="274">
          <cell r="D274" t="str">
            <v>CD-201/7,24</v>
          </cell>
          <cell r="I274">
            <v>1.0000000000000002</v>
          </cell>
        </row>
        <row r="275">
          <cell r="D275" t="str">
            <v>CD-207/7,365</v>
          </cell>
          <cell r="I275">
            <v>1.0000000000000002</v>
          </cell>
        </row>
        <row r="276">
          <cell r="D276" t="str">
            <v>CD-215/7,64</v>
          </cell>
          <cell r="I276">
            <v>1.0000000000000002</v>
          </cell>
        </row>
        <row r="277">
          <cell r="D277" t="str">
            <v>CD-222/8,05</v>
          </cell>
          <cell r="I277">
            <v>1.0000000000000002</v>
          </cell>
        </row>
        <row r="278">
          <cell r="I278">
            <v>1.0000000000000002</v>
          </cell>
        </row>
        <row r="279">
          <cell r="I279">
            <v>5.0000000000000009</v>
          </cell>
        </row>
        <row r="280">
          <cell r="I280">
            <v>192.00000000000006</v>
          </cell>
        </row>
        <row r="281">
          <cell r="I281">
            <v>1</v>
          </cell>
        </row>
        <row r="282">
          <cell r="D282" t="str">
            <v>B16-230</v>
          </cell>
          <cell r="I282">
            <v>1</v>
          </cell>
        </row>
        <row r="283">
          <cell r="D283" t="str">
            <v>SC</v>
          </cell>
          <cell r="I283">
            <v>1</v>
          </cell>
        </row>
        <row r="284">
          <cell r="D284" t="str">
            <v>K3B-C3/8</v>
          </cell>
          <cell r="I284">
            <v>4</v>
          </cell>
        </row>
        <row r="285">
          <cell r="D285" t="str">
            <v>C3/8</v>
          </cell>
          <cell r="I285">
            <v>17</v>
          </cell>
        </row>
        <row r="286">
          <cell r="D286" t="str">
            <v>YC</v>
          </cell>
          <cell r="I286">
            <v>2</v>
          </cell>
        </row>
        <row r="287">
          <cell r="D287" t="str">
            <v>MN3</v>
          </cell>
          <cell r="I287">
            <v>1</v>
          </cell>
        </row>
        <row r="288">
          <cell r="I288">
            <v>1</v>
          </cell>
        </row>
        <row r="289">
          <cell r="I289">
            <v>40</v>
          </cell>
        </row>
        <row r="290">
          <cell r="I290">
            <v>1</v>
          </cell>
        </row>
        <row r="291">
          <cell r="D291" t="str">
            <v>B16-230</v>
          </cell>
          <cell r="I291">
            <v>1</v>
          </cell>
        </row>
        <row r="292">
          <cell r="D292" t="str">
            <v>SC</v>
          </cell>
          <cell r="I292">
            <v>1</v>
          </cell>
        </row>
        <row r="293">
          <cell r="D293" t="str">
            <v>K3B-C3/8</v>
          </cell>
          <cell r="I293">
            <v>4</v>
          </cell>
        </row>
        <row r="294">
          <cell r="D294" t="str">
            <v>C3/8</v>
          </cell>
          <cell r="I294">
            <v>19</v>
          </cell>
        </row>
        <row r="295">
          <cell r="D295" t="str">
            <v>YC</v>
          </cell>
          <cell r="I295">
            <v>2</v>
          </cell>
        </row>
        <row r="296">
          <cell r="D296" t="str">
            <v>MN3</v>
          </cell>
          <cell r="I296">
            <v>1</v>
          </cell>
        </row>
        <row r="297">
          <cell r="I297">
            <v>1</v>
          </cell>
        </row>
        <row r="298">
          <cell r="I298">
            <v>40</v>
          </cell>
        </row>
        <row r="299">
          <cell r="I299">
            <v>1</v>
          </cell>
        </row>
        <row r="300">
          <cell r="D300" t="str">
            <v>CD-682</v>
          </cell>
          <cell r="I300">
            <v>1</v>
          </cell>
        </row>
        <row r="301">
          <cell r="D301" t="str">
            <v>BM16-100/100</v>
          </cell>
          <cell r="I301">
            <v>2</v>
          </cell>
        </row>
        <row r="302">
          <cell r="D302" t="str">
            <v>GCMK</v>
          </cell>
          <cell r="I302">
            <v>4.641</v>
          </cell>
        </row>
        <row r="303">
          <cell r="D303" t="str">
            <v>MT</v>
          </cell>
          <cell r="I303">
            <v>2</v>
          </cell>
        </row>
        <row r="304">
          <cell r="D304" t="str">
            <v>K3B-C5/8</v>
          </cell>
          <cell r="I304">
            <v>16</v>
          </cell>
        </row>
        <row r="305">
          <cell r="D305" t="str">
            <v>SC</v>
          </cell>
          <cell r="I305">
            <v>2</v>
          </cell>
        </row>
        <row r="306">
          <cell r="D306" t="str">
            <v>C5/8</v>
          </cell>
          <cell r="I306">
            <v>34</v>
          </cell>
        </row>
        <row r="307">
          <cell r="D307" t="str">
            <v>YC</v>
          </cell>
          <cell r="I307">
            <v>4</v>
          </cell>
        </row>
        <row r="308">
          <cell r="D308" t="str">
            <v>MN3</v>
          </cell>
          <cell r="I308">
            <v>2</v>
          </cell>
        </row>
        <row r="309">
          <cell r="I309">
            <v>1</v>
          </cell>
        </row>
        <row r="310">
          <cell r="I310">
            <v>40</v>
          </cell>
        </row>
        <row r="311">
          <cell r="I311">
            <v>1</v>
          </cell>
        </row>
        <row r="312">
          <cell r="D312" t="str">
            <v>CD-682</v>
          </cell>
          <cell r="I312">
            <v>1</v>
          </cell>
        </row>
        <row r="313">
          <cell r="D313" t="str">
            <v>BM16-100/100</v>
          </cell>
          <cell r="I313">
            <v>2</v>
          </cell>
        </row>
        <row r="314">
          <cell r="D314" t="str">
            <v>GCMK</v>
          </cell>
          <cell r="I314">
            <v>4.641</v>
          </cell>
        </row>
        <row r="315">
          <cell r="D315" t="str">
            <v>MT</v>
          </cell>
          <cell r="I315">
            <v>2</v>
          </cell>
        </row>
        <row r="316">
          <cell r="D316" t="str">
            <v>K3B-C5/8</v>
          </cell>
          <cell r="I316">
            <v>16</v>
          </cell>
        </row>
        <row r="317">
          <cell r="D317" t="str">
            <v>SC</v>
          </cell>
          <cell r="I317">
            <v>2</v>
          </cell>
        </row>
        <row r="318">
          <cell r="D318" t="str">
            <v>C5/8</v>
          </cell>
          <cell r="I318">
            <v>38</v>
          </cell>
        </row>
        <row r="319">
          <cell r="D319" t="str">
            <v>YC</v>
          </cell>
          <cell r="I319">
            <v>4</v>
          </cell>
        </row>
        <row r="320">
          <cell r="D320" t="str">
            <v>MN3</v>
          </cell>
          <cell r="I320">
            <v>2</v>
          </cell>
        </row>
        <row r="321">
          <cell r="I321">
            <v>1</v>
          </cell>
        </row>
        <row r="322">
          <cell r="I322">
            <v>40</v>
          </cell>
        </row>
        <row r="323">
          <cell r="I323">
            <v>1</v>
          </cell>
        </row>
        <row r="324">
          <cell r="D324" t="str">
            <v>CD-682</v>
          </cell>
          <cell r="I324">
            <v>1</v>
          </cell>
        </row>
        <row r="325">
          <cell r="D325" t="str">
            <v>BM16-100/100</v>
          </cell>
          <cell r="I325">
            <v>2</v>
          </cell>
        </row>
        <row r="326">
          <cell r="D326" t="str">
            <v>GCMK</v>
          </cell>
          <cell r="I326">
            <v>2.3205999999999998</v>
          </cell>
        </row>
        <row r="327">
          <cell r="D327" t="str">
            <v>MT</v>
          </cell>
          <cell r="I327">
            <v>1</v>
          </cell>
        </row>
        <row r="328">
          <cell r="D328" t="str">
            <v>K3B-C5/8</v>
          </cell>
          <cell r="I328">
            <v>8</v>
          </cell>
        </row>
        <row r="329">
          <cell r="D329" t="str">
            <v>SC</v>
          </cell>
          <cell r="I329">
            <v>1</v>
          </cell>
        </row>
        <row r="330">
          <cell r="D330" t="str">
            <v>C5/8</v>
          </cell>
          <cell r="I330">
            <v>17</v>
          </cell>
        </row>
        <row r="331">
          <cell r="D331" t="str">
            <v>YC</v>
          </cell>
          <cell r="I331">
            <v>4</v>
          </cell>
        </row>
        <row r="332">
          <cell r="D332" t="str">
            <v>MN3</v>
          </cell>
          <cell r="I332">
            <v>2</v>
          </cell>
        </row>
        <row r="333">
          <cell r="I333">
            <v>1</v>
          </cell>
        </row>
        <row r="334">
          <cell r="I334">
            <v>40</v>
          </cell>
        </row>
        <row r="335">
          <cell r="I335">
            <v>1</v>
          </cell>
        </row>
        <row r="336">
          <cell r="D336" t="str">
            <v>CD-682</v>
          </cell>
          <cell r="I336">
            <v>1</v>
          </cell>
        </row>
        <row r="337">
          <cell r="D337" t="str">
            <v>BM16-100/100</v>
          </cell>
          <cell r="I337">
            <v>2</v>
          </cell>
        </row>
        <row r="338">
          <cell r="D338" t="str">
            <v>GCMK</v>
          </cell>
          <cell r="I338">
            <v>2.3205999999999998</v>
          </cell>
        </row>
        <row r="339">
          <cell r="D339" t="str">
            <v>MT</v>
          </cell>
          <cell r="I339">
            <v>1</v>
          </cell>
        </row>
        <row r="340">
          <cell r="D340" t="str">
            <v>K3B-C5/8</v>
          </cell>
          <cell r="I340">
            <v>8</v>
          </cell>
        </row>
        <row r="341">
          <cell r="D341" t="str">
            <v>SC</v>
          </cell>
          <cell r="I341">
            <v>1</v>
          </cell>
        </row>
        <row r="342">
          <cell r="D342" t="str">
            <v>C5/8</v>
          </cell>
          <cell r="I342">
            <v>19</v>
          </cell>
        </row>
        <row r="343">
          <cell r="D343" t="str">
            <v>YC</v>
          </cell>
          <cell r="I343">
            <v>4</v>
          </cell>
        </row>
        <row r="344">
          <cell r="D344" t="str">
            <v>MN3</v>
          </cell>
          <cell r="I344">
            <v>2</v>
          </cell>
        </row>
        <row r="345">
          <cell r="I345">
            <v>1</v>
          </cell>
        </row>
        <row r="346">
          <cell r="I346">
            <v>40</v>
          </cell>
        </row>
        <row r="347">
          <cell r="I347">
            <v>1</v>
          </cell>
        </row>
        <row r="348">
          <cell r="D348" t="str">
            <v>B16-230</v>
          </cell>
          <cell r="I348">
            <v>2</v>
          </cell>
        </row>
        <row r="349">
          <cell r="D349" t="str">
            <v>SC</v>
          </cell>
          <cell r="I349">
            <v>4</v>
          </cell>
        </row>
        <row r="350">
          <cell r="D350" t="str">
            <v>CD-195/6,82</v>
          </cell>
          <cell r="I350">
            <v>1</v>
          </cell>
        </row>
        <row r="351">
          <cell r="D351" t="str">
            <v>CD-207/7,25</v>
          </cell>
          <cell r="I351">
            <v>1</v>
          </cell>
        </row>
        <row r="352">
          <cell r="D352" t="str">
            <v>BM16-100</v>
          </cell>
          <cell r="I352">
            <v>4</v>
          </cell>
        </row>
        <row r="353">
          <cell r="D353" t="str">
            <v>GCMK</v>
          </cell>
          <cell r="I353">
            <v>4.6411999999999995</v>
          </cell>
        </row>
        <row r="354">
          <cell r="D354" t="str">
            <v>MT</v>
          </cell>
          <cell r="I354">
            <v>2</v>
          </cell>
        </row>
        <row r="355">
          <cell r="D355" t="str">
            <v>K3B-C3/8</v>
          </cell>
          <cell r="I355">
            <v>32</v>
          </cell>
        </row>
        <row r="356">
          <cell r="D356" t="str">
            <v>C3/8</v>
          </cell>
          <cell r="I356">
            <v>53</v>
          </cell>
        </row>
        <row r="357">
          <cell r="D357" t="str">
            <v>YC</v>
          </cell>
          <cell r="I357">
            <v>12</v>
          </cell>
        </row>
        <row r="358">
          <cell r="D358" t="str">
            <v>MN3</v>
          </cell>
          <cell r="I358">
            <v>1</v>
          </cell>
        </row>
        <row r="359">
          <cell r="I359">
            <v>4</v>
          </cell>
        </row>
        <row r="360">
          <cell r="I360">
            <v>2</v>
          </cell>
        </row>
        <row r="361">
          <cell r="I361">
            <v>120</v>
          </cell>
        </row>
        <row r="362">
          <cell r="I362">
            <v>1</v>
          </cell>
        </row>
        <row r="363">
          <cell r="D363" t="str">
            <v>CD-682</v>
          </cell>
          <cell r="I363">
            <v>2</v>
          </cell>
        </row>
        <row r="364">
          <cell r="D364" t="str">
            <v>BM16-100/100</v>
          </cell>
          <cell r="I364">
            <v>4</v>
          </cell>
        </row>
        <row r="365">
          <cell r="D365" t="str">
            <v>GCMK</v>
          </cell>
          <cell r="I365">
            <v>4.6411999999999995</v>
          </cell>
        </row>
        <row r="366">
          <cell r="D366" t="str">
            <v>MT</v>
          </cell>
          <cell r="I366">
            <v>2</v>
          </cell>
        </row>
        <row r="367">
          <cell r="D367" t="str">
            <v>K3B-C3/8</v>
          </cell>
          <cell r="I367">
            <v>16</v>
          </cell>
        </row>
        <row r="368">
          <cell r="D368" t="str">
            <v>SC</v>
          </cell>
          <cell r="I368">
            <v>2</v>
          </cell>
        </row>
        <row r="369">
          <cell r="D369" t="str">
            <v>C3/8</v>
          </cell>
          <cell r="I369">
            <v>34</v>
          </cell>
        </row>
        <row r="370">
          <cell r="D370" t="str">
            <v>YC</v>
          </cell>
          <cell r="I370">
            <v>4</v>
          </cell>
        </row>
        <row r="371">
          <cell r="D371" t="str">
            <v>MN3</v>
          </cell>
          <cell r="I371">
            <v>2</v>
          </cell>
        </row>
        <row r="372">
          <cell r="I372">
            <v>2</v>
          </cell>
        </row>
        <row r="373">
          <cell r="I373">
            <v>2</v>
          </cell>
        </row>
        <row r="374">
          <cell r="I374">
            <v>120</v>
          </cell>
        </row>
        <row r="375">
          <cell r="I375">
            <v>1</v>
          </cell>
        </row>
        <row r="376">
          <cell r="D376" t="str">
            <v>B16-230</v>
          </cell>
          <cell r="I376">
            <v>1</v>
          </cell>
        </row>
        <row r="377">
          <cell r="D377" t="str">
            <v>K3B-C3/8</v>
          </cell>
          <cell r="I377">
            <v>5</v>
          </cell>
        </row>
        <row r="378">
          <cell r="D378" t="str">
            <v>SC</v>
          </cell>
          <cell r="I378">
            <v>1</v>
          </cell>
        </row>
        <row r="379">
          <cell r="D379" t="str">
            <v>C3/8</v>
          </cell>
          <cell r="I379">
            <v>11.5</v>
          </cell>
        </row>
        <row r="380">
          <cell r="D380" t="str">
            <v>YC</v>
          </cell>
          <cell r="I380">
            <v>3</v>
          </cell>
        </row>
        <row r="381">
          <cell r="D381" t="str">
            <v>GCMK</v>
          </cell>
          <cell r="I381">
            <v>9.5</v>
          </cell>
        </row>
        <row r="382">
          <cell r="D382" t="str">
            <v>GCMK</v>
          </cell>
          <cell r="I382">
            <v>0.6</v>
          </cell>
        </row>
        <row r="383">
          <cell r="D383" t="str">
            <v>GCMK</v>
          </cell>
          <cell r="I383">
            <v>0.78</v>
          </cell>
        </row>
        <row r="384">
          <cell r="D384" t="str">
            <v>GCMK</v>
          </cell>
          <cell r="I384">
            <v>0.66</v>
          </cell>
        </row>
        <row r="385">
          <cell r="D385" t="str">
            <v>BM16-60</v>
          </cell>
          <cell r="I385">
            <v>2</v>
          </cell>
        </row>
        <row r="386">
          <cell r="D386" t="str">
            <v>BM16-250/80</v>
          </cell>
          <cell r="I386">
            <v>1</v>
          </cell>
        </row>
        <row r="387">
          <cell r="D387" t="str">
            <v>MN</v>
          </cell>
          <cell r="I387">
            <v>1</v>
          </cell>
        </row>
        <row r="388">
          <cell r="I388">
            <v>1</v>
          </cell>
        </row>
        <row r="389">
          <cell r="D389" t="str">
            <v>BM16-260</v>
          </cell>
          <cell r="I389">
            <v>120</v>
          </cell>
        </row>
        <row r="390">
          <cell r="I390">
            <v>1</v>
          </cell>
        </row>
        <row r="391">
          <cell r="D391" t="str">
            <v>GCMK</v>
          </cell>
          <cell r="I391">
            <v>13.64</v>
          </cell>
        </row>
        <row r="392">
          <cell r="D392" t="str">
            <v>BM16-100/100</v>
          </cell>
          <cell r="I392">
            <v>4</v>
          </cell>
        </row>
        <row r="393">
          <cell r="D393" t="str">
            <v>GCMK</v>
          </cell>
          <cell r="I393">
            <v>4.6411999999999995</v>
          </cell>
        </row>
        <row r="394">
          <cell r="D394" t="str">
            <v>MT</v>
          </cell>
          <cell r="I394">
            <v>2</v>
          </cell>
        </row>
        <row r="395">
          <cell r="D395" t="str">
            <v>K3B-C3/8</v>
          </cell>
          <cell r="I395">
            <v>16</v>
          </cell>
        </row>
        <row r="396">
          <cell r="D396" t="str">
            <v>SC</v>
          </cell>
          <cell r="I396">
            <v>2</v>
          </cell>
        </row>
        <row r="397">
          <cell r="D397" t="str">
            <v>C3/8</v>
          </cell>
          <cell r="I397">
            <v>38</v>
          </cell>
        </row>
        <row r="398">
          <cell r="D398" t="str">
            <v>YC</v>
          </cell>
          <cell r="I398">
            <v>4</v>
          </cell>
        </row>
        <row r="399">
          <cell r="D399" t="str">
            <v>MN3</v>
          </cell>
          <cell r="I399">
            <v>2</v>
          </cell>
        </row>
        <row r="400">
          <cell r="I400">
            <v>2</v>
          </cell>
        </row>
        <row r="401">
          <cell r="I401">
            <v>2</v>
          </cell>
        </row>
        <row r="402">
          <cell r="I402">
            <v>120</v>
          </cell>
        </row>
        <row r="403">
          <cell r="I403">
            <v>1</v>
          </cell>
        </row>
        <row r="404">
          <cell r="D404" t="str">
            <v>GCMK</v>
          </cell>
          <cell r="I404">
            <v>26.200000000000003</v>
          </cell>
        </row>
        <row r="405">
          <cell r="D405" t="str">
            <v>BM16-100/100</v>
          </cell>
          <cell r="I405">
            <v>4</v>
          </cell>
        </row>
        <row r="406">
          <cell r="D406" t="str">
            <v>BM16-50/35</v>
          </cell>
          <cell r="I406">
            <v>4</v>
          </cell>
        </row>
        <row r="407">
          <cell r="D407" t="str">
            <v>GCMK</v>
          </cell>
          <cell r="I407">
            <v>9.2823999999999991</v>
          </cell>
        </row>
        <row r="408">
          <cell r="D408" t="str">
            <v>MT</v>
          </cell>
          <cell r="I408">
            <v>4</v>
          </cell>
        </row>
        <row r="409">
          <cell r="D409" t="str">
            <v>K3B-C3/8</v>
          </cell>
          <cell r="I409">
            <v>32</v>
          </cell>
        </row>
        <row r="410">
          <cell r="D410" t="str">
            <v>SC</v>
          </cell>
          <cell r="I410">
            <v>4</v>
          </cell>
        </row>
        <row r="411">
          <cell r="D411" t="str">
            <v>C5/8</v>
          </cell>
          <cell r="I411">
            <v>84</v>
          </cell>
        </row>
        <row r="412">
          <cell r="D412" t="str">
            <v>YC</v>
          </cell>
          <cell r="I412">
            <v>8</v>
          </cell>
        </row>
        <row r="413">
          <cell r="D413" t="str">
            <v>MN3</v>
          </cell>
          <cell r="I413">
            <v>4</v>
          </cell>
        </row>
        <row r="414">
          <cell r="I414">
            <v>4</v>
          </cell>
        </row>
        <row r="415">
          <cell r="I415">
            <v>4</v>
          </cell>
        </row>
        <row r="416">
          <cell r="I416">
            <v>84</v>
          </cell>
        </row>
        <row r="417">
          <cell r="I417">
            <v>1</v>
          </cell>
        </row>
        <row r="418">
          <cell r="D418" t="str">
            <v>CD-682</v>
          </cell>
          <cell r="I418">
            <v>2</v>
          </cell>
        </row>
        <row r="419">
          <cell r="D419" t="str">
            <v>BM16-100/100</v>
          </cell>
          <cell r="I419">
            <v>4</v>
          </cell>
        </row>
        <row r="420">
          <cell r="D420" t="str">
            <v>GCMK</v>
          </cell>
          <cell r="I420">
            <v>4.6411999999999995</v>
          </cell>
        </row>
        <row r="421">
          <cell r="D421" t="str">
            <v>MT</v>
          </cell>
          <cell r="I421">
            <v>2</v>
          </cell>
        </row>
        <row r="422">
          <cell r="D422" t="str">
            <v>K3B-C3/8</v>
          </cell>
          <cell r="I422">
            <v>20</v>
          </cell>
        </row>
        <row r="423">
          <cell r="D423" t="str">
            <v>SC</v>
          </cell>
          <cell r="I423">
            <v>2</v>
          </cell>
        </row>
        <row r="424">
          <cell r="D424" t="str">
            <v>C3/8</v>
          </cell>
          <cell r="I424">
            <v>50</v>
          </cell>
        </row>
        <row r="425">
          <cell r="D425" t="str">
            <v>YC</v>
          </cell>
          <cell r="I425">
            <v>4</v>
          </cell>
        </row>
        <row r="426">
          <cell r="D426" t="str">
            <v>MN3</v>
          </cell>
          <cell r="I426">
            <v>2</v>
          </cell>
        </row>
        <row r="427">
          <cell r="I427">
            <v>2</v>
          </cell>
        </row>
        <row r="428">
          <cell r="I428">
            <v>2</v>
          </cell>
        </row>
        <row r="429">
          <cell r="I429">
            <v>120</v>
          </cell>
        </row>
        <row r="430">
          <cell r="I430">
            <v>1</v>
          </cell>
        </row>
        <row r="431">
          <cell r="D431" t="str">
            <v>ACKP-70</v>
          </cell>
          <cell r="I431">
            <v>0</v>
          </cell>
        </row>
        <row r="432">
          <cell r="D432" t="str">
            <v>ACKP-50</v>
          </cell>
          <cell r="I432">
            <v>0</v>
          </cell>
        </row>
        <row r="433">
          <cell r="D433" t="str">
            <v>AC-95</v>
          </cell>
          <cell r="I433">
            <v>0.32600000000000001</v>
          </cell>
        </row>
        <row r="434">
          <cell r="D434" t="str">
            <v>AC-50</v>
          </cell>
          <cell r="I434">
            <v>5.0000000000000001E-3</v>
          </cell>
        </row>
        <row r="435">
          <cell r="D435" t="str">
            <v>SD</v>
          </cell>
          <cell r="I435">
            <v>0</v>
          </cell>
        </row>
        <row r="436">
          <cell r="D436" t="str">
            <v>SD-M</v>
          </cell>
          <cell r="I436">
            <v>11</v>
          </cell>
        </row>
        <row r="437">
          <cell r="D437" t="str">
            <v>ST</v>
          </cell>
          <cell r="I437">
            <v>30</v>
          </cell>
        </row>
        <row r="438">
          <cell r="D438" t="str">
            <v>CSD</v>
          </cell>
          <cell r="I438">
            <v>11</v>
          </cell>
        </row>
        <row r="439">
          <cell r="D439" t="str">
            <v>csdi</v>
          </cell>
          <cell r="I439">
            <v>0</v>
          </cell>
        </row>
        <row r="440">
          <cell r="D440" t="str">
            <v>csdg</v>
          </cell>
          <cell r="I440">
            <v>0</v>
          </cell>
        </row>
        <row r="441">
          <cell r="D441" t="str">
            <v>MT</v>
          </cell>
          <cell r="I441">
            <v>30</v>
          </cell>
        </row>
        <row r="442">
          <cell r="D442" t="str">
            <v>VT2</v>
          </cell>
          <cell r="I442">
            <v>15</v>
          </cell>
        </row>
        <row r="443">
          <cell r="D443" t="str">
            <v>MND</v>
          </cell>
          <cell r="I443">
            <v>15</v>
          </cell>
        </row>
        <row r="444">
          <cell r="D444" t="str">
            <v>KhN-AC95</v>
          </cell>
          <cell r="I444">
            <v>15</v>
          </cell>
        </row>
        <row r="445">
          <cell r="D445" t="str">
            <v>KhN-AC70</v>
          </cell>
          <cell r="I445">
            <v>0</v>
          </cell>
        </row>
        <row r="446">
          <cell r="D446" t="str">
            <v>ON-AC50</v>
          </cell>
          <cell r="I446">
            <v>0</v>
          </cell>
        </row>
        <row r="447">
          <cell r="D447" t="str">
            <v>ON-ACKP50</v>
          </cell>
          <cell r="I447">
            <v>0</v>
          </cell>
        </row>
        <row r="448">
          <cell r="D448" t="str">
            <v>ON-ACKP70</v>
          </cell>
          <cell r="I448">
            <v>0</v>
          </cell>
        </row>
        <row r="449">
          <cell r="D449" t="str">
            <v>FCO-24-200</v>
          </cell>
          <cell r="I449">
            <v>0</v>
          </cell>
        </row>
        <row r="450">
          <cell r="D450" t="str">
            <v>FCO-24-100</v>
          </cell>
          <cell r="I450">
            <v>0</v>
          </cell>
        </row>
        <row r="451">
          <cell r="D451" t="str">
            <v>on-AcKP70</v>
          </cell>
          <cell r="I451">
            <v>0</v>
          </cell>
        </row>
        <row r="452">
          <cell r="D452" t="str">
            <v>on-ACKP50</v>
          </cell>
          <cell r="I452">
            <v>0</v>
          </cell>
        </row>
        <row r="453">
          <cell r="D453" t="str">
            <v>R1S</v>
          </cell>
          <cell r="I453">
            <v>0</v>
          </cell>
        </row>
        <row r="454">
          <cell r="D454" t="str">
            <v>DC-60K</v>
          </cell>
          <cell r="I454">
            <v>0</v>
          </cell>
        </row>
        <row r="455">
          <cell r="D455" t="str">
            <v>UVIS</v>
          </cell>
          <cell r="I455">
            <v>0</v>
          </cell>
        </row>
        <row r="456">
          <cell r="D456" t="str">
            <v>SOC</v>
          </cell>
          <cell r="I456">
            <v>3</v>
          </cell>
        </row>
        <row r="457">
          <cell r="D457" t="str">
            <v>K2R-AC50</v>
          </cell>
          <cell r="I457">
            <v>7</v>
          </cell>
        </row>
        <row r="458">
          <cell r="D458" t="str">
            <v>K2R-AC70</v>
          </cell>
          <cell r="I458">
            <v>0</v>
          </cell>
        </row>
        <row r="459">
          <cell r="D459" t="str">
            <v>K2R-AC95</v>
          </cell>
          <cell r="I459">
            <v>6</v>
          </cell>
        </row>
        <row r="460">
          <cell r="D460" t="str">
            <v>KepNE-TH</v>
          </cell>
          <cell r="I460">
            <v>0</v>
          </cell>
        </row>
        <row r="461">
          <cell r="D461" t="str">
            <v>bnh</v>
          </cell>
          <cell r="I461">
            <v>0</v>
          </cell>
        </row>
        <row r="462">
          <cell r="I462">
            <v>0</v>
          </cell>
        </row>
        <row r="463">
          <cell r="I463">
            <v>2.7E-2</v>
          </cell>
        </row>
        <row r="464">
          <cell r="I464">
            <v>0.02</v>
          </cell>
        </row>
        <row r="465">
          <cell r="I465">
            <v>0</v>
          </cell>
        </row>
        <row r="466">
          <cell r="I466">
            <v>0</v>
          </cell>
        </row>
        <row r="467">
          <cell r="I467">
            <v>1</v>
          </cell>
        </row>
        <row r="468">
          <cell r="I468">
            <v>11</v>
          </cell>
        </row>
        <row r="469">
          <cell r="I469">
            <v>15</v>
          </cell>
        </row>
        <row r="470">
          <cell r="I470">
            <v>0</v>
          </cell>
        </row>
        <row r="471">
          <cell r="I471">
            <v>0</v>
          </cell>
        </row>
        <row r="472">
          <cell r="I472">
            <v>3</v>
          </cell>
        </row>
        <row r="473">
          <cell r="I473">
            <v>331</v>
          </cell>
        </row>
        <row r="474">
          <cell r="I474">
            <v>0.28399999999999997</v>
          </cell>
        </row>
        <row r="475">
          <cell r="I475">
            <v>0</v>
          </cell>
        </row>
        <row r="476">
          <cell r="I476">
            <v>5</v>
          </cell>
        </row>
        <row r="477">
          <cell r="I477">
            <v>0</v>
          </cell>
        </row>
        <row r="478">
          <cell r="I478">
            <v>0</v>
          </cell>
        </row>
        <row r="479">
          <cell r="I479">
            <v>1</v>
          </cell>
        </row>
        <row r="480">
          <cell r="I480">
            <v>1</v>
          </cell>
        </row>
        <row r="481">
          <cell r="I481">
            <v>1</v>
          </cell>
        </row>
        <row r="482">
          <cell r="D482" t="str">
            <v>BM22-950</v>
          </cell>
          <cell r="I482">
            <v>1</v>
          </cell>
        </row>
        <row r="483">
          <cell r="I483">
            <v>5.6</v>
          </cell>
        </row>
        <row r="484">
          <cell r="I484">
            <v>6.6999999999999993</v>
          </cell>
        </row>
        <row r="485">
          <cell r="D485" t="str">
            <v>MUAÑ</v>
          </cell>
          <cell r="I485">
            <v>1.1000000000000003</v>
          </cell>
        </row>
        <row r="486">
          <cell r="D486" t="str">
            <v>DCU5</v>
          </cell>
          <cell r="I486">
            <v>1.5999999999999999</v>
          </cell>
        </row>
        <row r="487">
          <cell r="D487" t="str">
            <v>ÑC2</v>
          </cell>
          <cell r="I487">
            <v>1.9999999999999998</v>
          </cell>
        </row>
        <row r="488">
          <cell r="D488" t="str">
            <v>BTM250</v>
          </cell>
          <cell r="I488">
            <v>0.21999999999999997</v>
          </cell>
        </row>
        <row r="489">
          <cell r="D489" t="str">
            <v>ST10M</v>
          </cell>
          <cell r="I489">
            <v>9.2999999999999989</v>
          </cell>
        </row>
        <row r="490">
          <cell r="D490" t="str">
            <v>VKM</v>
          </cell>
          <cell r="I490">
            <v>2.8599999999999997E-2</v>
          </cell>
        </row>
        <row r="491">
          <cell r="D491" t="str">
            <v>QBTUM</v>
          </cell>
          <cell r="I491">
            <v>2.9999999999999996</v>
          </cell>
        </row>
        <row r="492">
          <cell r="I492">
            <v>9.9999999999999992E-2</v>
          </cell>
        </row>
        <row r="493">
          <cell r="I493">
            <v>0</v>
          </cell>
        </row>
        <row r="494">
          <cell r="D494" t="str">
            <v>BLMK</v>
          </cell>
          <cell r="I494">
            <v>0</v>
          </cell>
        </row>
        <row r="495">
          <cell r="I495">
            <v>0</v>
          </cell>
        </row>
        <row r="496">
          <cell r="I496">
            <v>0</v>
          </cell>
        </row>
        <row r="497">
          <cell r="D497" t="str">
            <v>MUAÑ</v>
          </cell>
          <cell r="I497">
            <v>0</v>
          </cell>
        </row>
        <row r="498">
          <cell r="D498" t="str">
            <v>ÑC2</v>
          </cell>
          <cell r="I498">
            <v>0</v>
          </cell>
        </row>
        <row r="499">
          <cell r="D499" t="str">
            <v>QBTUM</v>
          </cell>
          <cell r="I499">
            <v>0</v>
          </cell>
        </row>
        <row r="500">
          <cell r="I500">
            <v>0</v>
          </cell>
        </row>
        <row r="501">
          <cell r="I501">
            <v>1</v>
          </cell>
        </row>
        <row r="502">
          <cell r="D502" t="str">
            <v>BTM200</v>
          </cell>
          <cell r="I502">
            <v>6.64</v>
          </cell>
        </row>
        <row r="503">
          <cell r="D503" t="str">
            <v>BTL100</v>
          </cell>
          <cell r="I503">
            <v>1.5</v>
          </cell>
        </row>
        <row r="504">
          <cell r="D504" t="str">
            <v>ST18M</v>
          </cell>
          <cell r="I504">
            <v>26.320000000000004</v>
          </cell>
        </row>
        <row r="505">
          <cell r="D505" t="str">
            <v>ST18M</v>
          </cell>
          <cell r="I505">
            <v>386.54000000000008</v>
          </cell>
        </row>
        <row r="506">
          <cell r="D506" t="str">
            <v>DCAT</v>
          </cell>
          <cell r="I506">
            <v>3.7000000000000006</v>
          </cell>
        </row>
        <row r="507">
          <cell r="D507" t="str">
            <v>DCU5</v>
          </cell>
          <cell r="I507">
            <v>16.7</v>
          </cell>
        </row>
        <row r="508">
          <cell r="I508">
            <v>105</v>
          </cell>
        </row>
        <row r="509">
          <cell r="I509">
            <v>105</v>
          </cell>
        </row>
        <row r="510">
          <cell r="I510">
            <v>0.1</v>
          </cell>
        </row>
        <row r="511">
          <cell r="I511">
            <v>0</v>
          </cell>
        </row>
        <row r="512">
          <cell r="D512" t="str">
            <v>BTM200</v>
          </cell>
          <cell r="I512">
            <v>0</v>
          </cell>
        </row>
        <row r="513">
          <cell r="D513" t="str">
            <v>BTL100</v>
          </cell>
          <cell r="I513">
            <v>0</v>
          </cell>
        </row>
        <row r="514">
          <cell r="D514" t="str">
            <v>BTL100</v>
          </cell>
          <cell r="I514">
            <v>0</v>
          </cell>
        </row>
        <row r="515">
          <cell r="D515" t="str">
            <v>ST10M</v>
          </cell>
          <cell r="I515">
            <v>0</v>
          </cell>
        </row>
        <row r="516">
          <cell r="D516" t="str">
            <v>ST18M</v>
          </cell>
          <cell r="I516">
            <v>0</v>
          </cell>
        </row>
        <row r="517">
          <cell r="D517" t="str">
            <v>D57+C</v>
          </cell>
          <cell r="I517">
            <v>0</v>
          </cell>
        </row>
        <row r="518">
          <cell r="I518">
            <v>0</v>
          </cell>
        </row>
        <row r="519">
          <cell r="I519">
            <v>0</v>
          </cell>
        </row>
        <row r="520">
          <cell r="I520">
            <v>0</v>
          </cell>
        </row>
        <row r="521">
          <cell r="I521">
            <v>1</v>
          </cell>
        </row>
        <row r="522">
          <cell r="D522" t="str">
            <v>BTM250</v>
          </cell>
          <cell r="I522">
            <v>0.78800000000000003</v>
          </cell>
        </row>
        <row r="523">
          <cell r="D523" t="str">
            <v>BTM250</v>
          </cell>
          <cell r="I523">
            <v>0.86199999999999988</v>
          </cell>
        </row>
        <row r="524">
          <cell r="D524" t="str">
            <v>BTL100</v>
          </cell>
          <cell r="I524">
            <v>0.4</v>
          </cell>
        </row>
        <row r="525">
          <cell r="D525" t="str">
            <v>ST10M</v>
          </cell>
          <cell r="I525">
            <v>63.07</v>
          </cell>
        </row>
        <row r="526">
          <cell r="D526" t="str">
            <v>ST18M</v>
          </cell>
          <cell r="I526">
            <v>49.7</v>
          </cell>
        </row>
        <row r="527">
          <cell r="D527" t="str">
            <v>VKM</v>
          </cell>
          <cell r="I527">
            <v>2.1000000000000001E-2</v>
          </cell>
        </row>
        <row r="528">
          <cell r="D528" t="str">
            <v>VKM</v>
          </cell>
          <cell r="I528">
            <v>6.7000000000000004E-2</v>
          </cell>
        </row>
        <row r="529">
          <cell r="D529" t="str">
            <v>DCU5</v>
          </cell>
          <cell r="I529">
            <v>3.9500000000000006</v>
          </cell>
        </row>
        <row r="530">
          <cell r="I530">
            <v>13.000000000000002</v>
          </cell>
        </row>
        <row r="531">
          <cell r="I531">
            <v>13.000000000000002</v>
          </cell>
        </row>
        <row r="532">
          <cell r="I532">
            <v>0.10000000000000002</v>
          </cell>
        </row>
        <row r="533">
          <cell r="I533">
            <v>1</v>
          </cell>
        </row>
        <row r="534">
          <cell r="D534" t="str">
            <v>M-25</v>
          </cell>
          <cell r="I534">
            <v>3</v>
          </cell>
        </row>
        <row r="535">
          <cell r="D535" t="str">
            <v>cTD-16/2400</v>
          </cell>
          <cell r="I535">
            <v>1</v>
          </cell>
        </row>
        <row r="536">
          <cell r="D536" t="str">
            <v>Kep-TD</v>
          </cell>
          <cell r="I536">
            <v>1</v>
          </cell>
        </row>
        <row r="537">
          <cell r="D537" t="str">
            <v>KepN-CU/AL</v>
          </cell>
          <cell r="I537">
            <v>1</v>
          </cell>
        </row>
        <row r="538">
          <cell r="I538">
            <v>3</v>
          </cell>
        </row>
        <row r="539">
          <cell r="I539">
            <v>1</v>
          </cell>
        </row>
        <row r="540">
          <cell r="I540">
            <v>7</v>
          </cell>
        </row>
        <row r="541">
          <cell r="I541">
            <v>0</v>
          </cell>
        </row>
        <row r="542">
          <cell r="I542">
            <v>1</v>
          </cell>
        </row>
        <row r="543">
          <cell r="D543" t="str">
            <v>BTLT-20</v>
          </cell>
          <cell r="I543">
            <v>1</v>
          </cell>
        </row>
        <row r="544">
          <cell r="I544">
            <v>1</v>
          </cell>
        </row>
        <row r="545">
          <cell r="I545">
            <v>1</v>
          </cell>
        </row>
        <row r="546">
          <cell r="I546">
            <v>2</v>
          </cell>
        </row>
        <row r="547">
          <cell r="I547">
            <v>1</v>
          </cell>
        </row>
        <row r="548">
          <cell r="I548">
            <v>1</v>
          </cell>
        </row>
        <row r="549">
          <cell r="D549" t="str">
            <v>GCMK</v>
          </cell>
          <cell r="I549">
            <v>48.25</v>
          </cell>
        </row>
        <row r="550">
          <cell r="D550" t="str">
            <v>GCMK</v>
          </cell>
          <cell r="I550">
            <v>19.149999999999999</v>
          </cell>
        </row>
        <row r="551">
          <cell r="D551" t="str">
            <v>GCMK</v>
          </cell>
          <cell r="I551">
            <v>7.0299999999999994</v>
          </cell>
        </row>
        <row r="552">
          <cell r="D552" t="str">
            <v>BM16-260</v>
          </cell>
          <cell r="I552">
            <v>0.99999999999999989</v>
          </cell>
        </row>
        <row r="553">
          <cell r="D553" t="str">
            <v>BM16-70</v>
          </cell>
          <cell r="I553">
            <v>1.9999999999999998</v>
          </cell>
        </row>
        <row r="554">
          <cell r="D554" t="str">
            <v>BM16-400</v>
          </cell>
          <cell r="I554">
            <v>2.9999999999999996</v>
          </cell>
        </row>
        <row r="555">
          <cell r="D555" t="str">
            <v>BM16-100</v>
          </cell>
          <cell r="I555">
            <v>3.9999999999999996</v>
          </cell>
        </row>
        <row r="556">
          <cell r="D556" t="str">
            <v>CD-194/7,135</v>
          </cell>
          <cell r="I556">
            <v>0.99999999999999989</v>
          </cell>
        </row>
        <row r="557">
          <cell r="D557" t="str">
            <v>CD-210/7,24</v>
          </cell>
          <cell r="I557">
            <v>0.99999999999999989</v>
          </cell>
        </row>
        <row r="558">
          <cell r="I558">
            <v>0.99999999999999989</v>
          </cell>
        </row>
        <row r="559">
          <cell r="I559">
            <v>1.9999999999999998</v>
          </cell>
        </row>
        <row r="560">
          <cell r="I560">
            <v>91.999999999999986</v>
          </cell>
        </row>
        <row r="561">
          <cell r="I561">
            <v>0</v>
          </cell>
        </row>
        <row r="562">
          <cell r="D562" t="str">
            <v>GCMK</v>
          </cell>
          <cell r="I562">
            <v>0</v>
          </cell>
        </row>
        <row r="563">
          <cell r="D563" t="str">
            <v>GCMK</v>
          </cell>
          <cell r="I563">
            <v>0</v>
          </cell>
        </row>
        <row r="564">
          <cell r="D564" t="str">
            <v>GCMK</v>
          </cell>
          <cell r="I564">
            <v>0</v>
          </cell>
        </row>
        <row r="565">
          <cell r="D565" t="str">
            <v>GCMK</v>
          </cell>
          <cell r="I565">
            <v>0</v>
          </cell>
        </row>
        <row r="566">
          <cell r="I566">
            <v>0</v>
          </cell>
        </row>
        <row r="567">
          <cell r="I567">
            <v>0</v>
          </cell>
        </row>
        <row r="568">
          <cell r="I568">
            <v>0</v>
          </cell>
        </row>
        <row r="569">
          <cell r="I569">
            <v>0</v>
          </cell>
        </row>
        <row r="570">
          <cell r="D570" t="str">
            <v>GCMK</v>
          </cell>
          <cell r="I570">
            <v>0</v>
          </cell>
        </row>
        <row r="571">
          <cell r="D571" t="str">
            <v>GCMK</v>
          </cell>
          <cell r="I571">
            <v>0</v>
          </cell>
        </row>
        <row r="572">
          <cell r="I572">
            <v>0</v>
          </cell>
        </row>
        <row r="573">
          <cell r="I573">
            <v>0</v>
          </cell>
        </row>
        <row r="574">
          <cell r="I574">
            <v>1</v>
          </cell>
        </row>
        <row r="575">
          <cell r="D575" t="str">
            <v>GCMK</v>
          </cell>
          <cell r="I575">
            <v>29.56</v>
          </cell>
        </row>
        <row r="576">
          <cell r="D576" t="str">
            <v>GCMK</v>
          </cell>
          <cell r="I576">
            <v>11.9</v>
          </cell>
        </row>
        <row r="577">
          <cell r="D577" t="str">
            <v>GCMK</v>
          </cell>
          <cell r="I577">
            <v>5.3899999999999988</v>
          </cell>
        </row>
        <row r="578">
          <cell r="D578" t="str">
            <v>BM16-35/28</v>
          </cell>
          <cell r="I578">
            <v>7.9999999999999991</v>
          </cell>
        </row>
        <row r="579">
          <cell r="D579" t="str">
            <v>BM16-240/80</v>
          </cell>
          <cell r="I579">
            <v>2.9999999999999996</v>
          </cell>
        </row>
        <row r="580">
          <cell r="D580" t="str">
            <v>BM16-300/300</v>
          </cell>
          <cell r="I580">
            <v>1.9999999999999998</v>
          </cell>
        </row>
        <row r="581">
          <cell r="I581">
            <v>0.99999999999999989</v>
          </cell>
        </row>
        <row r="582">
          <cell r="I582">
            <v>48.999999999999993</v>
          </cell>
        </row>
        <row r="583">
          <cell r="I583">
            <v>1</v>
          </cell>
        </row>
        <row r="584">
          <cell r="D584" t="str">
            <v>GCMK</v>
          </cell>
          <cell r="I584">
            <v>26.200000000000003</v>
          </cell>
        </row>
        <row r="585">
          <cell r="D585" t="str">
            <v>BM16-100/100</v>
          </cell>
          <cell r="I585">
            <v>4</v>
          </cell>
        </row>
        <row r="586">
          <cell r="D586" t="str">
            <v>BM16-50/35</v>
          </cell>
          <cell r="I586">
            <v>4</v>
          </cell>
        </row>
        <row r="587">
          <cell r="D587" t="str">
            <v>GCMK</v>
          </cell>
          <cell r="I587">
            <v>9.2823999999999991</v>
          </cell>
        </row>
        <row r="588">
          <cell r="D588" t="str">
            <v>MT</v>
          </cell>
          <cell r="I588">
            <v>4</v>
          </cell>
        </row>
        <row r="589">
          <cell r="D589" t="str">
            <v>K3B-C3/8</v>
          </cell>
          <cell r="I589">
            <v>32</v>
          </cell>
        </row>
        <row r="590">
          <cell r="D590" t="str">
            <v>SC</v>
          </cell>
          <cell r="I590">
            <v>4</v>
          </cell>
        </row>
        <row r="591">
          <cell r="D591" t="str">
            <v>C5/8</v>
          </cell>
          <cell r="I591">
            <v>84</v>
          </cell>
        </row>
        <row r="592">
          <cell r="D592" t="str">
            <v>YC</v>
          </cell>
          <cell r="I592">
            <v>8</v>
          </cell>
        </row>
        <row r="593">
          <cell r="D593" t="str">
            <v>MN3</v>
          </cell>
          <cell r="I593">
            <v>4</v>
          </cell>
        </row>
        <row r="594">
          <cell r="I594">
            <v>4</v>
          </cell>
        </row>
        <row r="595">
          <cell r="I595">
            <v>4</v>
          </cell>
        </row>
        <row r="596">
          <cell r="I596">
            <v>84</v>
          </cell>
        </row>
        <row r="597">
          <cell r="I597">
            <v>1</v>
          </cell>
        </row>
        <row r="598">
          <cell r="D598" t="str">
            <v>CD-682</v>
          </cell>
          <cell r="I598">
            <v>2</v>
          </cell>
        </row>
        <row r="599">
          <cell r="D599" t="str">
            <v>BM16-100/100</v>
          </cell>
          <cell r="I599">
            <v>4</v>
          </cell>
        </row>
        <row r="600">
          <cell r="D600" t="str">
            <v>GCMK</v>
          </cell>
          <cell r="I600">
            <v>4.6411999999999995</v>
          </cell>
        </row>
        <row r="601">
          <cell r="D601" t="str">
            <v>MT</v>
          </cell>
          <cell r="I601">
            <v>2</v>
          </cell>
        </row>
        <row r="602">
          <cell r="D602" t="str">
            <v>K3B-C3/8</v>
          </cell>
          <cell r="I602">
            <v>20</v>
          </cell>
        </row>
        <row r="603">
          <cell r="D603" t="str">
            <v>SC</v>
          </cell>
          <cell r="I603">
            <v>2</v>
          </cell>
        </row>
        <row r="604">
          <cell r="D604" t="str">
            <v>C3/8</v>
          </cell>
          <cell r="I604">
            <v>50</v>
          </cell>
        </row>
        <row r="605">
          <cell r="D605" t="str">
            <v>YC</v>
          </cell>
          <cell r="I605">
            <v>4</v>
          </cell>
        </row>
        <row r="606">
          <cell r="D606" t="str">
            <v>MN3</v>
          </cell>
          <cell r="I606">
            <v>2</v>
          </cell>
        </row>
        <row r="607">
          <cell r="I607">
            <v>2</v>
          </cell>
        </row>
        <row r="608">
          <cell r="I608">
            <v>2</v>
          </cell>
        </row>
        <row r="609">
          <cell r="I609">
            <v>120</v>
          </cell>
        </row>
        <row r="610">
          <cell r="I610">
            <v>1</v>
          </cell>
        </row>
        <row r="611">
          <cell r="D611" t="str">
            <v>ACKP-70</v>
          </cell>
          <cell r="I611">
            <v>0</v>
          </cell>
        </row>
        <row r="612">
          <cell r="D612" t="str">
            <v>ACKP-50</v>
          </cell>
          <cell r="I612">
            <v>0</v>
          </cell>
        </row>
        <row r="613">
          <cell r="D613" t="str">
            <v>AC-95</v>
          </cell>
          <cell r="I613">
            <v>0.32600000000000001</v>
          </cell>
        </row>
        <row r="614">
          <cell r="D614" t="str">
            <v>AC-50</v>
          </cell>
          <cell r="I614">
            <v>5.0000000000000001E-3</v>
          </cell>
        </row>
        <row r="615">
          <cell r="D615" t="str">
            <v>SD</v>
          </cell>
          <cell r="I615">
            <v>0</v>
          </cell>
        </row>
        <row r="616">
          <cell r="D616" t="str">
            <v>SD-M</v>
          </cell>
          <cell r="I616">
            <v>11</v>
          </cell>
        </row>
        <row r="617">
          <cell r="D617" t="str">
            <v>ST</v>
          </cell>
          <cell r="I617">
            <v>30</v>
          </cell>
        </row>
        <row r="618">
          <cell r="D618" t="str">
            <v>CSD</v>
          </cell>
          <cell r="I618">
            <v>11</v>
          </cell>
        </row>
        <row r="619">
          <cell r="D619" t="str">
            <v>csdi</v>
          </cell>
          <cell r="I619">
            <v>0</v>
          </cell>
        </row>
        <row r="620">
          <cell r="D620" t="str">
            <v>csdg</v>
          </cell>
          <cell r="I620">
            <v>0</v>
          </cell>
        </row>
        <row r="621">
          <cell r="D621" t="str">
            <v>MT</v>
          </cell>
          <cell r="I621">
            <v>30</v>
          </cell>
        </row>
        <row r="622">
          <cell r="D622" t="str">
            <v>VT2</v>
          </cell>
          <cell r="I622">
            <v>15</v>
          </cell>
        </row>
        <row r="623">
          <cell r="D623" t="str">
            <v>MND</v>
          </cell>
          <cell r="I623">
            <v>15</v>
          </cell>
        </row>
        <row r="624">
          <cell r="D624" t="str">
            <v>KhN-AC95</v>
          </cell>
          <cell r="I624">
            <v>15</v>
          </cell>
        </row>
        <row r="625">
          <cell r="D625" t="str">
            <v>KhN-AC70</v>
          </cell>
          <cell r="I625">
            <v>0</v>
          </cell>
        </row>
        <row r="626">
          <cell r="D626" t="str">
            <v>ON-AC50</v>
          </cell>
          <cell r="I626">
            <v>0</v>
          </cell>
        </row>
        <row r="627">
          <cell r="D627" t="str">
            <v>ON-ACKP50</v>
          </cell>
          <cell r="I627">
            <v>0</v>
          </cell>
        </row>
        <row r="628">
          <cell r="D628" t="str">
            <v>ON-ACKP70</v>
          </cell>
          <cell r="I628">
            <v>0</v>
          </cell>
        </row>
        <row r="629">
          <cell r="D629" t="str">
            <v>FCO-24-200</v>
          </cell>
          <cell r="I629">
            <v>0</v>
          </cell>
        </row>
        <row r="630">
          <cell r="D630" t="str">
            <v>FCO-24-100</v>
          </cell>
          <cell r="I630">
            <v>0</v>
          </cell>
        </row>
        <row r="631">
          <cell r="D631" t="str">
            <v>on-AcKP70</v>
          </cell>
          <cell r="I631">
            <v>0</v>
          </cell>
        </row>
        <row r="632">
          <cell r="D632" t="str">
            <v>on-ACKP50</v>
          </cell>
          <cell r="I632">
            <v>0</v>
          </cell>
        </row>
        <row r="633">
          <cell r="D633" t="str">
            <v>R1S</v>
          </cell>
          <cell r="I633">
            <v>0</v>
          </cell>
        </row>
        <row r="634">
          <cell r="D634" t="str">
            <v>DC-60K</v>
          </cell>
          <cell r="I634">
            <v>0</v>
          </cell>
        </row>
        <row r="635">
          <cell r="D635" t="str">
            <v>UVIS</v>
          </cell>
          <cell r="I635">
            <v>0</v>
          </cell>
        </row>
        <row r="636">
          <cell r="D636" t="str">
            <v>SOC</v>
          </cell>
          <cell r="I636">
            <v>3</v>
          </cell>
        </row>
        <row r="637">
          <cell r="D637" t="str">
            <v>K2R-AC50</v>
          </cell>
          <cell r="I637">
            <v>7</v>
          </cell>
        </row>
        <row r="638">
          <cell r="D638" t="str">
            <v>K2R-AC70</v>
          </cell>
          <cell r="I638">
            <v>0</v>
          </cell>
        </row>
        <row r="639">
          <cell r="D639" t="str">
            <v>K2R-AC95</v>
          </cell>
          <cell r="I639">
            <v>6</v>
          </cell>
        </row>
        <row r="640">
          <cell r="D640" t="str">
            <v>KepNE-TH</v>
          </cell>
          <cell r="I640">
            <v>0</v>
          </cell>
        </row>
        <row r="641">
          <cell r="D641" t="str">
            <v>bnh</v>
          </cell>
          <cell r="I641">
            <v>0</v>
          </cell>
        </row>
        <row r="642">
          <cell r="I642">
            <v>0</v>
          </cell>
        </row>
        <row r="643">
          <cell r="I643">
            <v>2.7E-2</v>
          </cell>
        </row>
        <row r="644">
          <cell r="I644">
            <v>0.02</v>
          </cell>
        </row>
        <row r="645">
          <cell r="I645">
            <v>0</v>
          </cell>
        </row>
        <row r="646">
          <cell r="I646">
            <v>0</v>
          </cell>
        </row>
        <row r="647">
          <cell r="I647">
            <v>1</v>
          </cell>
        </row>
        <row r="648">
          <cell r="I648">
            <v>11</v>
          </cell>
        </row>
        <row r="649">
          <cell r="I649">
            <v>15</v>
          </cell>
        </row>
        <row r="650">
          <cell r="I650">
            <v>0</v>
          </cell>
        </row>
        <row r="651">
          <cell r="I651">
            <v>0</v>
          </cell>
        </row>
        <row r="652">
          <cell r="I652">
            <v>3</v>
          </cell>
        </row>
        <row r="653">
          <cell r="I653">
            <v>0.33100000000000002</v>
          </cell>
        </row>
        <row r="654">
          <cell r="I654">
            <v>0.28399999999999997</v>
          </cell>
        </row>
        <row r="655">
          <cell r="I655">
            <v>0</v>
          </cell>
        </row>
        <row r="656">
          <cell r="I656">
            <v>5</v>
          </cell>
        </row>
        <row r="657">
          <cell r="I657">
            <v>0</v>
          </cell>
        </row>
        <row r="658">
          <cell r="I658">
            <v>0</v>
          </cell>
        </row>
        <row r="659">
          <cell r="I659">
            <v>0</v>
          </cell>
        </row>
        <row r="660">
          <cell r="I660">
            <v>0</v>
          </cell>
        </row>
        <row r="661">
          <cell r="D661" t="str">
            <v>BTL100</v>
          </cell>
          <cell r="I661">
            <v>0</v>
          </cell>
        </row>
        <row r="662">
          <cell r="D662" t="str">
            <v>BTM200</v>
          </cell>
          <cell r="I662">
            <v>0</v>
          </cell>
        </row>
        <row r="663">
          <cell r="D663" t="str">
            <v>BTM200</v>
          </cell>
          <cell r="I663">
            <v>0</v>
          </cell>
        </row>
        <row r="664">
          <cell r="D664" t="str">
            <v>BTM200</v>
          </cell>
          <cell r="I664">
            <v>0</v>
          </cell>
        </row>
        <row r="665">
          <cell r="D665" t="str">
            <v>VKM</v>
          </cell>
          <cell r="I665">
            <v>0</v>
          </cell>
        </row>
        <row r="666">
          <cell r="D666" t="str">
            <v>VKC</v>
          </cell>
          <cell r="I666">
            <v>0</v>
          </cell>
        </row>
        <row r="667">
          <cell r="D667" t="str">
            <v>VKM</v>
          </cell>
          <cell r="I667">
            <v>0</v>
          </cell>
        </row>
        <row r="668">
          <cell r="D668" t="str">
            <v>ST10M</v>
          </cell>
          <cell r="I668">
            <v>0</v>
          </cell>
        </row>
        <row r="669">
          <cell r="D669" t="str">
            <v>ST18M</v>
          </cell>
          <cell r="I669">
            <v>0</v>
          </cell>
        </row>
        <row r="670">
          <cell r="D670" t="str">
            <v>GCMK</v>
          </cell>
          <cell r="I670">
            <v>0</v>
          </cell>
        </row>
        <row r="671">
          <cell r="D671" t="str">
            <v>GCMK</v>
          </cell>
          <cell r="I671">
            <v>0</v>
          </cell>
        </row>
        <row r="672">
          <cell r="D672" t="str">
            <v>DCU5</v>
          </cell>
          <cell r="I672">
            <v>0</v>
          </cell>
        </row>
        <row r="673">
          <cell r="D673" t="str">
            <v>DCAT</v>
          </cell>
          <cell r="I673">
            <v>0</v>
          </cell>
        </row>
        <row r="674">
          <cell r="I674">
            <v>0</v>
          </cell>
        </row>
        <row r="675">
          <cell r="I675">
            <v>0</v>
          </cell>
        </row>
        <row r="676">
          <cell r="D676" t="str">
            <v>MUAÑ</v>
          </cell>
          <cell r="I676">
            <v>0</v>
          </cell>
        </row>
        <row r="677">
          <cell r="I677">
            <v>0</v>
          </cell>
        </row>
        <row r="678">
          <cell r="D678" t="str">
            <v>PUMP</v>
          </cell>
          <cell r="I678">
            <v>0</v>
          </cell>
        </row>
        <row r="679">
          <cell r="I679">
            <v>0</v>
          </cell>
        </row>
        <row r="680">
          <cell r="D680" t="str">
            <v>BTL100</v>
          </cell>
          <cell r="I680">
            <v>0</v>
          </cell>
        </row>
        <row r="681">
          <cell r="D681" t="str">
            <v>BTM200</v>
          </cell>
          <cell r="I681">
            <v>0</v>
          </cell>
        </row>
        <row r="682">
          <cell r="D682" t="str">
            <v>BTM200</v>
          </cell>
          <cell r="I682">
            <v>0</v>
          </cell>
        </row>
        <row r="683">
          <cell r="D683" t="str">
            <v>BTM200</v>
          </cell>
          <cell r="I683">
            <v>0</v>
          </cell>
        </row>
        <row r="684">
          <cell r="D684" t="str">
            <v>VKM</v>
          </cell>
          <cell r="I684">
            <v>0</v>
          </cell>
        </row>
        <row r="685">
          <cell r="D685" t="str">
            <v>VKC</v>
          </cell>
          <cell r="I685">
            <v>0</v>
          </cell>
        </row>
        <row r="686">
          <cell r="D686" t="str">
            <v>VKm</v>
          </cell>
          <cell r="I686">
            <v>0</v>
          </cell>
        </row>
        <row r="687">
          <cell r="D687" t="str">
            <v>ST10M</v>
          </cell>
          <cell r="I687">
            <v>0</v>
          </cell>
        </row>
        <row r="688">
          <cell r="D688" t="str">
            <v>ST18M</v>
          </cell>
          <cell r="I688">
            <v>0</v>
          </cell>
        </row>
        <row r="689">
          <cell r="D689" t="str">
            <v>GCMK</v>
          </cell>
          <cell r="I689">
            <v>0</v>
          </cell>
        </row>
        <row r="690">
          <cell r="D690" t="str">
            <v>GCMK</v>
          </cell>
          <cell r="I690">
            <v>0</v>
          </cell>
        </row>
        <row r="691">
          <cell r="D691" t="str">
            <v>DCU5</v>
          </cell>
          <cell r="I691">
            <v>0</v>
          </cell>
        </row>
        <row r="692">
          <cell r="D692" t="str">
            <v>DCAT</v>
          </cell>
          <cell r="I692">
            <v>0</v>
          </cell>
        </row>
        <row r="693">
          <cell r="I693">
            <v>0</v>
          </cell>
        </row>
        <row r="694">
          <cell r="I694">
            <v>0</v>
          </cell>
        </row>
        <row r="695">
          <cell r="D695" t="str">
            <v>MUAÑ</v>
          </cell>
          <cell r="I695">
            <v>0</v>
          </cell>
        </row>
        <row r="696">
          <cell r="I696">
            <v>0</v>
          </cell>
        </row>
        <row r="697">
          <cell r="D697" t="str">
            <v>PUMP</v>
          </cell>
          <cell r="I697">
            <v>0</v>
          </cell>
        </row>
        <row r="698">
          <cell r="I698">
            <v>0</v>
          </cell>
        </row>
        <row r="699">
          <cell r="D699" t="str">
            <v>BTL100</v>
          </cell>
          <cell r="I699">
            <v>0</v>
          </cell>
        </row>
        <row r="700">
          <cell r="D700" t="str">
            <v>BTM200</v>
          </cell>
          <cell r="I700">
            <v>0</v>
          </cell>
        </row>
        <row r="701">
          <cell r="D701" t="str">
            <v>BTM200</v>
          </cell>
          <cell r="I701">
            <v>0</v>
          </cell>
        </row>
        <row r="702">
          <cell r="D702" t="str">
            <v>BTM200</v>
          </cell>
          <cell r="I702">
            <v>0</v>
          </cell>
        </row>
        <row r="703">
          <cell r="D703" t="str">
            <v>VKM</v>
          </cell>
          <cell r="I703">
            <v>0</v>
          </cell>
        </row>
        <row r="704">
          <cell r="D704" t="str">
            <v>VKM</v>
          </cell>
          <cell r="I704">
            <v>0</v>
          </cell>
        </row>
        <row r="705">
          <cell r="D705" t="str">
            <v>VKM</v>
          </cell>
          <cell r="I705">
            <v>0</v>
          </cell>
        </row>
        <row r="706">
          <cell r="D706" t="str">
            <v>ST10M</v>
          </cell>
          <cell r="I706">
            <v>0</v>
          </cell>
        </row>
        <row r="707">
          <cell r="D707" t="str">
            <v>ST18M</v>
          </cell>
          <cell r="I707">
            <v>0</v>
          </cell>
        </row>
        <row r="708">
          <cell r="D708" t="str">
            <v>GCMK</v>
          </cell>
          <cell r="I708">
            <v>0</v>
          </cell>
        </row>
        <row r="709">
          <cell r="D709" t="str">
            <v>GCMK</v>
          </cell>
          <cell r="I709">
            <v>0</v>
          </cell>
        </row>
        <row r="710">
          <cell r="D710" t="str">
            <v>DCU5</v>
          </cell>
          <cell r="I710">
            <v>0</v>
          </cell>
        </row>
        <row r="711">
          <cell r="D711" t="str">
            <v>DCAT</v>
          </cell>
          <cell r="I711">
            <v>0</v>
          </cell>
        </row>
        <row r="712">
          <cell r="I712">
            <v>0</v>
          </cell>
        </row>
        <row r="713">
          <cell r="I713">
            <v>0</v>
          </cell>
        </row>
        <row r="714">
          <cell r="I714">
            <v>0</v>
          </cell>
        </row>
        <row r="715">
          <cell r="D715" t="str">
            <v>PUMP</v>
          </cell>
          <cell r="I715">
            <v>0</v>
          </cell>
        </row>
        <row r="716">
          <cell r="I716">
            <v>0</v>
          </cell>
        </row>
        <row r="717">
          <cell r="D717" t="str">
            <v>BTL100</v>
          </cell>
          <cell r="I717">
            <v>0</v>
          </cell>
        </row>
        <row r="718">
          <cell r="D718" t="str">
            <v>BTM200</v>
          </cell>
          <cell r="I718">
            <v>0</v>
          </cell>
        </row>
        <row r="719">
          <cell r="D719" t="str">
            <v>BTM200</v>
          </cell>
          <cell r="I719">
            <v>0</v>
          </cell>
        </row>
        <row r="720">
          <cell r="D720" t="str">
            <v>BTM200</v>
          </cell>
          <cell r="I720">
            <v>0</v>
          </cell>
        </row>
        <row r="721">
          <cell r="D721" t="str">
            <v>VKM</v>
          </cell>
          <cell r="I721">
            <v>0</v>
          </cell>
        </row>
        <row r="722">
          <cell r="D722" t="str">
            <v>VKM</v>
          </cell>
          <cell r="I722">
            <v>0</v>
          </cell>
        </row>
        <row r="723">
          <cell r="D723" t="str">
            <v>VKM</v>
          </cell>
          <cell r="I723">
            <v>0</v>
          </cell>
        </row>
        <row r="724">
          <cell r="D724" t="str">
            <v>ST10M</v>
          </cell>
          <cell r="I724">
            <v>0</v>
          </cell>
        </row>
        <row r="725">
          <cell r="D725" t="str">
            <v>ST18M</v>
          </cell>
          <cell r="I725">
            <v>0</v>
          </cell>
        </row>
        <row r="726">
          <cell r="D726" t="str">
            <v>GCMK</v>
          </cell>
          <cell r="I726">
            <v>0</v>
          </cell>
        </row>
        <row r="727">
          <cell r="D727" t="str">
            <v>GCMK</v>
          </cell>
          <cell r="I727">
            <v>0</v>
          </cell>
        </row>
        <row r="728">
          <cell r="D728" t="str">
            <v>DCU5</v>
          </cell>
          <cell r="I728">
            <v>0</v>
          </cell>
        </row>
        <row r="729">
          <cell r="D729" t="str">
            <v>DCAT</v>
          </cell>
          <cell r="I729">
            <v>0</v>
          </cell>
        </row>
        <row r="730">
          <cell r="I730">
            <v>0</v>
          </cell>
        </row>
        <row r="731">
          <cell r="I731">
            <v>0</v>
          </cell>
        </row>
        <row r="732">
          <cell r="I732">
            <v>0</v>
          </cell>
        </row>
        <row r="733">
          <cell r="D733" t="str">
            <v>PUMP</v>
          </cell>
          <cell r="I733">
            <v>0</v>
          </cell>
        </row>
        <row r="734">
          <cell r="I734">
            <v>0</v>
          </cell>
        </row>
        <row r="735">
          <cell r="D735" t="str">
            <v>SA&lt;18</v>
          </cell>
          <cell r="I735">
            <v>0</v>
          </cell>
        </row>
        <row r="736">
          <cell r="D736" t="str">
            <v>GCMK</v>
          </cell>
          <cell r="I736">
            <v>0</v>
          </cell>
        </row>
        <row r="737">
          <cell r="D737" t="str">
            <v>GCMK</v>
          </cell>
          <cell r="I737">
            <v>0</v>
          </cell>
        </row>
        <row r="738">
          <cell r="D738" t="str">
            <v>BM16-50</v>
          </cell>
          <cell r="I738">
            <v>0</v>
          </cell>
        </row>
        <row r="739">
          <cell r="I739">
            <v>0</v>
          </cell>
        </row>
        <row r="740">
          <cell r="I740">
            <v>0</v>
          </cell>
        </row>
        <row r="741">
          <cell r="I741">
            <v>0</v>
          </cell>
        </row>
        <row r="742">
          <cell r="I742">
            <v>0</v>
          </cell>
        </row>
        <row r="743">
          <cell r="I743">
            <v>0</v>
          </cell>
        </row>
        <row r="744">
          <cell r="I744">
            <v>0</v>
          </cell>
        </row>
        <row r="745">
          <cell r="D745" t="str">
            <v>GCMK</v>
          </cell>
          <cell r="I745">
            <v>0</v>
          </cell>
        </row>
        <row r="746">
          <cell r="I746">
            <v>0</v>
          </cell>
        </row>
        <row r="747">
          <cell r="I747">
            <v>0</v>
          </cell>
        </row>
        <row r="748">
          <cell r="I748">
            <v>0</v>
          </cell>
        </row>
        <row r="749">
          <cell r="I749">
            <v>0</v>
          </cell>
        </row>
        <row r="750">
          <cell r="I750">
            <v>0</v>
          </cell>
        </row>
        <row r="751">
          <cell r="I751">
            <v>0</v>
          </cell>
        </row>
        <row r="752">
          <cell r="D752" t="str">
            <v>GCMK</v>
          </cell>
          <cell r="I752">
            <v>0</v>
          </cell>
        </row>
        <row r="753">
          <cell r="I753">
            <v>0</v>
          </cell>
        </row>
        <row r="754">
          <cell r="I754">
            <v>0</v>
          </cell>
        </row>
        <row r="755">
          <cell r="I755">
            <v>0</v>
          </cell>
        </row>
        <row r="756">
          <cell r="I756">
            <v>0</v>
          </cell>
        </row>
        <row r="757">
          <cell r="I757">
            <v>0</v>
          </cell>
        </row>
        <row r="758">
          <cell r="I758">
            <v>0</v>
          </cell>
        </row>
        <row r="759">
          <cell r="D759" t="str">
            <v>GCMK</v>
          </cell>
          <cell r="I759">
            <v>0</v>
          </cell>
        </row>
        <row r="760">
          <cell r="I760">
            <v>0</v>
          </cell>
        </row>
        <row r="761">
          <cell r="I761">
            <v>0</v>
          </cell>
        </row>
        <row r="762">
          <cell r="I762">
            <v>0</v>
          </cell>
        </row>
        <row r="763">
          <cell r="I763">
            <v>0</v>
          </cell>
        </row>
        <row r="764">
          <cell r="I764">
            <v>0</v>
          </cell>
        </row>
        <row r="765">
          <cell r="I765">
            <v>0</v>
          </cell>
        </row>
        <row r="766">
          <cell r="D766" t="str">
            <v>GCMK</v>
          </cell>
          <cell r="I766">
            <v>0</v>
          </cell>
        </row>
        <row r="767">
          <cell r="I767">
            <v>0</v>
          </cell>
        </row>
        <row r="768">
          <cell r="I768">
            <v>0</v>
          </cell>
        </row>
        <row r="769">
          <cell r="I769">
            <v>0</v>
          </cell>
        </row>
        <row r="770">
          <cell r="I770">
            <v>0</v>
          </cell>
        </row>
        <row r="771">
          <cell r="I771">
            <v>0</v>
          </cell>
        </row>
        <row r="772">
          <cell r="I772">
            <v>0</v>
          </cell>
        </row>
        <row r="773">
          <cell r="D773" t="str">
            <v>ACSR-240/32</v>
          </cell>
          <cell r="I773">
            <v>0</v>
          </cell>
        </row>
        <row r="774">
          <cell r="D774" t="str">
            <v>ACKP-70</v>
          </cell>
          <cell r="I774">
            <v>0</v>
          </cell>
        </row>
        <row r="775">
          <cell r="D775" t="str">
            <v>ACKP-50</v>
          </cell>
          <cell r="I775">
            <v>0</v>
          </cell>
        </row>
        <row r="776">
          <cell r="D776" t="str">
            <v>AC-95</v>
          </cell>
          <cell r="I776">
            <v>0</v>
          </cell>
        </row>
        <row r="777">
          <cell r="D777" t="str">
            <v>AC-50</v>
          </cell>
          <cell r="I777">
            <v>0</v>
          </cell>
        </row>
        <row r="778">
          <cell r="D778" t="str">
            <v>TK-50</v>
          </cell>
          <cell r="I778">
            <v>0</v>
          </cell>
        </row>
        <row r="779">
          <cell r="D779" t="str">
            <v>SuT-70</v>
          </cell>
          <cell r="I779">
            <v>0</v>
          </cell>
        </row>
        <row r="780">
          <cell r="D780" t="str">
            <v>SuT-120</v>
          </cell>
          <cell r="I780">
            <v>0</v>
          </cell>
        </row>
        <row r="781">
          <cell r="D781" t="str">
            <v>CDD-185-240</v>
          </cell>
          <cell r="I781">
            <v>0</v>
          </cell>
        </row>
        <row r="782">
          <cell r="D782" t="str">
            <v>CND-185-240</v>
          </cell>
          <cell r="I782">
            <v>0</v>
          </cell>
        </row>
        <row r="783">
          <cell r="D783" t="str">
            <v>CDDCS2-50</v>
          </cell>
          <cell r="I783">
            <v>0</v>
          </cell>
        </row>
        <row r="784">
          <cell r="D784" t="str">
            <v>CNDCS-50</v>
          </cell>
          <cell r="I784">
            <v>0</v>
          </cell>
        </row>
        <row r="785">
          <cell r="D785" t="str">
            <v>CR-2-9</v>
          </cell>
          <cell r="I785">
            <v>0</v>
          </cell>
        </row>
        <row r="786">
          <cell r="D786" t="str">
            <v>CR-4-22</v>
          </cell>
          <cell r="I786">
            <v>0</v>
          </cell>
        </row>
        <row r="787">
          <cell r="D787" t="str">
            <v>KepNE-240</v>
          </cell>
          <cell r="I787">
            <v>0</v>
          </cell>
        </row>
        <row r="788">
          <cell r="D788" t="str">
            <v>Kep2R-TK50</v>
          </cell>
          <cell r="I788">
            <v>0</v>
          </cell>
        </row>
        <row r="789">
          <cell r="D789" t="str">
            <v>ON-AC240</v>
          </cell>
          <cell r="I789">
            <v>0</v>
          </cell>
        </row>
        <row r="790">
          <cell r="D790" t="str">
            <v>ON-TK50</v>
          </cell>
          <cell r="I790">
            <v>0</v>
          </cell>
        </row>
        <row r="791">
          <cell r="D791" t="str">
            <v>OV-AC240</v>
          </cell>
          <cell r="I791">
            <v>0</v>
          </cell>
        </row>
        <row r="792">
          <cell r="D792" t="str">
            <v>OV-TK50</v>
          </cell>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D808" t="str">
            <v>CD35-10</v>
          </cell>
          <cell r="I808">
            <v>0</v>
          </cell>
        </row>
        <row r="809">
          <cell r="D809" t="str">
            <v>CG35-10</v>
          </cell>
          <cell r="I809">
            <v>0</v>
          </cell>
        </row>
        <row r="810">
          <cell r="D810" t="str">
            <v>CM35-10</v>
          </cell>
          <cell r="I810">
            <v>0</v>
          </cell>
        </row>
        <row r="811">
          <cell r="I811">
            <v>0</v>
          </cell>
        </row>
        <row r="812">
          <cell r="I812">
            <v>0</v>
          </cell>
        </row>
        <row r="813">
          <cell r="I813">
            <v>0</v>
          </cell>
        </row>
        <row r="814">
          <cell r="I814">
            <v>0</v>
          </cell>
        </row>
        <row r="815">
          <cell r="D815" t="str">
            <v>CDAN</v>
          </cell>
          <cell r="I815">
            <v>0</v>
          </cell>
        </row>
        <row r="816">
          <cell r="I816">
            <v>0</v>
          </cell>
        </row>
        <row r="817">
          <cell r="D817" t="str">
            <v>TNDC</v>
          </cell>
          <cell r="I817">
            <v>0</v>
          </cell>
        </row>
        <row r="818">
          <cell r="I818">
            <v>0</v>
          </cell>
        </row>
        <row r="819">
          <cell r="D819" t="str">
            <v>QBTUM</v>
          </cell>
          <cell r="I819">
            <v>0</v>
          </cell>
        </row>
        <row r="820">
          <cell r="I820">
            <v>0</v>
          </cell>
        </row>
        <row r="821">
          <cell r="I821">
            <v>0</v>
          </cell>
        </row>
        <row r="822">
          <cell r="I822">
            <v>0</v>
          </cell>
        </row>
        <row r="823">
          <cell r="I823">
            <v>0</v>
          </cell>
        </row>
        <row r="824">
          <cell r="D824" t="str">
            <v>DCAT</v>
          </cell>
          <cell r="I824">
            <v>0</v>
          </cell>
        </row>
        <row r="825">
          <cell r="D825" t="str">
            <v>DCU5</v>
          </cell>
          <cell r="I825">
            <v>0</v>
          </cell>
        </row>
        <row r="826">
          <cell r="D826" t="str">
            <v>PTRE</v>
          </cell>
          <cell r="I826">
            <v>0</v>
          </cell>
        </row>
        <row r="827">
          <cell r="D827" t="str">
            <v>BTL100</v>
          </cell>
          <cell r="I827">
            <v>0</v>
          </cell>
        </row>
        <row r="828">
          <cell r="D828" t="str">
            <v>BTM200</v>
          </cell>
          <cell r="I828">
            <v>0</v>
          </cell>
        </row>
        <row r="829">
          <cell r="D829" t="str">
            <v>ST10M</v>
          </cell>
          <cell r="I829">
            <v>0</v>
          </cell>
        </row>
        <row r="830">
          <cell r="D830" t="str">
            <v>ST18M</v>
          </cell>
          <cell r="I830">
            <v>0</v>
          </cell>
        </row>
        <row r="831">
          <cell r="D831" t="str">
            <v>ST20M</v>
          </cell>
          <cell r="I831">
            <v>0</v>
          </cell>
        </row>
        <row r="832">
          <cell r="D832" t="str">
            <v>VKM</v>
          </cell>
          <cell r="I832">
            <v>0</v>
          </cell>
        </row>
        <row r="833">
          <cell r="I833">
            <v>0</v>
          </cell>
        </row>
        <row r="834">
          <cell r="D834" t="str">
            <v>GCMK</v>
          </cell>
          <cell r="I834">
            <v>0</v>
          </cell>
        </row>
        <row r="835">
          <cell r="D835" t="str">
            <v>M-22</v>
          </cell>
          <cell r="I835">
            <v>0</v>
          </cell>
        </row>
        <row r="836">
          <cell r="I836">
            <v>0</v>
          </cell>
        </row>
        <row r="837">
          <cell r="D837" t="str">
            <v>VCPTRE</v>
          </cell>
          <cell r="I837">
            <v>0</v>
          </cell>
        </row>
        <row r="838">
          <cell r="I838">
            <v>0</v>
          </cell>
        </row>
        <row r="839">
          <cell r="I839">
            <v>0</v>
          </cell>
        </row>
        <row r="840">
          <cell r="I840">
            <v>0</v>
          </cell>
        </row>
        <row r="841">
          <cell r="D841" t="str">
            <v>CD35-10</v>
          </cell>
          <cell r="I841">
            <v>0</v>
          </cell>
        </row>
        <row r="842">
          <cell r="D842" t="str">
            <v>CG35-10</v>
          </cell>
          <cell r="I842">
            <v>0</v>
          </cell>
        </row>
        <row r="843">
          <cell r="D843" t="str">
            <v>CM35-10</v>
          </cell>
          <cell r="I843">
            <v>0</v>
          </cell>
        </row>
        <row r="844">
          <cell r="I844">
            <v>0</v>
          </cell>
        </row>
        <row r="845">
          <cell r="I845">
            <v>0</v>
          </cell>
        </row>
        <row r="846">
          <cell r="I846">
            <v>0</v>
          </cell>
        </row>
        <row r="847">
          <cell r="D847" t="str">
            <v>CDAN</v>
          </cell>
          <cell r="I847">
            <v>0</v>
          </cell>
        </row>
        <row r="848">
          <cell r="I848">
            <v>0</v>
          </cell>
        </row>
        <row r="849">
          <cell r="D849" t="str">
            <v>TNDC</v>
          </cell>
          <cell r="I849">
            <v>0</v>
          </cell>
        </row>
        <row r="850">
          <cell r="I850">
            <v>0</v>
          </cell>
        </row>
        <row r="851">
          <cell r="D851" t="str">
            <v>QBTUM</v>
          </cell>
          <cell r="I851">
            <v>0</v>
          </cell>
        </row>
        <row r="852">
          <cell r="I852">
            <v>0</v>
          </cell>
        </row>
        <row r="853">
          <cell r="I853">
            <v>0</v>
          </cell>
        </row>
        <row r="854">
          <cell r="I854">
            <v>0</v>
          </cell>
        </row>
        <row r="855">
          <cell r="I855">
            <v>0</v>
          </cell>
        </row>
        <row r="856">
          <cell r="D856" t="str">
            <v>DCAT</v>
          </cell>
          <cell r="I856">
            <v>0</v>
          </cell>
        </row>
        <row r="857">
          <cell r="D857" t="str">
            <v>DCU5</v>
          </cell>
          <cell r="I857">
            <v>0</v>
          </cell>
        </row>
        <row r="858">
          <cell r="D858" t="str">
            <v>PTRE</v>
          </cell>
          <cell r="I858">
            <v>0</v>
          </cell>
        </row>
        <row r="859">
          <cell r="D859" t="str">
            <v>BTL100</v>
          </cell>
          <cell r="I859">
            <v>0</v>
          </cell>
        </row>
        <row r="860">
          <cell r="D860" t="str">
            <v>BTM200</v>
          </cell>
          <cell r="I860">
            <v>0</v>
          </cell>
        </row>
        <row r="861">
          <cell r="D861" t="str">
            <v>ST10M</v>
          </cell>
          <cell r="I861">
            <v>0</v>
          </cell>
        </row>
        <row r="862">
          <cell r="D862" t="str">
            <v>ST18M</v>
          </cell>
          <cell r="I862">
            <v>0</v>
          </cell>
        </row>
        <row r="863">
          <cell r="D863" t="str">
            <v>ST20M</v>
          </cell>
          <cell r="I863">
            <v>0</v>
          </cell>
        </row>
        <row r="864">
          <cell r="D864" t="str">
            <v>VKM</v>
          </cell>
          <cell r="I864">
            <v>0</v>
          </cell>
        </row>
        <row r="865">
          <cell r="D865" t="str">
            <v>GCMK</v>
          </cell>
          <cell r="I865">
            <v>0</v>
          </cell>
        </row>
        <row r="866">
          <cell r="D866" t="str">
            <v>SATH</v>
          </cell>
          <cell r="I866">
            <v>0</v>
          </cell>
        </row>
        <row r="867">
          <cell r="D867" t="str">
            <v>SATH</v>
          </cell>
          <cell r="I867">
            <v>0</v>
          </cell>
        </row>
        <row r="868">
          <cell r="I868">
            <v>0</v>
          </cell>
        </row>
        <row r="869">
          <cell r="D869" t="str">
            <v>GCMK</v>
          </cell>
          <cell r="I869">
            <v>0</v>
          </cell>
        </row>
        <row r="870">
          <cell r="D870" t="str">
            <v>M-22</v>
          </cell>
          <cell r="I870">
            <v>0</v>
          </cell>
        </row>
        <row r="871">
          <cell r="I871">
            <v>0</v>
          </cell>
        </row>
        <row r="872">
          <cell r="D872" t="str">
            <v>VCPTRE</v>
          </cell>
          <cell r="I872">
            <v>0</v>
          </cell>
        </row>
        <row r="873">
          <cell r="I873">
            <v>0</v>
          </cell>
        </row>
        <row r="874">
          <cell r="I874">
            <v>0</v>
          </cell>
        </row>
        <row r="875">
          <cell r="I875">
            <v>0</v>
          </cell>
        </row>
        <row r="876">
          <cell r="D876" t="str">
            <v>CD35-10</v>
          </cell>
          <cell r="I876">
            <v>0</v>
          </cell>
        </row>
        <row r="877">
          <cell r="D877" t="str">
            <v>CG35-10</v>
          </cell>
          <cell r="I877">
            <v>0</v>
          </cell>
        </row>
        <row r="878">
          <cell r="D878" t="str">
            <v>CM35-10</v>
          </cell>
          <cell r="I878">
            <v>0</v>
          </cell>
        </row>
        <row r="879">
          <cell r="I879">
            <v>0</v>
          </cell>
        </row>
        <row r="880">
          <cell r="I880">
            <v>0</v>
          </cell>
        </row>
        <row r="881">
          <cell r="I881">
            <v>0</v>
          </cell>
        </row>
        <row r="882">
          <cell r="D882" t="str">
            <v>CDAN</v>
          </cell>
          <cell r="I882">
            <v>0</v>
          </cell>
        </row>
        <row r="883">
          <cell r="I883">
            <v>0</v>
          </cell>
        </row>
        <row r="884">
          <cell r="D884" t="str">
            <v>TNDC</v>
          </cell>
          <cell r="I884">
            <v>0</v>
          </cell>
        </row>
        <row r="885">
          <cell r="I885">
            <v>0</v>
          </cell>
        </row>
        <row r="886">
          <cell r="D886" t="str">
            <v>QBTUM</v>
          </cell>
          <cell r="I886">
            <v>0</v>
          </cell>
        </row>
        <row r="887">
          <cell r="I887">
            <v>0</v>
          </cell>
        </row>
        <row r="888">
          <cell r="I888">
            <v>0</v>
          </cell>
        </row>
        <row r="889">
          <cell r="I889">
            <v>0</v>
          </cell>
        </row>
        <row r="890">
          <cell r="I890">
            <v>0</v>
          </cell>
        </row>
        <row r="891">
          <cell r="D891" t="str">
            <v>DCAT</v>
          </cell>
          <cell r="I891">
            <v>0</v>
          </cell>
        </row>
        <row r="892">
          <cell r="D892" t="str">
            <v>DCU5</v>
          </cell>
          <cell r="I892">
            <v>0</v>
          </cell>
        </row>
        <row r="893">
          <cell r="D893" t="str">
            <v>PTRE</v>
          </cell>
          <cell r="I893">
            <v>0</v>
          </cell>
        </row>
        <row r="894">
          <cell r="D894" t="str">
            <v>BTL100</v>
          </cell>
          <cell r="I894">
            <v>0</v>
          </cell>
        </row>
        <row r="895">
          <cell r="D895" t="str">
            <v>BTM200</v>
          </cell>
          <cell r="I895">
            <v>0</v>
          </cell>
        </row>
        <row r="896">
          <cell r="D896" t="str">
            <v>ST10M</v>
          </cell>
          <cell r="I896">
            <v>0</v>
          </cell>
        </row>
        <row r="897">
          <cell r="D897" t="str">
            <v>ST18M</v>
          </cell>
          <cell r="I897">
            <v>0</v>
          </cell>
        </row>
        <row r="898">
          <cell r="D898" t="str">
            <v>ST20M</v>
          </cell>
          <cell r="I898">
            <v>0</v>
          </cell>
        </row>
        <row r="899">
          <cell r="D899" t="str">
            <v>VKM</v>
          </cell>
          <cell r="I899">
            <v>0</v>
          </cell>
        </row>
        <row r="900">
          <cell r="D900" t="str">
            <v>GCMK</v>
          </cell>
          <cell r="I900">
            <v>0</v>
          </cell>
        </row>
        <row r="901">
          <cell r="D901" t="str">
            <v>SATH</v>
          </cell>
          <cell r="I901">
            <v>0</v>
          </cell>
        </row>
        <row r="902">
          <cell r="D902" t="str">
            <v>SATH</v>
          </cell>
          <cell r="I902">
            <v>0</v>
          </cell>
        </row>
        <row r="903">
          <cell r="I903">
            <v>0</v>
          </cell>
        </row>
        <row r="904">
          <cell r="D904" t="str">
            <v>GCMK</v>
          </cell>
          <cell r="I904">
            <v>0</v>
          </cell>
        </row>
        <row r="905">
          <cell r="D905" t="str">
            <v>M-22</v>
          </cell>
          <cell r="I905">
            <v>0</v>
          </cell>
        </row>
        <row r="906">
          <cell r="I906">
            <v>0</v>
          </cell>
        </row>
        <row r="907">
          <cell r="D907" t="str">
            <v>VCPTRE</v>
          </cell>
          <cell r="I907">
            <v>0</v>
          </cell>
        </row>
        <row r="908">
          <cell r="I908">
            <v>0</v>
          </cell>
        </row>
        <row r="909">
          <cell r="I909">
            <v>0</v>
          </cell>
        </row>
        <row r="910">
          <cell r="I910">
            <v>0</v>
          </cell>
        </row>
        <row r="911">
          <cell r="D911" t="str">
            <v>CD35-10</v>
          </cell>
          <cell r="I911">
            <v>0</v>
          </cell>
        </row>
        <row r="912">
          <cell r="D912" t="str">
            <v>CG35-10</v>
          </cell>
          <cell r="I912">
            <v>0</v>
          </cell>
        </row>
        <row r="913">
          <cell r="D913" t="str">
            <v>CM35-10</v>
          </cell>
          <cell r="I913">
            <v>0</v>
          </cell>
        </row>
        <row r="914">
          <cell r="I914">
            <v>0</v>
          </cell>
        </row>
        <row r="915">
          <cell r="I915">
            <v>0</v>
          </cell>
        </row>
        <row r="916">
          <cell r="I916">
            <v>0</v>
          </cell>
        </row>
        <row r="917">
          <cell r="I917">
            <v>0</v>
          </cell>
        </row>
        <row r="918">
          <cell r="D918" t="str">
            <v>CDAN</v>
          </cell>
          <cell r="I918">
            <v>0</v>
          </cell>
        </row>
        <row r="919">
          <cell r="I919">
            <v>0</v>
          </cell>
        </row>
        <row r="920">
          <cell r="D920" t="str">
            <v>TNDC</v>
          </cell>
          <cell r="I920">
            <v>0</v>
          </cell>
        </row>
        <row r="921">
          <cell r="I921">
            <v>0</v>
          </cell>
        </row>
        <row r="922">
          <cell r="D922" t="str">
            <v>QBTUM</v>
          </cell>
          <cell r="I922">
            <v>0</v>
          </cell>
        </row>
        <row r="923">
          <cell r="I923">
            <v>0</v>
          </cell>
        </row>
        <row r="924">
          <cell r="I924">
            <v>0</v>
          </cell>
        </row>
        <row r="925">
          <cell r="I925">
            <v>0</v>
          </cell>
        </row>
        <row r="926">
          <cell r="I926">
            <v>0</v>
          </cell>
        </row>
        <row r="927">
          <cell r="D927" t="str">
            <v>DCAT</v>
          </cell>
          <cell r="I927">
            <v>0</v>
          </cell>
        </row>
        <row r="928">
          <cell r="D928" t="str">
            <v>DCU5</v>
          </cell>
          <cell r="I928">
            <v>0</v>
          </cell>
        </row>
        <row r="929">
          <cell r="D929" t="str">
            <v>PTRE</v>
          </cell>
          <cell r="I929">
            <v>0</v>
          </cell>
        </row>
        <row r="930">
          <cell r="D930" t="str">
            <v>BTL100</v>
          </cell>
          <cell r="I930">
            <v>0</v>
          </cell>
        </row>
        <row r="931">
          <cell r="D931" t="str">
            <v>BTM200</v>
          </cell>
          <cell r="I931">
            <v>0</v>
          </cell>
        </row>
        <row r="932">
          <cell r="D932" t="str">
            <v>ST10M</v>
          </cell>
          <cell r="I932">
            <v>0</v>
          </cell>
        </row>
        <row r="933">
          <cell r="D933" t="str">
            <v>ST18M</v>
          </cell>
          <cell r="I933">
            <v>0</v>
          </cell>
        </row>
        <row r="934">
          <cell r="D934" t="str">
            <v>ST20M</v>
          </cell>
          <cell r="I934">
            <v>0</v>
          </cell>
        </row>
        <row r="935">
          <cell r="D935" t="str">
            <v>VKM</v>
          </cell>
          <cell r="I935">
            <v>0</v>
          </cell>
        </row>
        <row r="936">
          <cell r="I936">
            <v>0</v>
          </cell>
        </row>
        <row r="937">
          <cell r="D937" t="str">
            <v>GCMK</v>
          </cell>
          <cell r="I937">
            <v>0</v>
          </cell>
        </row>
        <row r="938">
          <cell r="D938" t="str">
            <v>M-22</v>
          </cell>
          <cell r="I938">
            <v>0</v>
          </cell>
        </row>
        <row r="939">
          <cell r="I939">
            <v>0</v>
          </cell>
        </row>
        <row r="940">
          <cell r="D940" t="str">
            <v>VCPTRE</v>
          </cell>
          <cell r="I940">
            <v>0</v>
          </cell>
        </row>
        <row r="941">
          <cell r="I941">
            <v>0</v>
          </cell>
        </row>
        <row r="942">
          <cell r="D942" t="str">
            <v>VKm</v>
          </cell>
          <cell r="I942">
            <v>0</v>
          </cell>
        </row>
        <row r="943">
          <cell r="I943">
            <v>0</v>
          </cell>
        </row>
        <row r="944">
          <cell r="D944" t="str">
            <v>CD35-8M</v>
          </cell>
          <cell r="I944">
            <v>0</v>
          </cell>
        </row>
        <row r="945">
          <cell r="D945" t="str">
            <v>CG35-10</v>
          </cell>
          <cell r="I945">
            <v>0</v>
          </cell>
        </row>
        <row r="946">
          <cell r="D946" t="str">
            <v>CM35-10</v>
          </cell>
          <cell r="I946">
            <v>0</v>
          </cell>
        </row>
        <row r="947">
          <cell r="I947">
            <v>0</v>
          </cell>
        </row>
        <row r="948">
          <cell r="I948">
            <v>0</v>
          </cell>
        </row>
        <row r="949">
          <cell r="I949">
            <v>0</v>
          </cell>
        </row>
        <row r="950">
          <cell r="I950">
            <v>0</v>
          </cell>
        </row>
        <row r="951">
          <cell r="D951" t="str">
            <v>CDAN</v>
          </cell>
          <cell r="I951">
            <v>0</v>
          </cell>
        </row>
        <row r="952">
          <cell r="I952">
            <v>0</v>
          </cell>
        </row>
        <row r="953">
          <cell r="D953" t="str">
            <v>TNDC</v>
          </cell>
          <cell r="I953">
            <v>0</v>
          </cell>
        </row>
        <row r="954">
          <cell r="I954">
            <v>0</v>
          </cell>
        </row>
        <row r="955">
          <cell r="D955" t="str">
            <v>QBTUM</v>
          </cell>
          <cell r="I955">
            <v>0</v>
          </cell>
        </row>
        <row r="956">
          <cell r="I956">
            <v>0</v>
          </cell>
        </row>
        <row r="957">
          <cell r="I957">
            <v>0</v>
          </cell>
        </row>
        <row r="958">
          <cell r="I958">
            <v>0</v>
          </cell>
        </row>
        <row r="959">
          <cell r="I959">
            <v>0</v>
          </cell>
        </row>
        <row r="960">
          <cell r="D960" t="str">
            <v>DCAT</v>
          </cell>
          <cell r="I960">
            <v>0</v>
          </cell>
        </row>
        <row r="961">
          <cell r="D961" t="str">
            <v>DCU5</v>
          </cell>
          <cell r="I961">
            <v>0</v>
          </cell>
        </row>
        <row r="962">
          <cell r="D962" t="str">
            <v>PTRE</v>
          </cell>
          <cell r="I962">
            <v>0</v>
          </cell>
        </row>
        <row r="963">
          <cell r="D963" t="str">
            <v>BTL100</v>
          </cell>
          <cell r="I963">
            <v>0</v>
          </cell>
        </row>
        <row r="964">
          <cell r="D964" t="str">
            <v>BTM200</v>
          </cell>
          <cell r="I964">
            <v>0</v>
          </cell>
        </row>
        <row r="965">
          <cell r="D965" t="str">
            <v>ST10M</v>
          </cell>
          <cell r="I965">
            <v>0</v>
          </cell>
        </row>
        <row r="966">
          <cell r="D966" t="str">
            <v>ST18M</v>
          </cell>
          <cell r="I966">
            <v>0</v>
          </cell>
        </row>
        <row r="967">
          <cell r="D967" t="str">
            <v>ST20M</v>
          </cell>
          <cell r="I967">
            <v>0</v>
          </cell>
        </row>
        <row r="968">
          <cell r="D968" t="str">
            <v>VKM</v>
          </cell>
          <cell r="I968">
            <v>0</v>
          </cell>
        </row>
        <row r="969">
          <cell r="I969">
            <v>0</v>
          </cell>
        </row>
        <row r="970">
          <cell r="D970" t="str">
            <v>GCMK</v>
          </cell>
          <cell r="I970">
            <v>0</v>
          </cell>
        </row>
        <row r="971">
          <cell r="D971" t="str">
            <v>M-22</v>
          </cell>
          <cell r="I971">
            <v>0</v>
          </cell>
        </row>
        <row r="972">
          <cell r="I972">
            <v>0</v>
          </cell>
        </row>
        <row r="973">
          <cell r="D973" t="str">
            <v>VCPTRE</v>
          </cell>
          <cell r="I973">
            <v>0</v>
          </cell>
        </row>
        <row r="974">
          <cell r="I974">
            <v>0</v>
          </cell>
        </row>
        <row r="975">
          <cell r="I975">
            <v>0</v>
          </cell>
        </row>
        <row r="976">
          <cell r="I976">
            <v>0</v>
          </cell>
        </row>
        <row r="977">
          <cell r="D977" t="str">
            <v>CD35-8M</v>
          </cell>
          <cell r="I977">
            <v>0</v>
          </cell>
        </row>
        <row r="978">
          <cell r="D978" t="str">
            <v>CG35-10</v>
          </cell>
          <cell r="I978">
            <v>0</v>
          </cell>
        </row>
        <row r="979">
          <cell r="D979" t="str">
            <v>CM35-10</v>
          </cell>
          <cell r="I979">
            <v>0</v>
          </cell>
        </row>
        <row r="980">
          <cell r="I980">
            <v>0</v>
          </cell>
        </row>
        <row r="981">
          <cell r="I981">
            <v>0</v>
          </cell>
        </row>
        <row r="982">
          <cell r="I982">
            <v>0</v>
          </cell>
        </row>
        <row r="983">
          <cell r="I983">
            <v>0</v>
          </cell>
        </row>
        <row r="984">
          <cell r="D984" t="str">
            <v>CDAN</v>
          </cell>
          <cell r="I984">
            <v>0</v>
          </cell>
        </row>
        <row r="985">
          <cell r="I985">
            <v>0</v>
          </cell>
        </row>
        <row r="986">
          <cell r="D986" t="str">
            <v>TNDC</v>
          </cell>
          <cell r="I986">
            <v>0</v>
          </cell>
        </row>
        <row r="987">
          <cell r="I987">
            <v>0</v>
          </cell>
        </row>
        <row r="988">
          <cell r="D988" t="str">
            <v>QBTUM</v>
          </cell>
          <cell r="I988">
            <v>0</v>
          </cell>
        </row>
        <row r="989">
          <cell r="I989">
            <v>0</v>
          </cell>
        </row>
        <row r="990">
          <cell r="I990">
            <v>0</v>
          </cell>
        </row>
        <row r="991">
          <cell r="I991">
            <v>0</v>
          </cell>
        </row>
        <row r="992">
          <cell r="I992">
            <v>0</v>
          </cell>
        </row>
        <row r="993">
          <cell r="D993" t="str">
            <v>DCAT</v>
          </cell>
          <cell r="I993">
            <v>0</v>
          </cell>
        </row>
        <row r="994">
          <cell r="D994" t="str">
            <v>DCU5</v>
          </cell>
          <cell r="I994">
            <v>0</v>
          </cell>
        </row>
        <row r="995">
          <cell r="D995" t="str">
            <v>PTRE</v>
          </cell>
          <cell r="I995">
            <v>0</v>
          </cell>
        </row>
        <row r="996">
          <cell r="D996" t="str">
            <v>BTL100</v>
          </cell>
          <cell r="I996">
            <v>0</v>
          </cell>
        </row>
        <row r="997">
          <cell r="D997" t="str">
            <v>BTM200</v>
          </cell>
          <cell r="I997">
            <v>0</v>
          </cell>
        </row>
        <row r="998">
          <cell r="D998" t="str">
            <v>ST10M</v>
          </cell>
          <cell r="I998">
            <v>0</v>
          </cell>
        </row>
        <row r="999">
          <cell r="D999" t="str">
            <v>ST18M</v>
          </cell>
          <cell r="I999">
            <v>0</v>
          </cell>
        </row>
        <row r="1000">
          <cell r="D1000" t="str">
            <v>ST20M</v>
          </cell>
          <cell r="I1000">
            <v>0</v>
          </cell>
        </row>
        <row r="1001">
          <cell r="D1001" t="str">
            <v>VKM</v>
          </cell>
          <cell r="I1001">
            <v>0</v>
          </cell>
        </row>
        <row r="1002">
          <cell r="D1002" t="str">
            <v>GCMK</v>
          </cell>
          <cell r="I1002">
            <v>0</v>
          </cell>
        </row>
        <row r="1003">
          <cell r="D1003" t="str">
            <v>SATH</v>
          </cell>
          <cell r="I1003">
            <v>0</v>
          </cell>
        </row>
        <row r="1004">
          <cell r="D1004" t="str">
            <v>SATH</v>
          </cell>
          <cell r="I1004">
            <v>0</v>
          </cell>
        </row>
        <row r="1005">
          <cell r="I1005">
            <v>0</v>
          </cell>
        </row>
        <row r="1006">
          <cell r="D1006" t="str">
            <v>GCMK</v>
          </cell>
          <cell r="I1006">
            <v>0</v>
          </cell>
        </row>
        <row r="1007">
          <cell r="D1007" t="str">
            <v>M-22</v>
          </cell>
          <cell r="I1007">
            <v>0</v>
          </cell>
        </row>
        <row r="1008">
          <cell r="I1008">
            <v>0</v>
          </cell>
        </row>
        <row r="1009">
          <cell r="D1009" t="str">
            <v>VCPTRE</v>
          </cell>
          <cell r="I1009">
            <v>0</v>
          </cell>
        </row>
        <row r="1010">
          <cell r="I1010">
            <v>0</v>
          </cell>
        </row>
        <row r="1011">
          <cell r="I1011">
            <v>0</v>
          </cell>
        </row>
        <row r="1012">
          <cell r="I1012">
            <v>0</v>
          </cell>
        </row>
        <row r="1013">
          <cell r="D1013" t="str">
            <v>CD35-8M</v>
          </cell>
          <cell r="I1013">
            <v>0</v>
          </cell>
        </row>
        <row r="1014">
          <cell r="D1014" t="str">
            <v>CG35-8M</v>
          </cell>
          <cell r="I1014">
            <v>0</v>
          </cell>
        </row>
        <row r="1015">
          <cell r="D1015" t="str">
            <v>CG35-10</v>
          </cell>
          <cell r="I1015">
            <v>0</v>
          </cell>
        </row>
        <row r="1016">
          <cell r="D1016" t="str">
            <v>CM35-10</v>
          </cell>
          <cell r="I1016">
            <v>0</v>
          </cell>
        </row>
        <row r="1017">
          <cell r="I1017">
            <v>0</v>
          </cell>
        </row>
        <row r="1018">
          <cell r="I1018">
            <v>0</v>
          </cell>
        </row>
        <row r="1019">
          <cell r="I1019">
            <v>0</v>
          </cell>
        </row>
        <row r="1020">
          <cell r="I1020">
            <v>0</v>
          </cell>
        </row>
        <row r="1021">
          <cell r="D1021" t="str">
            <v>CDAN</v>
          </cell>
          <cell r="I1021">
            <v>0</v>
          </cell>
        </row>
        <row r="1022">
          <cell r="I1022">
            <v>0</v>
          </cell>
        </row>
        <row r="1023">
          <cell r="D1023" t="str">
            <v>TNDC</v>
          </cell>
          <cell r="I1023">
            <v>0</v>
          </cell>
        </row>
        <row r="1024">
          <cell r="I1024">
            <v>0</v>
          </cell>
        </row>
        <row r="1025">
          <cell r="D1025" t="str">
            <v>SIKA</v>
          </cell>
          <cell r="I1025">
            <v>0</v>
          </cell>
        </row>
        <row r="1026">
          <cell r="D1026" t="str">
            <v>QBTUM</v>
          </cell>
          <cell r="I1026">
            <v>0</v>
          </cell>
        </row>
        <row r="1027">
          <cell r="I1027">
            <v>0</v>
          </cell>
        </row>
        <row r="1028">
          <cell r="I1028">
            <v>0</v>
          </cell>
        </row>
        <row r="1029">
          <cell r="I1029">
            <v>0</v>
          </cell>
        </row>
        <row r="1030">
          <cell r="I1030">
            <v>0</v>
          </cell>
        </row>
        <row r="1031">
          <cell r="D1031" t="str">
            <v>DCAT</v>
          </cell>
          <cell r="I1031">
            <v>0</v>
          </cell>
        </row>
        <row r="1032">
          <cell r="D1032" t="str">
            <v>DCU5</v>
          </cell>
          <cell r="I1032">
            <v>0</v>
          </cell>
        </row>
        <row r="1033">
          <cell r="D1033" t="str">
            <v>PTRE</v>
          </cell>
          <cell r="I1033">
            <v>0</v>
          </cell>
        </row>
        <row r="1034">
          <cell r="D1034" t="str">
            <v>BTL100</v>
          </cell>
          <cell r="I1034">
            <v>0</v>
          </cell>
        </row>
        <row r="1035">
          <cell r="D1035" t="str">
            <v>BTM200</v>
          </cell>
          <cell r="I1035">
            <v>0</v>
          </cell>
        </row>
        <row r="1036">
          <cell r="D1036" t="str">
            <v>ST10M</v>
          </cell>
          <cell r="I1036">
            <v>0</v>
          </cell>
        </row>
        <row r="1037">
          <cell r="D1037" t="str">
            <v>ST18M</v>
          </cell>
          <cell r="I1037">
            <v>0</v>
          </cell>
        </row>
        <row r="1038">
          <cell r="D1038" t="str">
            <v>ST20M</v>
          </cell>
          <cell r="I1038">
            <v>0</v>
          </cell>
        </row>
        <row r="1039">
          <cell r="D1039" t="str">
            <v>VKM</v>
          </cell>
          <cell r="I1039">
            <v>0</v>
          </cell>
        </row>
        <row r="1040">
          <cell r="D1040" t="str">
            <v>GCMK</v>
          </cell>
          <cell r="I1040">
            <v>0</v>
          </cell>
        </row>
        <row r="1041">
          <cell r="D1041" t="str">
            <v>SATH</v>
          </cell>
          <cell r="I1041">
            <v>0</v>
          </cell>
        </row>
        <row r="1042">
          <cell r="D1042" t="str">
            <v>SATH</v>
          </cell>
          <cell r="I1042">
            <v>0</v>
          </cell>
        </row>
        <row r="1043">
          <cell r="I1043">
            <v>0</v>
          </cell>
        </row>
        <row r="1044">
          <cell r="D1044" t="str">
            <v>GCMK</v>
          </cell>
          <cell r="I1044">
            <v>0</v>
          </cell>
        </row>
        <row r="1045">
          <cell r="D1045" t="str">
            <v>M-22</v>
          </cell>
          <cell r="I1045">
            <v>0</v>
          </cell>
        </row>
        <row r="1046">
          <cell r="I1046">
            <v>0</v>
          </cell>
        </row>
        <row r="1047">
          <cell r="D1047" t="str">
            <v>VCPTRE</v>
          </cell>
          <cell r="I1047">
            <v>0</v>
          </cell>
        </row>
        <row r="1048">
          <cell r="I1048">
            <v>0</v>
          </cell>
        </row>
        <row r="1049">
          <cell r="I1049">
            <v>0</v>
          </cell>
        </row>
        <row r="1050">
          <cell r="I1050">
            <v>0</v>
          </cell>
        </row>
        <row r="1051">
          <cell r="D1051" t="str">
            <v>CD35-8M</v>
          </cell>
          <cell r="I1051">
            <v>0</v>
          </cell>
        </row>
        <row r="1052">
          <cell r="D1052" t="str">
            <v>CG35-10</v>
          </cell>
          <cell r="I1052">
            <v>0</v>
          </cell>
        </row>
        <row r="1053">
          <cell r="D1053" t="str">
            <v>CM35-10</v>
          </cell>
          <cell r="I1053">
            <v>0</v>
          </cell>
        </row>
        <row r="1054">
          <cell r="I1054">
            <v>0</v>
          </cell>
        </row>
        <row r="1055">
          <cell r="I1055">
            <v>0</v>
          </cell>
        </row>
        <row r="1056">
          <cell r="I1056">
            <v>0</v>
          </cell>
        </row>
        <row r="1057">
          <cell r="I1057">
            <v>0</v>
          </cell>
        </row>
        <row r="1058">
          <cell r="D1058" t="str">
            <v>CDAN</v>
          </cell>
          <cell r="I1058">
            <v>0</v>
          </cell>
        </row>
        <row r="1059">
          <cell r="I1059">
            <v>0</v>
          </cell>
        </row>
        <row r="1060">
          <cell r="D1060" t="str">
            <v>TNDC</v>
          </cell>
          <cell r="I1060">
            <v>0</v>
          </cell>
        </row>
        <row r="1061">
          <cell r="I1061">
            <v>0</v>
          </cell>
        </row>
        <row r="1062">
          <cell r="D1062" t="str">
            <v>QBTUM</v>
          </cell>
          <cell r="I1062">
            <v>0</v>
          </cell>
        </row>
        <row r="1063">
          <cell r="I1063">
            <v>0</v>
          </cell>
        </row>
        <row r="1064">
          <cell r="I1064">
            <v>0</v>
          </cell>
        </row>
        <row r="1065">
          <cell r="I1065">
            <v>0</v>
          </cell>
        </row>
        <row r="1066">
          <cell r="I1066">
            <v>0</v>
          </cell>
        </row>
        <row r="1067">
          <cell r="D1067" t="str">
            <v>DCAT</v>
          </cell>
          <cell r="I1067">
            <v>0</v>
          </cell>
        </row>
        <row r="1068">
          <cell r="D1068" t="str">
            <v>DCU5</v>
          </cell>
          <cell r="I1068">
            <v>0</v>
          </cell>
        </row>
        <row r="1069">
          <cell r="D1069" t="str">
            <v>PTRE</v>
          </cell>
          <cell r="I1069">
            <v>0</v>
          </cell>
        </row>
        <row r="1070">
          <cell r="D1070" t="str">
            <v>BTL100</v>
          </cell>
          <cell r="I1070">
            <v>0</v>
          </cell>
        </row>
        <row r="1071">
          <cell r="D1071" t="str">
            <v>BTM200</v>
          </cell>
          <cell r="I1071">
            <v>0</v>
          </cell>
        </row>
        <row r="1072">
          <cell r="D1072" t="str">
            <v>ST10M</v>
          </cell>
          <cell r="I1072">
            <v>0</v>
          </cell>
        </row>
        <row r="1073">
          <cell r="D1073" t="str">
            <v>ST18M</v>
          </cell>
          <cell r="I1073">
            <v>0</v>
          </cell>
        </row>
        <row r="1074">
          <cell r="D1074" t="str">
            <v>ST20M</v>
          </cell>
          <cell r="I1074">
            <v>0</v>
          </cell>
        </row>
        <row r="1075">
          <cell r="D1075" t="str">
            <v>VKM</v>
          </cell>
          <cell r="I1075">
            <v>0</v>
          </cell>
        </row>
        <row r="1076">
          <cell r="I1076">
            <v>0</v>
          </cell>
        </row>
        <row r="1077">
          <cell r="D1077" t="str">
            <v>GCMK</v>
          </cell>
          <cell r="I1077">
            <v>0</v>
          </cell>
        </row>
        <row r="1078">
          <cell r="D1078" t="str">
            <v>M-22</v>
          </cell>
          <cell r="I1078">
            <v>0</v>
          </cell>
        </row>
        <row r="1079">
          <cell r="I1079">
            <v>0</v>
          </cell>
        </row>
        <row r="1080">
          <cell r="D1080" t="str">
            <v>VCPTRE</v>
          </cell>
          <cell r="I1080">
            <v>0</v>
          </cell>
        </row>
        <row r="1081">
          <cell r="I1081">
            <v>0</v>
          </cell>
        </row>
        <row r="1082">
          <cell r="D1082" t="str">
            <v>GCMK</v>
          </cell>
          <cell r="I1082">
            <v>0</v>
          </cell>
        </row>
        <row r="1083">
          <cell r="I1083">
            <v>0</v>
          </cell>
        </row>
        <row r="1084">
          <cell r="D1084" t="str">
            <v>CD35-10</v>
          </cell>
          <cell r="I1084">
            <v>0</v>
          </cell>
        </row>
        <row r="1085">
          <cell r="D1085" t="str">
            <v>CG35-10</v>
          </cell>
          <cell r="I1085">
            <v>0</v>
          </cell>
        </row>
        <row r="1086">
          <cell r="D1086" t="str">
            <v>CM35-10</v>
          </cell>
          <cell r="I1086">
            <v>0</v>
          </cell>
        </row>
        <row r="1087">
          <cell r="I1087">
            <v>0</v>
          </cell>
        </row>
        <row r="1088">
          <cell r="I1088">
            <v>0</v>
          </cell>
        </row>
        <row r="1089">
          <cell r="I1089">
            <v>0</v>
          </cell>
        </row>
        <row r="1090">
          <cell r="I1090">
            <v>0</v>
          </cell>
        </row>
        <row r="1091">
          <cell r="D1091" t="str">
            <v>CDAN</v>
          </cell>
          <cell r="I1091">
            <v>0</v>
          </cell>
        </row>
        <row r="1092">
          <cell r="I1092">
            <v>0</v>
          </cell>
        </row>
        <row r="1093">
          <cell r="D1093" t="str">
            <v>TNDC</v>
          </cell>
          <cell r="I1093">
            <v>0</v>
          </cell>
        </row>
        <row r="1094">
          <cell r="I1094">
            <v>0</v>
          </cell>
        </row>
        <row r="1095">
          <cell r="D1095" t="str">
            <v>QBTUM</v>
          </cell>
          <cell r="I1095">
            <v>0</v>
          </cell>
        </row>
        <row r="1096">
          <cell r="I1096">
            <v>0</v>
          </cell>
        </row>
        <row r="1097">
          <cell r="I1097">
            <v>0</v>
          </cell>
        </row>
        <row r="1098">
          <cell r="I1098">
            <v>0</v>
          </cell>
        </row>
        <row r="1099">
          <cell r="I1099">
            <v>0</v>
          </cell>
        </row>
        <row r="1100">
          <cell r="D1100" t="str">
            <v>DCAT</v>
          </cell>
          <cell r="I1100">
            <v>0</v>
          </cell>
        </row>
        <row r="1101">
          <cell r="D1101" t="str">
            <v>DCU5</v>
          </cell>
          <cell r="I1101">
            <v>0</v>
          </cell>
        </row>
        <row r="1102">
          <cell r="D1102" t="str">
            <v>PTRE</v>
          </cell>
          <cell r="I1102">
            <v>0</v>
          </cell>
        </row>
        <row r="1103">
          <cell r="D1103" t="str">
            <v>BTL100</v>
          </cell>
          <cell r="I1103">
            <v>0</v>
          </cell>
        </row>
        <row r="1104">
          <cell r="D1104" t="str">
            <v>BTM200</v>
          </cell>
          <cell r="I1104">
            <v>0</v>
          </cell>
        </row>
        <row r="1105">
          <cell r="D1105" t="str">
            <v>ST10M</v>
          </cell>
          <cell r="I1105">
            <v>0</v>
          </cell>
        </row>
        <row r="1106">
          <cell r="D1106" t="str">
            <v>ST18M</v>
          </cell>
          <cell r="I1106">
            <v>0</v>
          </cell>
        </row>
        <row r="1107">
          <cell r="D1107" t="str">
            <v>ST20M</v>
          </cell>
          <cell r="I1107">
            <v>0</v>
          </cell>
        </row>
        <row r="1108">
          <cell r="D1108" t="str">
            <v>VKM</v>
          </cell>
          <cell r="I1108">
            <v>0</v>
          </cell>
        </row>
        <row r="1109">
          <cell r="D1109" t="str">
            <v>GCMK</v>
          </cell>
          <cell r="I1109">
            <v>0</v>
          </cell>
        </row>
        <row r="1110">
          <cell r="D1110" t="str">
            <v>SATH</v>
          </cell>
          <cell r="I1110">
            <v>0</v>
          </cell>
        </row>
        <row r="1111">
          <cell r="D1111" t="str">
            <v>SATH</v>
          </cell>
          <cell r="I1111">
            <v>0</v>
          </cell>
        </row>
        <row r="1112">
          <cell r="I1112">
            <v>0</v>
          </cell>
        </row>
        <row r="1113">
          <cell r="D1113" t="str">
            <v>GCMK</v>
          </cell>
          <cell r="I1113">
            <v>0</v>
          </cell>
        </row>
        <row r="1114">
          <cell r="D1114" t="str">
            <v>M-22</v>
          </cell>
          <cell r="I1114">
            <v>0</v>
          </cell>
        </row>
        <row r="1115">
          <cell r="I1115">
            <v>0</v>
          </cell>
        </row>
        <row r="1116">
          <cell r="D1116" t="str">
            <v>VCPTRE</v>
          </cell>
          <cell r="I1116">
            <v>0</v>
          </cell>
        </row>
        <row r="1117">
          <cell r="I1117">
            <v>0</v>
          </cell>
        </row>
        <row r="1118">
          <cell r="I1118">
            <v>0</v>
          </cell>
        </row>
        <row r="1119">
          <cell r="I1119">
            <v>0</v>
          </cell>
        </row>
        <row r="1120">
          <cell r="D1120" t="str">
            <v>CD35-10</v>
          </cell>
          <cell r="I1120">
            <v>0</v>
          </cell>
        </row>
        <row r="1121">
          <cell r="D1121" t="str">
            <v>CG35-10</v>
          </cell>
          <cell r="I1121">
            <v>0</v>
          </cell>
        </row>
        <row r="1122">
          <cell r="D1122" t="str">
            <v>CM35-10</v>
          </cell>
          <cell r="I1122">
            <v>0</v>
          </cell>
        </row>
        <row r="1123">
          <cell r="I1123">
            <v>0</v>
          </cell>
        </row>
        <row r="1124">
          <cell r="I1124">
            <v>0</v>
          </cell>
        </row>
        <row r="1125">
          <cell r="I1125">
            <v>0</v>
          </cell>
        </row>
        <row r="1126">
          <cell r="I1126">
            <v>0</v>
          </cell>
        </row>
        <row r="1127">
          <cell r="D1127" t="str">
            <v>CDAN</v>
          </cell>
          <cell r="I1127">
            <v>0</v>
          </cell>
        </row>
        <row r="1128">
          <cell r="I1128">
            <v>0</v>
          </cell>
        </row>
        <row r="1129">
          <cell r="D1129" t="str">
            <v>TNDC</v>
          </cell>
          <cell r="I1129">
            <v>0</v>
          </cell>
        </row>
        <row r="1130">
          <cell r="I1130">
            <v>0</v>
          </cell>
        </row>
        <row r="1131">
          <cell r="D1131" t="str">
            <v>QBTUM</v>
          </cell>
          <cell r="I1131">
            <v>0</v>
          </cell>
        </row>
        <row r="1132">
          <cell r="I1132">
            <v>0</v>
          </cell>
        </row>
        <row r="1133">
          <cell r="I1133">
            <v>0</v>
          </cell>
        </row>
        <row r="1134">
          <cell r="I1134">
            <v>0</v>
          </cell>
        </row>
        <row r="1135">
          <cell r="I1135">
            <v>0</v>
          </cell>
        </row>
        <row r="1136">
          <cell r="D1136" t="str">
            <v>DCAT</v>
          </cell>
          <cell r="I1136">
            <v>0</v>
          </cell>
        </row>
        <row r="1137">
          <cell r="D1137" t="str">
            <v>DCU5</v>
          </cell>
          <cell r="I1137">
            <v>0</v>
          </cell>
        </row>
        <row r="1138">
          <cell r="D1138" t="str">
            <v>PTRE</v>
          </cell>
          <cell r="I1138">
            <v>0</v>
          </cell>
        </row>
        <row r="1139">
          <cell r="D1139" t="str">
            <v>BTL100</v>
          </cell>
          <cell r="I1139">
            <v>0</v>
          </cell>
        </row>
        <row r="1140">
          <cell r="D1140" t="str">
            <v>BTM200</v>
          </cell>
          <cell r="I1140">
            <v>0</v>
          </cell>
        </row>
        <row r="1141">
          <cell r="D1141" t="str">
            <v>ST10M</v>
          </cell>
          <cell r="I1141">
            <v>0</v>
          </cell>
        </row>
        <row r="1142">
          <cell r="D1142" t="str">
            <v>ST18M</v>
          </cell>
          <cell r="I1142">
            <v>0</v>
          </cell>
        </row>
        <row r="1143">
          <cell r="D1143" t="str">
            <v>ST20M</v>
          </cell>
          <cell r="I1143">
            <v>0</v>
          </cell>
        </row>
        <row r="1144">
          <cell r="D1144" t="str">
            <v>VKM</v>
          </cell>
          <cell r="I1144">
            <v>0</v>
          </cell>
        </row>
        <row r="1145">
          <cell r="D1145" t="str">
            <v>GCMK</v>
          </cell>
          <cell r="I1145">
            <v>0</v>
          </cell>
        </row>
        <row r="1146">
          <cell r="D1146" t="str">
            <v>SATH</v>
          </cell>
          <cell r="I1146">
            <v>0</v>
          </cell>
        </row>
        <row r="1147">
          <cell r="D1147" t="str">
            <v>SATH</v>
          </cell>
          <cell r="I1147">
            <v>0</v>
          </cell>
        </row>
        <row r="1148">
          <cell r="I1148">
            <v>0</v>
          </cell>
        </row>
        <row r="1149">
          <cell r="D1149" t="str">
            <v>GCMK</v>
          </cell>
          <cell r="I1149">
            <v>0</v>
          </cell>
        </row>
        <row r="1150">
          <cell r="D1150" t="str">
            <v>M-22</v>
          </cell>
          <cell r="I1150">
            <v>0</v>
          </cell>
        </row>
        <row r="1151">
          <cell r="I1151">
            <v>0</v>
          </cell>
        </row>
        <row r="1152">
          <cell r="D1152" t="str">
            <v>VCPTRE</v>
          </cell>
          <cell r="I1152">
            <v>0</v>
          </cell>
        </row>
        <row r="1153">
          <cell r="I1153">
            <v>0</v>
          </cell>
        </row>
        <row r="1154">
          <cell r="I1154">
            <v>0</v>
          </cell>
        </row>
        <row r="1155">
          <cell r="I1155">
            <v>0</v>
          </cell>
        </row>
        <row r="1156">
          <cell r="D1156" t="str">
            <v>CD35-10</v>
          </cell>
          <cell r="I1156">
            <v>0</v>
          </cell>
        </row>
        <row r="1157">
          <cell r="D1157" t="str">
            <v>CG35-10</v>
          </cell>
          <cell r="I1157">
            <v>0</v>
          </cell>
        </row>
        <row r="1158">
          <cell r="D1158" t="str">
            <v>CM35-10</v>
          </cell>
          <cell r="I1158">
            <v>0</v>
          </cell>
        </row>
        <row r="1159">
          <cell r="I1159">
            <v>0</v>
          </cell>
        </row>
        <row r="1160">
          <cell r="I1160">
            <v>0</v>
          </cell>
        </row>
        <row r="1161">
          <cell r="I1161">
            <v>0</v>
          </cell>
        </row>
        <row r="1162">
          <cell r="I1162">
            <v>0</v>
          </cell>
        </row>
        <row r="1163">
          <cell r="D1163" t="str">
            <v>CDAN</v>
          </cell>
          <cell r="I1163">
            <v>0</v>
          </cell>
        </row>
        <row r="1164">
          <cell r="I1164">
            <v>0</v>
          </cell>
        </row>
        <row r="1165">
          <cell r="D1165" t="str">
            <v>TNDC</v>
          </cell>
          <cell r="I1165">
            <v>0</v>
          </cell>
        </row>
        <row r="1166">
          <cell r="I1166">
            <v>0</v>
          </cell>
        </row>
        <row r="1167">
          <cell r="D1167" t="str">
            <v>QBTUM</v>
          </cell>
          <cell r="I1167">
            <v>0</v>
          </cell>
        </row>
        <row r="1168">
          <cell r="I1168">
            <v>0</v>
          </cell>
        </row>
        <row r="1169">
          <cell r="I1169">
            <v>0</v>
          </cell>
        </row>
        <row r="1170">
          <cell r="I1170">
            <v>0</v>
          </cell>
        </row>
        <row r="1171">
          <cell r="I1171">
            <v>0</v>
          </cell>
        </row>
        <row r="1172">
          <cell r="D1172" t="str">
            <v>DCAT</v>
          </cell>
          <cell r="I1172">
            <v>0</v>
          </cell>
        </row>
        <row r="1173">
          <cell r="D1173" t="str">
            <v>DCU5</v>
          </cell>
          <cell r="I1173">
            <v>0</v>
          </cell>
        </row>
        <row r="1174">
          <cell r="D1174" t="str">
            <v>PTRE</v>
          </cell>
          <cell r="I1174">
            <v>0</v>
          </cell>
        </row>
        <row r="1175">
          <cell r="D1175" t="str">
            <v>BTL100</v>
          </cell>
          <cell r="I1175">
            <v>0</v>
          </cell>
        </row>
        <row r="1176">
          <cell r="D1176" t="str">
            <v>BTM200</v>
          </cell>
          <cell r="I1176">
            <v>0</v>
          </cell>
        </row>
        <row r="1177">
          <cell r="D1177" t="str">
            <v>ST10M</v>
          </cell>
          <cell r="I1177">
            <v>0</v>
          </cell>
        </row>
        <row r="1178">
          <cell r="D1178" t="str">
            <v>ST18M</v>
          </cell>
          <cell r="I1178">
            <v>0</v>
          </cell>
        </row>
        <row r="1179">
          <cell r="D1179" t="str">
            <v>ST20M</v>
          </cell>
          <cell r="I1179">
            <v>0</v>
          </cell>
        </row>
        <row r="1180">
          <cell r="D1180" t="str">
            <v>VKM</v>
          </cell>
          <cell r="I1180">
            <v>0</v>
          </cell>
        </row>
        <row r="1181">
          <cell r="I1181">
            <v>0</v>
          </cell>
        </row>
        <row r="1182">
          <cell r="D1182" t="str">
            <v>GCMK</v>
          </cell>
          <cell r="I1182">
            <v>0</v>
          </cell>
        </row>
        <row r="1183">
          <cell r="D1183" t="str">
            <v>M-22</v>
          </cell>
          <cell r="I1183">
            <v>0</v>
          </cell>
        </row>
        <row r="1184">
          <cell r="I1184">
            <v>0</v>
          </cell>
        </row>
        <row r="1185">
          <cell r="D1185" t="str">
            <v>VCPTRE</v>
          </cell>
          <cell r="I1185">
            <v>0</v>
          </cell>
        </row>
        <row r="1186">
          <cell r="I1186">
            <v>0</v>
          </cell>
        </row>
        <row r="1187">
          <cell r="I1187">
            <v>0</v>
          </cell>
        </row>
        <row r="1188">
          <cell r="D1188" t="str">
            <v>GCMK</v>
          </cell>
          <cell r="I1188">
            <v>0</v>
          </cell>
        </row>
        <row r="1189">
          <cell r="D1189" t="str">
            <v>BCAM</v>
          </cell>
          <cell r="I1189">
            <v>0</v>
          </cell>
        </row>
        <row r="1190">
          <cell r="I1190">
            <v>0</v>
          </cell>
        </row>
        <row r="1191">
          <cell r="I1191">
            <v>0</v>
          </cell>
        </row>
        <row r="1192">
          <cell r="I1192">
            <v>0</v>
          </cell>
        </row>
        <row r="1193">
          <cell r="I1193">
            <v>0</v>
          </cell>
        </row>
        <row r="1194">
          <cell r="I1194">
            <v>0</v>
          </cell>
        </row>
        <row r="1195">
          <cell r="D1195" t="str">
            <v>GCMK</v>
          </cell>
          <cell r="I1195">
            <v>0</v>
          </cell>
        </row>
        <row r="1196">
          <cell r="D1196" t="str">
            <v>BCAM</v>
          </cell>
          <cell r="I1196">
            <v>0</v>
          </cell>
        </row>
        <row r="1197">
          <cell r="I1197">
            <v>0</v>
          </cell>
        </row>
        <row r="1198">
          <cell r="I1198">
            <v>0</v>
          </cell>
        </row>
        <row r="1199">
          <cell r="I1199">
            <v>0</v>
          </cell>
        </row>
        <row r="1200">
          <cell r="I1200">
            <v>0</v>
          </cell>
        </row>
        <row r="1201">
          <cell r="I1201">
            <v>0</v>
          </cell>
        </row>
        <row r="1202">
          <cell r="D1202" t="str">
            <v>GCMK</v>
          </cell>
          <cell r="I1202">
            <v>0</v>
          </cell>
        </row>
        <row r="1203">
          <cell r="D1203" t="str">
            <v>BCAM</v>
          </cell>
          <cell r="I1203">
            <v>0</v>
          </cell>
        </row>
        <row r="1204">
          <cell r="I1204">
            <v>0</v>
          </cell>
        </row>
        <row r="1205">
          <cell r="I1205">
            <v>0</v>
          </cell>
        </row>
        <row r="1206">
          <cell r="I1206">
            <v>0</v>
          </cell>
        </row>
        <row r="1207">
          <cell r="I1207">
            <v>0</v>
          </cell>
        </row>
        <row r="1208">
          <cell r="I1208">
            <v>0</v>
          </cell>
        </row>
        <row r="1209">
          <cell r="I1209">
            <v>0</v>
          </cell>
        </row>
        <row r="1210">
          <cell r="D1210" t="str">
            <v>GCMK</v>
          </cell>
          <cell r="I1210">
            <v>0</v>
          </cell>
        </row>
        <row r="1211">
          <cell r="D1211" t="str">
            <v>BCAM</v>
          </cell>
          <cell r="I1211">
            <v>0</v>
          </cell>
        </row>
        <row r="1212">
          <cell r="I1212">
            <v>0</v>
          </cell>
        </row>
        <row r="1213">
          <cell r="I1213">
            <v>0</v>
          </cell>
        </row>
        <row r="1214">
          <cell r="I1214">
            <v>0</v>
          </cell>
        </row>
        <row r="1215">
          <cell r="I1215">
            <v>0</v>
          </cell>
        </row>
        <row r="1216">
          <cell r="I1216">
            <v>0</v>
          </cell>
        </row>
        <row r="1217">
          <cell r="I1217">
            <v>0</v>
          </cell>
        </row>
        <row r="1218">
          <cell r="D1218" t="str">
            <v>GCMK</v>
          </cell>
          <cell r="I1218">
            <v>0</v>
          </cell>
        </row>
        <row r="1219">
          <cell r="D1219" t="str">
            <v>BCAM</v>
          </cell>
          <cell r="I1219">
            <v>0</v>
          </cell>
        </row>
        <row r="1220">
          <cell r="I1220">
            <v>0</v>
          </cell>
        </row>
        <row r="1221">
          <cell r="I1221">
            <v>0</v>
          </cell>
        </row>
        <row r="1222">
          <cell r="I1222">
            <v>0</v>
          </cell>
        </row>
        <row r="1223">
          <cell r="I1223">
            <v>0</v>
          </cell>
        </row>
        <row r="1224">
          <cell r="I1224">
            <v>0</v>
          </cell>
        </row>
        <row r="1225">
          <cell r="I1225">
            <v>0</v>
          </cell>
        </row>
        <row r="1226">
          <cell r="D1226" t="str">
            <v>ACSR-612</v>
          </cell>
          <cell r="I1226">
            <v>0</v>
          </cell>
        </row>
        <row r="1227">
          <cell r="D1227" t="str">
            <v>ACSR-795/MCM</v>
          </cell>
          <cell r="I1227">
            <v>0</v>
          </cell>
        </row>
        <row r="1228">
          <cell r="D1228" t="str">
            <v>DCS-7/16</v>
          </cell>
          <cell r="I1228">
            <v>0</v>
          </cell>
        </row>
        <row r="1229">
          <cell r="D1229" t="str">
            <v>AGW-9/19</v>
          </cell>
          <cell r="I1229">
            <v>0</v>
          </cell>
        </row>
        <row r="1230">
          <cell r="D1230" t="str">
            <v>CDDD-DK1</v>
          </cell>
          <cell r="I1230">
            <v>0</v>
          </cell>
        </row>
        <row r="1231">
          <cell r="D1231" t="str">
            <v>CDDD-DK2</v>
          </cell>
          <cell r="I1231">
            <v>0</v>
          </cell>
        </row>
        <row r="1232">
          <cell r="D1232" t="str">
            <v>CDDD-DK2a</v>
          </cell>
          <cell r="I1232">
            <v>0</v>
          </cell>
        </row>
        <row r="1233">
          <cell r="D1233" t="str">
            <v>CNDD-NK1</v>
          </cell>
          <cell r="I1233">
            <v>0</v>
          </cell>
        </row>
        <row r="1234">
          <cell r="D1234" t="str">
            <v>CNDD-NK2</v>
          </cell>
          <cell r="I1234">
            <v>0</v>
          </cell>
        </row>
        <row r="1235">
          <cell r="D1235" t="str">
            <v>CNCS-NS1</v>
          </cell>
          <cell r="I1235">
            <v>0</v>
          </cell>
        </row>
        <row r="1236">
          <cell r="D1236" t="str">
            <v>CNCS-NS2</v>
          </cell>
          <cell r="I1236">
            <v>0</v>
          </cell>
        </row>
        <row r="1237">
          <cell r="D1237" t="str">
            <v>CDCS-DS1</v>
          </cell>
          <cell r="I1237">
            <v>0</v>
          </cell>
        </row>
        <row r="1238">
          <cell r="D1238" t="str">
            <v>CDCS-DS2</v>
          </cell>
          <cell r="I1238">
            <v>0</v>
          </cell>
        </row>
        <row r="1239">
          <cell r="D1239" t="str">
            <v>CRD-220</v>
          </cell>
          <cell r="I1239">
            <v>0</v>
          </cell>
        </row>
        <row r="1240">
          <cell r="D1240" t="str">
            <v>CRCS-220</v>
          </cell>
          <cell r="I1240">
            <v>0</v>
          </cell>
        </row>
        <row r="1241">
          <cell r="D1241" t="str">
            <v>HTBH</v>
          </cell>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D1260" t="str">
            <v>DCS-7/16</v>
          </cell>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D1269" t="str">
            <v>CATD</v>
          </cell>
          <cell r="I1269">
            <v>0</v>
          </cell>
        </row>
        <row r="1270">
          <cell r="D1270" t="str">
            <v>DDCL</v>
          </cell>
          <cell r="I1270">
            <v>0</v>
          </cell>
        </row>
        <row r="1271">
          <cell r="D1271" t="str">
            <v>DCU2,5</v>
          </cell>
          <cell r="I1271">
            <v>0</v>
          </cell>
        </row>
        <row r="1272">
          <cell r="D1272" t="str">
            <v>PTRE</v>
          </cell>
          <cell r="I1272">
            <v>0</v>
          </cell>
        </row>
        <row r="1273">
          <cell r="I1273">
            <v>0</v>
          </cell>
        </row>
        <row r="1274">
          <cell r="D1274" t="str">
            <v>MUAÑ</v>
          </cell>
          <cell r="I1274">
            <v>0</v>
          </cell>
        </row>
        <row r="1275">
          <cell r="I1275">
            <v>0</v>
          </cell>
        </row>
        <row r="1276">
          <cell r="I1276">
            <v>0</v>
          </cell>
        </row>
        <row r="1277">
          <cell r="D1277" t="str">
            <v>DCU5</v>
          </cell>
          <cell r="I1277">
            <v>0</v>
          </cell>
        </row>
        <row r="1278">
          <cell r="I1278">
            <v>0</v>
          </cell>
        </row>
        <row r="1279">
          <cell r="D1279" t="str">
            <v>CATD</v>
          </cell>
          <cell r="I1279">
            <v>0</v>
          </cell>
        </row>
        <row r="1280">
          <cell r="D1280" t="str">
            <v>DDCL</v>
          </cell>
          <cell r="I1280">
            <v>0</v>
          </cell>
        </row>
        <row r="1281">
          <cell r="I1281">
            <v>0</v>
          </cell>
        </row>
        <row r="1282">
          <cell r="D1282" t="str">
            <v>OBT600</v>
          </cell>
          <cell r="I1282">
            <v>0</v>
          </cell>
        </row>
        <row r="1283">
          <cell r="I1283">
            <v>0</v>
          </cell>
        </row>
        <row r="1284">
          <cell r="I1284">
            <v>0</v>
          </cell>
        </row>
        <row r="1285">
          <cell r="I1285">
            <v>0</v>
          </cell>
        </row>
        <row r="1286">
          <cell r="I1286">
            <v>0</v>
          </cell>
        </row>
        <row r="1287">
          <cell r="I1287">
            <v>0</v>
          </cell>
        </row>
        <row r="1288">
          <cell r="D1288" t="str">
            <v>CATD</v>
          </cell>
          <cell r="I1288">
            <v>0</v>
          </cell>
        </row>
        <row r="1289">
          <cell r="I1289">
            <v>0</v>
          </cell>
        </row>
        <row r="1290">
          <cell r="D1290" t="str">
            <v>MUAÑ</v>
          </cell>
          <cell r="I1290">
            <v>0</v>
          </cell>
        </row>
        <row r="1291">
          <cell r="D1291" t="str">
            <v>BTL100</v>
          </cell>
          <cell r="I1291">
            <v>0</v>
          </cell>
        </row>
        <row r="1292">
          <cell r="D1292" t="str">
            <v>LN2-M100</v>
          </cell>
          <cell r="I1292">
            <v>0</v>
          </cell>
        </row>
        <row r="1293">
          <cell r="D1293" t="str">
            <v>PUMP</v>
          </cell>
          <cell r="I1293">
            <v>0</v>
          </cell>
        </row>
        <row r="1294">
          <cell r="I1294">
            <v>0</v>
          </cell>
        </row>
        <row r="1295">
          <cell r="I1295">
            <v>0</v>
          </cell>
        </row>
        <row r="1296">
          <cell r="I1296">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sheetData sheetId="171" refreshError="1"/>
      <sheetData sheetId="172" refreshError="1"/>
      <sheetData sheetId="173" refreshError="1"/>
      <sheetData sheetId="174" refreshError="1"/>
      <sheetData sheetId="17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HT"/>
      <sheetName val="Menu"/>
      <sheetName val="ChiTietDZ"/>
      <sheetName val="Vua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luc2"/>
      <sheetName val="phuluc1"/>
      <sheetName val="t-h dau noi"/>
      <sheetName val="t-h dau noi (2)"/>
      <sheetName val="TONG HOP VL-NC"/>
      <sheetName val="DON GIA"/>
      <sheetName val="tkp"/>
      <sheetName val="vl-nc-mtc-nhanhre"/>
      <sheetName val="LKVT (3)"/>
      <sheetName val="CHITIET VL-NC (2)"/>
      <sheetName val="CHITIET VL-NC"/>
      <sheetName val="TONG HOP VL-NC (2)"/>
      <sheetName val="TDTKP"/>
      <sheetName val="TONGKE3p"/>
      <sheetName val="CHITIET VL_NC"/>
      <sheetName val="HT"/>
    </sheetNames>
    <sheetDataSet>
      <sheetData sheetId="0"/>
      <sheetData sheetId="1"/>
      <sheetData sheetId="2"/>
      <sheetData sheetId="3"/>
      <sheetData sheetId="4"/>
      <sheetData sheetId="5"/>
      <sheetData sheetId="6"/>
      <sheetData sheetId="7"/>
      <sheetData sheetId="8"/>
      <sheetData sheetId="9"/>
      <sheetData sheetId="10" refreshError="1">
        <row r="136">
          <cell r="G136">
            <v>416500</v>
          </cell>
        </row>
        <row r="141">
          <cell r="G141">
            <v>115954.28999999998</v>
          </cell>
        </row>
        <row r="157">
          <cell r="G157">
            <v>416500</v>
          </cell>
        </row>
        <row r="162">
          <cell r="G162">
            <v>119657.68999999997</v>
          </cell>
        </row>
        <row r="217">
          <cell r="G217">
            <v>450000</v>
          </cell>
        </row>
        <row r="222">
          <cell r="G222">
            <v>204780.5</v>
          </cell>
        </row>
      </sheetData>
      <sheetData sheetId="11"/>
      <sheetData sheetId="12"/>
      <sheetData sheetId="13" refreshError="1"/>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HT"/>
      <sheetName val="LKVL-CK-HT-GD1"/>
      <sheetName val="DON GIA"/>
      <sheetName val="TONGKE_HT"/>
      <sheetName val="LKVL_CK_HT_GD1"/>
      <sheetName val="GIAVLIEU"/>
      <sheetName val="Bu_vat_lieu"/>
    </sheetNames>
    <sheetDataSet>
      <sheetData sheetId="0"/>
      <sheetData sheetId="1" refreshError="1">
        <row r="4">
          <cell r="A4" t="str">
            <v>( GIAI ÑOAÏN 1 )</v>
          </cell>
        </row>
      </sheetData>
      <sheetData sheetId="2"/>
      <sheetData sheetId="3"/>
      <sheetData sheetId="4"/>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Ket"/>
      <sheetName val="Tien Luong"/>
      <sheetName val="TT"/>
      <sheetName val="Gia VT"/>
      <sheetName val="Vat Tu"/>
      <sheetName val="Don Gia"/>
      <sheetName val="Dinh Muc VT"/>
      <sheetName val="Van Chuyen"/>
      <sheetName val="Thong so"/>
      <sheetName val="Thuyet Minh"/>
      <sheetName val="Tra_bang"/>
      <sheetName val="CHITIET VL-NC"/>
      <sheetName val="HT"/>
      <sheetName val="ThongSo"/>
    </sheetNames>
    <sheetDataSet>
      <sheetData sheetId="0"/>
      <sheetData sheetId="1"/>
      <sheetData sheetId="2"/>
      <sheetData sheetId="3"/>
      <sheetData sheetId="4"/>
      <sheetData sheetId="5"/>
      <sheetData sheetId="6"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7"/>
      <sheetData sheetId="8"/>
      <sheetData sheetId="9"/>
      <sheetData sheetId="10"/>
      <sheetData sheetId="11"/>
      <sheetData sheetId="12"/>
      <sheetData sheetId="13"/>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lkbv"/>
      <sheetName val="TONGKE3p"/>
      <sheetName val="TDTKP (2)"/>
      <sheetName val="CHITIET VL-NC-TT1p"/>
      <sheetName val="t-h TT3P"/>
      <sheetName val="CHITIET VL-NC-DDTT3PHA  (2)"/>
      <sheetName val="VC DD3PHA THANHPHUOC"/>
      <sheetName val="Sheet2 (2)"/>
      <sheetName val="Sheet2"/>
      <sheetName val="DON GIA"/>
      <sheetName val="CHITIET VL-NC-DDTT3PHA  (3)"/>
      <sheetName val="TONG HOP VL-NC"/>
      <sheetName val="CHITIET-TT1p"/>
      <sheetName val="VC DD1PHA "/>
      <sheetName val="t-h TT1P (2)"/>
      <sheetName val="CHITIET VL-NC-DDTT3PHA "/>
      <sheetName val="TDTKP _2_"/>
      <sheetName val="CHITIET VL_NC_TT1p"/>
      <sheetName val="CHITIET VL_NC_DDTT3PHA "/>
      <sheetName val="Dinh Muc VT"/>
      <sheetName val="Tien Luong"/>
    </sheetNames>
    <sheetDataSet>
      <sheetData sheetId="0"/>
      <sheetData sheetId="1"/>
      <sheetData sheetId="2" refreshError="1">
        <row r="110">
          <cell r="Y110">
            <v>0</v>
          </cell>
        </row>
      </sheetData>
      <sheetData sheetId="3"/>
      <sheetData sheetId="4" refreshError="1">
        <row r="245">
          <cell r="G245">
            <v>546270.25</v>
          </cell>
        </row>
      </sheetData>
      <sheetData sheetId="5"/>
      <sheetData sheetId="6"/>
      <sheetData sheetId="7"/>
      <sheetData sheetId="8"/>
      <sheetData sheetId="9"/>
      <sheetData sheetId="10"/>
      <sheetData sheetId="11"/>
      <sheetData sheetId="12"/>
      <sheetData sheetId="13"/>
      <sheetData sheetId="14"/>
      <sheetData sheetId="15"/>
      <sheetData sheetId="16" refreshError="1">
        <row r="426">
          <cell r="G426">
            <v>103996.70000000001</v>
          </cell>
        </row>
      </sheetData>
      <sheetData sheetId="17"/>
      <sheetData sheetId="18"/>
      <sheetData sheetId="19"/>
      <sheetData sheetId="20"/>
      <sheetData sheetId="2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TNHCHINH"/>
      <sheetName val="BANG TINH GOC"/>
      <sheetName val="TDTKP (2)"/>
      <sheetName val="TONGKE3p"/>
      <sheetName val="CHITIET VL-NC-DDTT3PHA "/>
      <sheetName val="CHITIET VL-NC-TT1p"/>
    </sheetNames>
    <sheetDataSet>
      <sheetData sheetId="0"/>
      <sheetData sheetId="1" refreshError="1">
        <row r="38">
          <cell r="I38">
            <v>3796545</v>
          </cell>
          <cell r="J38">
            <v>7140136</v>
          </cell>
          <cell r="K38">
            <v>6113655</v>
          </cell>
        </row>
      </sheetData>
      <sheetData sheetId="2"/>
      <sheetData sheetId="3"/>
      <sheetData sheetId="4"/>
      <sheetData sheetId="5"/>
      <sheetData sheetId="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NCHT1 (2)"/>
      <sheetName val="CHITIET VL_NCHT1 _2_"/>
      <sheetName val="BETON"/>
      <sheetName val="TNHCH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XL4Test5"/>
      <sheetName val="CHITIET VL-NC-TT1p"/>
      <sheetName val="TONGKE3p"/>
      <sheetName val="CHITIET VL-NCHT1 (2)"/>
      <sheetName val="NEW-PANEL"/>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Hoan thanh"/>
      <sheetName val="Khoach"/>
      <sheetName val="hoan th 15"/>
      <sheetName val="Khoach 15"/>
      <sheetName val="HT 22"/>
      <sheetName val="KH 22"/>
      <sheetName val="KH29"/>
      <sheetName val="KH T8"/>
      <sheetName val="T8"/>
      <sheetName val="T7"/>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XL4Poppy"/>
      <sheetName val="Sheet1"/>
      <sheetName val="Sheet2"/>
      <sheetName val="Sheet3"/>
      <sheetName val="Sheet4"/>
      <sheetName val="SQ"/>
      <sheetName val="QNCN"/>
      <sheetName val="CNVQP"/>
      <sheetName val="thanh toan"/>
      <sheetName val="tong hop"/>
      <sheetName val="Sheet10"/>
      <sheetName val="TH"/>
      <sheetName val="bang chuan"/>
      <sheetName val="bien &lt;200 m2"/>
      <sheetName val="&lt;200"/>
      <sheetName val="bang chuan (2)"/>
      <sheetName val="thue (chinh thuc)"/>
      <sheetName val="thue"/>
      <sheetName val="thue (2)"/>
      <sheetName val="bang doi chieu"/>
      <sheetName val="00000000"/>
      <sheetName val="10000000"/>
      <sheetName val="20000000"/>
      <sheetName val="30000000"/>
      <sheetName val="40000000"/>
      <sheetName val="50000000"/>
      <sheetName val="60000000"/>
      <sheetName val="q2"/>
      <sheetName val="q3"/>
      <sheetName val="Sheet11"/>
      <sheetName val="Sheet12"/>
      <sheetName val="Sheet13"/>
      <sheetName val="Sheet14"/>
      <sheetName val="Sheet15"/>
      <sheetName val="Sheet16"/>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THTRAO"/>
      <sheetName val="THNHA "/>
      <sheetName val="T-HOP"/>
      <sheetName val="BiaNgoai"/>
      <sheetName val="BiaTrong"/>
      <sheetName val="Sheet5"/>
      <sheetName val="NTRE"/>
      <sheetName val="MGIAO"/>
      <sheetName val="Tieuhoc"/>
      <sheetName val="THCoso"/>
      <sheetName val="THPT"/>
      <sheetName val="GVien"/>
      <sheetName val="Cover"/>
      <sheetName val="explain"/>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Chart1"/>
      <sheetName val="Phantich"/>
      <sheetName val="Toan_DA"/>
      <sheetName val="2004"/>
      <sheetName val="2005"/>
      <sheetName val="XL4Test5"/>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01-03"/>
      <sheetName val="Tonghop"/>
      <sheetName val="Gia Ban"/>
      <sheetName val="GiaCK"/>
      <sheetName val="Gia DSRs"/>
      <sheetName val="Gia NTD"/>
      <sheetName val="GiaVon"/>
      <sheetName val="KHNH T3-T10"/>
      <sheetName val="KHNH T4-T10"/>
      <sheetName val="XXXXXXXX"/>
      <sheetName val="PNT-QUOT-#3"/>
      <sheetName val="COAT&amp;WRAP-QIOT-#3"/>
      <sheetName val="bang thong ke"/>
      <sheetName val="Summary (USD)"/>
      <sheetName val="Summary (VND)"/>
      <sheetName val="A"/>
      <sheetName val="B"/>
      <sheetName val="C"/>
      <sheetName val="D"/>
      <sheetName val="E"/>
      <sheetName val="F1"/>
      <sheetName val="F2"/>
      <sheetName val="G"/>
      <sheetName val="H"/>
      <sheetName val="3rd party"/>
      <sheetName val="interco "/>
      <sheetName val="Outlets"/>
      <sheetName val="PGs"/>
      <sheetName val="NEW-PANEL"/>
      <sheetName val="DMVT"/>
      <sheetName val="02-03"/>
      <sheetName val="03-03"/>
      <sheetName val="THCTVT"/>
      <sheetName val="VT-01"/>
      <sheetName val="NL-01"/>
      <sheetName val="VT-02"/>
      <sheetName val="NL-02"/>
      <sheetName val="VT-03"/>
      <sheetName val="NL-03"/>
      <sheetName val="VT-04"/>
      <sheetName val="NL-04"/>
      <sheetName val="Vinh"/>
      <sheetName val="Hanh"/>
      <sheetName val="Chinh"/>
      <sheetName val="Triet"/>
      <sheetName val="Khac"/>
      <sheetName val="Hien"/>
      <sheetName val="Tong"/>
      <sheetName val="Thuchi "/>
      <sheetName val="TH1"/>
      <sheetName val="TH2"/>
      <sheetName val="TH3"/>
      <sheetName val="TH4"/>
      <sheetName val="TH5"/>
      <sheetName val="ChiaT1"/>
      <sheetName val="ChiaT2"/>
      <sheetName val="ChiaT3"/>
      <sheetName val="ChiaT4"/>
      <sheetName val="ChiaT5"/>
      <sheetName val="MauTH"/>
      <sheetName val="17???????????㏘ĳ?_x0004_??????⣬ĳ??????"/>
      <sheetName val="Sheet2 (2)"/>
      <sheetName val="Q1-02"/>
      <sheetName val="Q2-02"/>
      <sheetName val="Q3-02"/>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u NH T4-03"/>
      <sheetName val="thuBHYT"/>
      <sheetName val="THU NH T5-03"/>
      <sheetName val="THU NH T6-03"/>
      <sheetName val="THU NH T7-03"/>
      <sheetName val="THU NH T8-03"/>
      <sheetName val="THU NH T9-03"/>
      <sheetName val="THU TM T9-03"/>
      <sheetName val="THU NH T10 - 03"/>
      <sheetName val="T01"/>
      <sheetName val="T02"/>
      <sheetName val="T03"/>
      <sheetName val="T04"/>
      <sheetName val="t05"/>
      <sheetName val="t06"/>
      <sheetName val="t07"/>
      <sheetName val="T08"/>
      <sheetName val="t09"/>
      <sheetName val="t10"/>
      <sheetName val="t11"/>
      <sheetName val="t12"/>
      <sheetName val="TONGHOP "/>
      <sheetName val="TINH THUE (2)"/>
      <sheetName val="TINH THUE"/>
      <sheetName val="TH-NOPTHUE"/>
      <sheetName val="BS-LUONG"/>
      <sheetName val="??"/>
      <sheetName val="KHQT-00-01"/>
      <sheetName val="GioiThieu"/>
      <sheetName val="DanhMuc_SoDu"/>
      <sheetName val="Phat_Sinh"/>
      <sheetName val="SoTSCD"/>
      <sheetName val="So_KHQuiII"/>
      <sheetName val="Luong T2-06"/>
      <sheetName val="Thang3-06"/>
      <sheetName val="luong T1-06"/>
      <sheetName val="mau (2)"/>
      <sheetName val="T4-06"/>
      <sheetName val="T6-06"/>
      <sheetName val="T5-06"/>
      <sheetName val="Luong T hop T2+T1-2006"/>
      <sheetName val="luong T12"/>
      <sheetName val="BIA"/>
      <sheetName val="TDT"/>
      <sheetName val="THT"/>
      <sheetName val="TH#"/>
      <sheetName val="T.LBD"/>
      <sheetName val="CL BD"/>
      <sheetName val="CVBD"/>
      <sheetName val="T.L Dien"/>
      <sheetName val="T.LSan"/>
      <sheetName val="CLSan"/>
      <sheetName val="CVSan"/>
      <sheetName val="T.LWC"/>
      <sheetName val="CLWC"/>
      <sheetName val="CVWC"/>
      <sheetName val="Rau"/>
      <sheetName val="CoNgam"/>
      <sheetName val="Thit"/>
      <sheetName val="mam"/>
      <sheetName val="dau"/>
      <sheetName val="gia vi"/>
      <sheetName val="mi chinh"/>
      <sheetName val="muoi"/>
      <sheetName val="Trung  vit"/>
      <sheetName val="TT - tien chi ha TT"/>
      <sheetName val="TTDN"/>
      <sheetName val="CHITIET VL-NC-TT1p"/>
      <sheetName val="TONGKE3p"/>
      <sheetName val="17?̃̃̃̃̃̃̃̃̃̃̃̃̃̃̃̃̃̃̃̃̃̃̃̃̃̃̃̃"/>
      <sheetName val="??????????????_x0013_???????????_x000e_[IBA"/>
      <sheetName val="lt"/>
      <sheetName val="GIAVLIEU"/>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XXXXXXX0"/>
      <sheetName val="17___________㏘ĳ__x0004_______⣬ĳ______"/>
      <sheetName val="__"/>
      <sheetName val="BD"/>
      <sheetName val="T²"/>
      <sheetName val="MSVT"/>
      <sheetName val="CHI TIET NHAN HANG(CH)"/>
      <sheetName val="IBASE2"/>
      <sheetName val="chi tiet von den 5-2003+lai03"/>
      <sheetName val="TONGHOP (IN)"/>
      <sheetName val="Info"/>
      <sheetName val="General"/>
      <sheetName val="NEW_PANEL"/>
      <sheetName val="17?̃??̃̃̃̃̃̃??_x0001_?̀̃??_x0001_???̀̃̃̃_x0015_?8"/>
      <sheetName val="BK-C T"/>
      <sheetName val="TTTram"/>
      <sheetName val="DSMT N8"/>
      <sheetName val="Sheet6"/>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KL khu A"/>
      <sheetName val="T.H d ong"/>
      <sheetName val="Sheet7"/>
      <sheetName val="Sheet8"/>
      <sheetName val="Sheet9"/>
      <sheetName val="17_̃̃̃̃̃̃̃̃̃̃̃̃̃̃̃̃̃̃̃̃̃̃̃̃̃̃̃̃"/>
      <sheetName val="17_㏘ĳ__x0004__⣬ĳ_㏸ĳ__x0015___x000e__IBASE2.XLS_21"/>
      <sheetName val="_______________x0013_____________x000e__IBA"/>
      <sheetName val="17_̃__̃̃̃̃̃̃___x0001__̀̃___x0001____̀̃̃̃_x0015__8"/>
      <sheetName val="149-2"/>
      <sheetName val="TNghiªm TB "/>
      <sheetName val="CHITIET"/>
      <sheetName val="17??????????????_x0004_??????????????"/>
      <sheetName val="17_x0000__x0000__x0000__x0000__x0000__x0000__x0000__x0000__x0000__x0000__x0000_㏘ĳ_x0000__x0004__x0000__x0000__x0000__x0000__x0000__x0000_⣬ĳ_x0000__x0000__x0000__x0000__x0000__x0000_"/>
      <sheetName val="17_x0000_̃̃̃̃̃̃̃̃̃̃̃̃̃̃̃̃̃̃̃̃̃̃̃̃̃̃̃̃"/>
      <sheetName val="17_x0000_㏘ĳ_x0000__x0004__x0000_⣬ĳ_x0000_㏸ĳ_x0000__x0015__x0000__x000e_[IBASE2.XLS]21"/>
      <sheetName val="??_x0000__x0000__x0000__x0000__x0000__x0000__x0000__x0000_??_x0000__x0000__x0013__x0000__x0000__x0000__x0000__x0000__x0000__x0000__x0000__x0000__x0000__x0000__x000e_[IBA"/>
      <sheetName val="17?㏘ĳ?_x0004_?⣬ĳ?㏸ĳ?_x0015_?_x000e_[IBASE2.XLS]21"/>
      <sheetName val="T²_x0000__x0000_ "/>
      <sheetName val="17_x0000_̃_x0000__x0000_̃̃̃̃̃̃_x0000__x0000__x0001__x0000_̀̃_x0000__x0000__x0001__x0000__x0000__x0000_̀̃̃̃_x0015__x0000_8"/>
      <sheetName val="17_x0000_̃_x0000_̃̃̃̃̃̃_x0000__x0001__x0000_̀̃_x0000__x0001__x0000_̀̃̃̃_x0015__x0000_8_x0000__x0002__x0000__x0001__x0000_"/>
      <sheetName val="17_x0000_??_x0000__x0004__x0000_??_x0000_??_x0000__x0015__x0000__x000e_[IBASE2.XLS]21"/>
      <sheetName val="CHITIET VL-NC"/>
      <sheetName val="DON GIA"/>
      <sheetName val="_x0000__x0000__x0000__x0000__x0000__x0000__x0000__x0000_"/>
      <sheetName val="17_x0000__x0000__x0000__x0000__x0000__x0000__x0000__x0000__x0000__x0000__x0000_??_x0000__x0004__x0000__x0000__x0000__x0000__x0000__x0000_??_x0000__x0000__x0000__x0000__x0000__x0000_"/>
      <sheetName val="thanh_toan"/>
      <sheetName val="tong_hop"/>
      <sheetName val="Hoan_thanh"/>
      <sheetName val="hoan_th_15"/>
      <sheetName val="Khoach_15"/>
      <sheetName val="HT_22"/>
      <sheetName val="KH_22"/>
      <sheetName val="KH_T8"/>
      <sheetName val="Ht_48"/>
      <sheetName val="Kh_12"/>
      <sheetName val="ht_20-10"/>
      <sheetName val="Kh_6-10"/>
      <sheetName val="KE_PHI"/>
      <sheetName val="KE_THUE"/>
      <sheetName val="KE_CHI_PHI"/>
      <sheetName val="TINH_GIA_THANH"/>
      <sheetName val="TONG_HOP_KHAU_HAO"/>
      <sheetName val="TONG_HOP_CHI_PHI"/>
      <sheetName val="DA_SAN_XUAT_TRONG_THANG"/>
      <sheetName val="THANH_TOAN_TIEN_UNG"/>
      <sheetName val="KHAU_HAO_DAY_CHUYEN_DA"/>
      <sheetName val="bang_chuan"/>
      <sheetName val="bien_&lt;200_m2"/>
      <sheetName val="bang_chuan_(2)"/>
      <sheetName val="thue_(chinh_thuc)"/>
      <sheetName val="thue_(2)"/>
      <sheetName val="bang_doi_chieu"/>
      <sheetName val="TK_911"/>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Can_Doi_TK"/>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Gia_Ban"/>
      <sheetName val="Gia_DSRs"/>
      <sheetName val="Gia_NTD"/>
      <sheetName val="17㏘ĳ⣬ĳ"/>
      <sheetName val="kp_chi_tiet"/>
      <sheetName val="Vat_lieu"/>
      <sheetName val="to_trinh_mua_VT"/>
      <sheetName val="Denghi_tam_ung"/>
      <sheetName val="KTRVATU_"/>
      <sheetName val="MAU_GNHH"/>
      <sheetName val="T_toan1"/>
      <sheetName val="Bang_quyet_toan_VT"/>
      <sheetName val="THNHA_"/>
      <sheetName val="KHNH_T3-T10"/>
      <sheetName val="KHNH_T4-T10"/>
      <sheetName val="Thu_NH_T4-03"/>
      <sheetName val="THU_NH_T5-03"/>
      <sheetName val="THU_NH_T6-03"/>
      <sheetName val="THU_NH_T7-03"/>
      <sheetName val="THU_NH_T8-03"/>
      <sheetName val="THU_NH_T9-03"/>
      <sheetName val="THU_TM_T9-03"/>
      <sheetName val="THU_NH_T10_-_03"/>
      <sheetName val="T_LBD"/>
      <sheetName val="CL_BD"/>
      <sheetName val="T_L_Dien"/>
      <sheetName val="T_LSan"/>
      <sheetName val="T_LWC"/>
      <sheetName val="Thuchi_"/>
      <sheetName val="bang_thong_ke"/>
      <sheetName val="Summary_(USD)"/>
      <sheetName val="Summary_(VND)"/>
      <sheetName val="3rd_party"/>
      <sheetName val="interco_"/>
      <sheetName val="17???????????㏘ĳ???????⣬ĳ??????"/>
      <sheetName val="Sheet2_(2)"/>
      <sheetName val="gia_vi"/>
      <sheetName val="mi_chinh"/>
      <sheetName val="Trung__vit"/>
      <sheetName val="TT_-_tien_chi_ha_TT"/>
      <sheetName val="????[IBA"/>
      <sheetName val="CHITIET_VL-NC-TT1p"/>
      <sheetName val="Luong_T2-06"/>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To trinh"/>
      <sheetName val="Giao nhiem vu"/>
      <sheetName val="QDcua TGD (2)"/>
      <sheetName val="Thong tu"/>
      <sheetName val="CV di trong  tong"/>
      <sheetName val="nghi dinh-CP"/>
      <sheetName val="CV den trong tong"/>
      <sheetName val="TBA"/>
      <sheetName val="Netbook"/>
      <sheetName val="DZ"/>
      <sheetName val="Muatb"/>
      <sheetName val="lapdat TB "/>
      <sheetName val="VËt liÖu"/>
      <sheetName val="vc-TBA"/>
      <sheetName val="Lap ®at ®iÖn"/>
      <sheetName val="TNghiÖm VL"/>
      <sheetName val="tt-TBA"/>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DB"/>
      <sheetName val="KHQ2"/>
      <sheetName val="KHT4,5-02"/>
      <sheetName val="KHVt "/>
      <sheetName val="KHVtt4"/>
      <sheetName val="KHVt XL"/>
      <sheetName val="KHVt XLT4"/>
      <sheetName val="TNHNoi"/>
      <sheetName val="142201-T1-th"/>
      <sheetName val="142201-T1 "/>
      <sheetName val="142201-T2-th "/>
      <sheetName val="142201-T2"/>
      <sheetName val="142201-T3-th "/>
      <sheetName val="142201-T3"/>
      <sheetName val="142201-T4-th  "/>
      <sheetName val="142201-T4"/>
      <sheetName val="142201-T6"/>
      <sheetName val="142201-T10"/>
      <sheetName val="Thep be"/>
      <sheetName val="Thep than"/>
      <sheetName val="Thep xa mu"/>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ong trai"/>
      <sheetName val="Dinh+ha nha"/>
      <sheetName val="PTLK"/>
      <sheetName val="NG k"/>
      <sheetName val="THcong"/>
      <sheetName val="BHXH"/>
      <sheetName val="BHXH12"/>
      <sheetName val="km248"/>
      <sheetName val="Congty"/>
      <sheetName val="VPPN"/>
      <sheetName val="XN74"/>
      <sheetName val="XN54"/>
      <sheetName val="XN33"/>
      <sheetName val="NK96"/>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tb1"/>
      <sheetName val="phan tich DG"/>
      <sheetName val="gia vat lieu"/>
      <sheetName val="gia xe may"/>
      <sheetName val="gia nhan cong"/>
      <sheetName val="LuongT1"/>
      <sheetName val="LuongT2"/>
      <sheetName val="luongthang12"/>
      <sheetName val="LuongT11"/>
      <sheetName val="thang5"/>
      <sheetName val="T9"/>
      <sheetName val="thang6"/>
      <sheetName val="thang4"/>
      <sheetName val="LuongT3"/>
      <sheetName val="NKC"/>
      <sheetName val="SoquyTM"/>
      <sheetName val="TK133"/>
      <sheetName val="TK 153"/>
      <sheetName val="TK214"/>
      <sheetName val="TK 242"/>
      <sheetName val="TK33311"/>
      <sheetName val="TK 334"/>
      <sheetName val="TK711"/>
      <sheetName val="TK 515"/>
      <sheetName val="TK811"/>
      <sheetName val="CDKT"/>
      <sheetName val="CDPS1"/>
      <sheetName val="KQKD"/>
      <sheetName val="KHTSCD1"/>
      <sheetName val="KHTSCD2"/>
      <sheetName val="SoCaiTM"/>
      <sheetName val="NK"/>
      <sheetName val="PhieuKT"/>
      <sheetName val="KM"/>
      <sheetName val="KHOANMUC"/>
      <sheetName val="QTNC"/>
      <sheetName val="CPQL"/>
      <sheetName val="SANLUONG"/>
      <sheetName val="SSCP-SL"/>
      <sheetName val="CPSX"/>
      <sheetName val="CDSL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Trich Ngang"/>
      <sheetName val="Danh sach Rieng"/>
      <sheetName val="Dia Diem Thuc Tap"/>
      <sheetName val="De Tai Thuc Tap"/>
      <sheetName val="F ThanhTri"/>
      <sheetName val="F Gialam"/>
      <sheetName val="DG"/>
      <sheetName val="TH dam"/>
      <sheetName val="SX dam"/>
      <sheetName val="LD dam"/>
      <sheetName val="Bang gia VL"/>
      <sheetName val="Gia NC"/>
      <sheetName val="Gia may"/>
      <sheetName val="THVDT"/>
      <sheetName val="NCLD"/>
      <sheetName val="MMTB"/>
      <sheetName val="CFSX"/>
      <sheetName val="KQ"/>
      <sheetName val="DTSL"/>
      <sheetName val="XDCBK"/>
      <sheetName val="KHTSCD"/>
      <sheetName val="XDCB"/>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Napheo-SPP"/>
      <sheetName val="VPLaichau"/>
      <sheetName val="VPTruongson"/>
      <sheetName val="D9"/>
      <sheetName val="TLNamChim"/>
      <sheetName val="Dancau-Q.Ninh"/>
      <sheetName val="D91"/>
      <sheetName val="Kenhta-himlam"/>
      <sheetName val="TCQ5-"/>
      <sheetName val="HDkhoanduoc"/>
      <sheetName val="TCQ1-4"/>
      <sheetName val="BaTrieu-L.son"/>
      <sheetName val="SBayDBien"/>
      <sheetName val="QL32YB(12)"/>
      <sheetName val="QL32AYB"/>
      <sheetName val="THSonNam"/>
      <sheetName val="Coquan"/>
      <sheetName val="Quoclo6mchau"/>
      <sheetName val="QLo4B-LS"/>
      <sheetName val="Phanthiet"/>
      <sheetName val="Muongnhe"/>
      <sheetName val="XXXXXX_xda24_X"/>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D1"/>
      <sheetName val="D2"/>
      <sheetName val="D3"/>
      <sheetName val="D4"/>
      <sheetName val="D5"/>
      <sheetName val="D6"/>
      <sheetName val="Tay ninh"/>
      <sheetName val="A.Duc"/>
      <sheetName val="TH2003"/>
      <sheetName val="socai2003-6tc"/>
      <sheetName val="SCT Cong trinh"/>
      <sheetName val="06-2003 (2)"/>
      <sheetName val="CDPS 6tc"/>
      <sheetName val="SCT Nha thau"/>
      <sheetName val="socai2003 (6tc)dp"/>
      <sheetName val="socai2003 (6tc)"/>
      <sheetName val="CDPS 6tc (2)"/>
      <sheetName val="[IBASE2.XLSѝTNHNoi"/>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o~g hop 1,5x1,5"/>
      <sheetName val="Thau"/>
      <sheetName val="CT-BT"/>
      <sheetName val="Xa"/>
      <sheetName val="TH du toan "/>
      <sheetName val="Du toan "/>
      <sheetName val="C.Tinh"/>
      <sheetName val="TK_ca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TH_BQ"/>
      <sheetName val="HHVt "/>
      <sheetName val="CV di trong  dong"/>
      <sheetName val="CamPha"/>
      <sheetName val="MongCai"/>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0103"/>
      <sheetName val="0203"/>
      <sheetName val="th-nop"/>
      <sheetName val=" KQTH quy hoach 135"/>
      <sheetName val="Bao cao KQTH quy hoach 135"/>
      <sheetName val="cn"/>
      <sheetName val="ct"/>
      <sheetName val="Nc"/>
      <sheetName val="pt"/>
      <sheetName val="ql"/>
      <sheetName val="ql (2)"/>
      <sheetName val="4"/>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HD1"/>
      <sheetName val="HD4"/>
      <sheetName val="HD3"/>
      <sheetName val="HD5"/>
      <sheetName val="HD7"/>
      <sheetName val="HD6"/>
      <sheetName val="HD2"/>
      <sheetName val=".tuanM"/>
      <sheetName val="CT 03"/>
      <sheetName val="TH 03"/>
      <sheetName val="Heso 3-2004 (3)"/>
      <sheetName val="Luong (2)"/>
      <sheetName val="heso T3"/>
      <sheetName val="heso T4"/>
      <sheetName val="heso T5"/>
      <sheetName val="Heso T6"/>
      <sheetName val="Heso T7"/>
      <sheetName val="Heso T8"/>
      <sheetName val="Heso T9"/>
      <sheetName val="Heso 2-2004"/>
      <sheetName val="Heso 3-2004"/>
      <sheetName val="chamcong"/>
      <sheetName val="Baocao"/>
      <sheetName val="Heso 3-2004 (2)"/>
      <sheetName val="20+590"/>
      <sheetName val="20+1218"/>
      <sheetName val="22+456"/>
      <sheetName val="23+200"/>
      <sheetName val="23+327"/>
      <sheetName val="23+468"/>
      <sheetName val="23+563"/>
      <sheetName val="24+520"/>
      <sheetName val="Luu goc"/>
      <sheetName val="km22+93.86-km22+121.86"/>
      <sheetName val="km22+177.14-km22+205.64"/>
      <sheetName val="Bang 20-25"/>
      <sheetName val="km22+267.96-km22+283.96"/>
      <sheetName val="km22+304.31-km22+344.31"/>
      <sheetName val="km22+460.92-km22+614.57"/>
      <sheetName val="km22+671.78-km22+713.32"/>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Sheed5"/>
      <sheetName val="TL"/>
      <sheetName val="GK"/>
      <sheetName val="CB"/>
      <sheetName val="VP"/>
      <sheetName val="Km274-Km274"/>
      <sheetName val="Km27'-Km278"/>
      <sheetName val="DTCT"/>
      <sheetName val="PTVT"/>
      <sheetName val="THVT"/>
      <sheetName val="Nhap lieu"/>
      <sheetName val="PGT"/>
      <sheetName val="Tien dien"/>
      <sheetName val="Thue GTGT"/>
      <sheetName val="Thi_sinh"/>
      <sheetName val="Luong"/>
      <sheetName val="HethongDebai"/>
      <sheetName val="TH131"/>
      <sheetName val="TH155&amp;156"/>
      <sheetName val="TH152"/>
      <sheetName val="TH153"/>
      <sheetName val="TH331"/>
      <sheetName val="KhoDL"/>
      <sheetName val="THSPHH"/>
      <sheetName val="THVL"/>
      <sheetName val="DMTK"/>
      <sheetName val="DMKH"/>
      <sheetName val="DMNB"/>
      <sheetName val="DMNV"/>
      <sheetName val="Cone"/>
      <sheetName val="Km282-Km_x0003__x0000_3"/>
      <sheetName val="GIA NUOC"/>
      <sheetName val="GIA DIEN THOAI"/>
      <sheetName val="GIA DIEN"/>
      <sheetName val="chiet tinh XD"/>
      <sheetName val="Triet T"/>
      <sheetName val="Phan tich gia"/>
      <sheetName val="pHAN CONG"/>
      <sheetName val="GIA XD"/>
      <sheetName val="Dinh_ha nha"/>
      <sheetName val="[IBASE2.XLS}BHXH"/>
      <sheetName val="Coc 6"/>
      <sheetName val="Deo nai"/>
      <sheetName val="CKD than"/>
      <sheetName val="THQI"/>
      <sheetName val="T6"/>
      <sheetName val="bcth 05-04"/>
      <sheetName val="baocao 05-04"/>
      <sheetName val="bcth04-04"/>
      <sheetName val="baocao04-04"/>
      <sheetName val="bcth03-04"/>
      <sheetName val="baocao03-04"/>
      <sheetName val="bcth02-04"/>
      <sheetName val="baocao02-04"/>
      <sheetName val="bcth01-04"/>
      <sheetName val="baocao01-04"/>
      <sheetName val="T.K H.T.T5"/>
      <sheetName val="T.K T7"/>
      <sheetName val="TK T6"/>
      <sheetName val="T.K T5"/>
      <sheetName val="Bang thong ke hang ton"/>
      <sheetName val="thong ke "/>
      <sheetName val="T.KT04"/>
      <sheetName val="Tkedotuoi"/>
      <sheetName val="Tkebactho"/>
      <sheetName val="nhan su"/>
      <sheetName val="2020"/>
      <sheetName val="luong cty"/>
      <sheetName val="bangluong"/>
      <sheetName val="Tkecong"/>
      <sheetName val="thunhap03"/>
      <sheetName val="thungoaiSCTX"/>
      <sheetName val="TRICH73"/>
      <sheetName val="T8-9)"/>
      <sheetName val="chi phi cap tien"/>
      <sheetName val="THQII"/>
      <sheetName val="Trung"/>
      <sheetName val="THQIII"/>
      <sheetName val="THT nam 04"/>
      <sheetName val="Bang can doi "/>
      <sheetName val="Tinh hinh cat lang"/>
      <sheetName val="Tinh hinh SX phu"/>
      <sheetName val="Tinh hinh do xop"/>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PB 04"/>
      <sheetName val="PB01 (2)"/>
      <sheetName val="PB01"/>
      <sheetName val="PB 05a"/>
      <sheetName val="PB 05b"/>
      <sheetName val="PB 05c"/>
      <sheetName val="142201ȭT4"/>
      <sheetName val="Cong hop 2,0ࡸ2,0"/>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Nhap_lieu"/>
      <sheetName val="Khoiluong"/>
      <sheetName val="Vattu"/>
      <sheetName val="Trungchuyen"/>
      <sheetName val="Bu"/>
      <sheetName val="BT1"/>
      <sheetName val="GDMN.1"/>
      <sheetName val="GDMN.2"/>
      <sheetName val="02.1"/>
      <sheetName val="2.1"/>
      <sheetName val="2.3"/>
      <sheetName val="02.3"/>
      <sheetName val="B 01"/>
      <sheetName val="B 03"/>
      <sheetName val="D 13"/>
      <sheetName val="Q-03"/>
      <sheetName val="Q-04"/>
      <sheetName val="Q-05"/>
      <sheetName val="D15"/>
      <sheetName val="D20"/>
      <sheetName val="D19"/>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BC§ 2001"/>
      <sheetName val="BBC§ 2002"/>
      <sheetName val="TSC§ 2001"/>
      <sheetName val="TSc® 2002"/>
      <sheetName val="Bia1"/>
      <sheetName val="CongNo"/>
      <sheetName val="kp chi tiet_x0000__x0000__x0000__x0000__x0000__x0000__x0000__x0000__x0000__x0000__x0009__x0000__x0000__x0000__x0000__x0000__x0000__x0000__x0000__x0000_"/>
      <sheetName val=" THAO CHI BE"/>
      <sheetName val="BÌNH chi be "/>
      <sheetName val="BÌNH TAÂY NINH"/>
      <sheetName val="THAO TAÂY NINH"/>
      <sheetName val="BÌNH DCHAU "/>
      <sheetName val="THAO DCHAU "/>
      <sheetName val="BINHH TUAN"/>
      <sheetName val="THAO HTUAN"/>
      <sheetName val="BINH B D"/>
      <sheetName val="THAO B D"/>
      <sheetName val="XUAT CAC NOI KHAC"/>
      <sheetName val="tay ninh (3)"/>
      <sheetName val="bienhoa"/>
      <sheetName val="binh long"/>
      <sheetName val="tay ninh (2)"/>
      <sheetName val="d0i hang (2)"/>
      <sheetName val="d0i hang (3)"/>
      <sheetName val="Sat tron"/>
      <sheetName val="_x0000_䝄杤_x000c_嘀"/>
      <sheetName val="BRA"/>
      <sheetName val="MVAO"/>
      <sheetName val="NKY"/>
      <sheetName val="TH 9 THANG"/>
      <sheetName val="kp chi tiet_x0000__x0000__x0000__x0000__x0000__x0000__x0000__x0000__x0000__x0000_ _x0000__x0000__x0000__x0000__x0000__x0000__x0000__x0000__x0000_"/>
      <sheetName val="Thop"/>
      <sheetName val="cl"/>
      <sheetName val="cuoc"/>
      <sheetName val="gtkl"/>
      <sheetName val="PTDg"/>
      <sheetName val="PLkl"/>
      <sheetName val="ESTI."/>
      <sheetName val="DI-ESTI"/>
      <sheetName val="17_x0000_Ⴄ럤_x0000__x0002_•_x0007_d辜Őÿ_x0000__x0000__x0000__x0000__x0000__x0000__x0000_d_x0000__x0000__x0000__x0000_Ġ_x0000__x0000_ɀ_x0000__x0000_"/>
      <sheetName val="17_x0000_Ⴄ뚑ᐒ_x0000__x0000_㉬₨⿲肨;_x0000__x0000__x0000_Ꜹœ_x0000__x0000__x0000__x0000__x0000_㉬₨⿲肨9ઃ⊠"/>
      <sheetName val="17_x0000_Ⴄ됪_x0000_铬#钤œ뀀铬œ_x0008__x0000_둧_x0005__x001f__x0000__x0000__x0005__x0000_倅_x0000_铬œ_x0000__x0000__x0000_"/>
      <sheetName val="17_x0000_Ⴄ덎 1_x0000__x0000__x0000__x0000__x0000__x0000__x0000__x0000__x0000__x0000__x0000__x0000__x0000__x0000__x0000__x0000__x0000__x0000__x0000__x0000__x0000__x0000__x0000__x0000_"/>
      <sheetName val="17_x0000_Ⴄ댽_x0000__x0000__x0000_Ő_x0000__x0000__x0000__x0000_坰&gt;_x0001__x0000_俔ઃ倀ઃ埠ઃ_x0000_뀀暾©_x0004__x0005__x0000_"/>
      <sheetName val="[IBASE2.XLS뭝êm283-Km284"/>
      <sheetName val="BCDSPS"/>
      <sheetName val="BCDKT"/>
      <sheetName val="BaTrieu-L.con"/>
      <sheetName val="EDT - Ro"/>
      <sheetName val="CoquyTM"/>
      <sheetName val="tô rôiDY"/>
      <sheetName val="ATCANING"/>
      <sheetName val="KNH"/>
      <sheetName val="KVF"/>
      <sheetName val="Hoada"/>
      <sheetName val="Nguphuc"/>
      <sheetName val="TCH"/>
      <sheetName val="TTT"/>
      <sheetName val="TVK"/>
      <sheetName val="Tuichuom"/>
      <sheetName val="NKDT"/>
      <sheetName val="Vitagin"/>
      <sheetName val="Tonf hop"/>
      <sheetName val="bg+th45"/>
      <sheetName val="4-5"/>
      <sheetName val="bg+th34"/>
      <sheetName val="3-4"/>
      <sheetName val="bg+th23"/>
      <sheetName val="2-3"/>
      <sheetName val="bg+th12"/>
      <sheetName val="1-2"/>
      <sheetName val="bg+th"/>
      <sheetName val="ptvl"/>
      <sheetName val="0-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TH"/>
      <sheetName val="luongt 13"/>
      <sheetName val="LUONG 1"/>
      <sheetName val="LUONG 2"/>
      <sheetName val="LUONG 3"/>
      <sheetName val="Luong 4"/>
      <sheetName val="CTP 4"/>
      <sheetName val="Thuno"/>
      <sheetName val="Anca 4"/>
      <sheetName val="THUONG TET"/>
      <sheetName val="thuong"/>
      <sheetName val="TH07-07-04"/>
      <sheetName val="TH04-08-04"/>
      <sheetName val="TH10-08-04"/>
      <sheetName val="TH03-09-04 "/>
      <sheetName val="TH 20-09-04  "/>
      <sheetName val="TH 05-11-04 "/>
      <sheetName val="TH 20-11-04"/>
      <sheetName val="TH 03-12-04 "/>
      <sheetName val="TH 21-12-04"/>
      <sheetName val="TH 30-12-04"/>
      <sheetName val="TH 17-01-05"/>
      <sheetName val="CHI PHI XAY DUNG"/>
      <sheetName val="HD CTrinh1"/>
      <sheetName val="HD benA"/>
      <sheetName val="KHTC"/>
      <sheetName val="BCTC"/>
      <sheetName val="Soqui"/>
      <sheetName val="Tienvay"/>
      <sheetName val="CTthanhtoan"/>
      <sheetName val="CTietHD"/>
      <sheetName val="Theodoi HD"/>
      <sheetName val="Theodoi HD (2)"/>
      <sheetName val="VLieu"/>
      <sheetName val="NCong"/>
      <sheetName val=" GT CPhi tung dot"/>
      <sheetName val="KHVô XL"/>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XXXXXX?X"/>
      <sheetName val="??_x0000_??_x0000__x0013__x0000__x000e_[IBA"/>
      <sheetName val=""/>
      <sheetName val="????_x0013__x000e_[IBA"/>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1</v>
          </cell>
          <cell r="AM18">
            <v>1</v>
          </cell>
          <cell r="AN18">
            <v>8.44</v>
          </cell>
          <cell r="AO18">
            <v>9</v>
          </cell>
          <cell r="AP18">
            <v>42.22</v>
          </cell>
          <cell r="AQ18">
            <v>45</v>
          </cell>
          <cell r="AR18">
            <v>42.22</v>
          </cell>
          <cell r="AS18">
            <v>380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1</v>
          </cell>
          <cell r="AM24">
            <v>1</v>
          </cell>
          <cell r="AN24">
            <v>11.8</v>
          </cell>
          <cell r="AO24">
            <v>9.4</v>
          </cell>
          <cell r="AP24">
            <v>37.229999999999997</v>
          </cell>
          <cell r="AQ24">
            <v>36.44</v>
          </cell>
          <cell r="AR24">
            <v>37.229999999999997</v>
          </cell>
          <cell r="AS24">
            <v>430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t="str">
            <v>800</v>
          </cell>
          <cell r="AL27" t="str">
            <v>800</v>
          </cell>
          <cell r="AM27">
            <v>1</v>
          </cell>
          <cell r="AN27">
            <v>19.16</v>
          </cell>
          <cell r="AO27">
            <v>26.1</v>
          </cell>
          <cell r="AP27">
            <v>17.8</v>
          </cell>
          <cell r="AQ27">
            <v>26.1</v>
          </cell>
          <cell r="AR27">
            <v>674</v>
          </cell>
          <cell r="AS27">
            <v>37.869999999999997</v>
          </cell>
          <cell r="AT27">
            <v>500</v>
          </cell>
          <cell r="AU27">
            <v>674</v>
          </cell>
          <cell r="AV27">
            <v>674</v>
          </cell>
        </row>
        <row r="28">
          <cell r="AH28" t="str">
            <v>GP</v>
          </cell>
          <cell r="AI28" t="str">
            <v xml:space="preserve">GALVAN. STEEL SHEET EHULSION PAINT </v>
          </cell>
          <cell r="AJ28" t="str">
            <v>100(OM-12)</v>
          </cell>
          <cell r="AK28" t="str">
            <v>100(OM-12)</v>
          </cell>
          <cell r="AL28">
            <v>14.3</v>
          </cell>
          <cell r="AM28">
            <v>1</v>
          </cell>
          <cell r="AN28">
            <v>680</v>
          </cell>
          <cell r="AO28">
            <v>14.3</v>
          </cell>
          <cell r="AP28">
            <v>47.55</v>
          </cell>
          <cell r="AQ28">
            <v>680</v>
          </cell>
          <cell r="AR28">
            <v>47.55</v>
          </cell>
          <cell r="AS28">
            <v>680</v>
          </cell>
          <cell r="AT28">
            <v>680</v>
          </cell>
          <cell r="AU28">
            <v>680</v>
          </cell>
        </row>
        <row r="29">
          <cell r="AI29" t="str">
            <v xml:space="preserve">EPOXY RESIN </v>
          </cell>
        </row>
        <row r="30">
          <cell r="AH30" t="str">
            <v>ERLP</v>
          </cell>
          <cell r="AI30" t="str">
            <v xml:space="preserve">EPOXY RED LEAD PRIMER </v>
          </cell>
          <cell r="AJ30" t="str">
            <v>0401</v>
          </cell>
          <cell r="AK30" t="str">
            <v>1007(EP-01)</v>
          </cell>
          <cell r="AL30">
            <v>1</v>
          </cell>
          <cell r="AM30">
            <v>1</v>
          </cell>
          <cell r="AN30">
            <v>13.7</v>
          </cell>
          <cell r="AO30">
            <v>11.9</v>
          </cell>
          <cell r="AP30">
            <v>47.9</v>
          </cell>
          <cell r="AQ30">
            <v>41.61</v>
          </cell>
          <cell r="AR30">
            <v>47.9</v>
          </cell>
          <cell r="AS30">
            <v>570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50.63</v>
          </cell>
          <cell r="AQ36">
            <v>50.63</v>
          </cell>
          <cell r="AR36">
            <v>52.63</v>
          </cell>
          <cell r="AS36">
            <v>400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1</v>
          </cell>
          <cell r="AM39">
            <v>1</v>
          </cell>
          <cell r="AN39">
            <v>27.3</v>
          </cell>
          <cell r="AO39">
            <v>15.7</v>
          </cell>
          <cell r="AP39">
            <v>38.22</v>
          </cell>
          <cell r="AQ39">
            <v>40.29</v>
          </cell>
          <cell r="AR39">
            <v>38.22</v>
          </cell>
          <cell r="AS39">
            <v>1100</v>
          </cell>
          <cell r="AT39">
            <v>1100</v>
          </cell>
          <cell r="AU39">
            <v>600</v>
          </cell>
        </row>
        <row r="40">
          <cell r="AH40" t="str">
            <v>HBEP</v>
          </cell>
          <cell r="AI40" t="str">
            <v>HIGH BUILD EPOXY POLYAMINE CURED</v>
          </cell>
          <cell r="AJ40" t="str">
            <v>4418(A-418)</v>
          </cell>
          <cell r="AK40" t="str">
            <v>1015</v>
          </cell>
          <cell r="AL40">
            <v>1</v>
          </cell>
          <cell r="AM40">
            <v>1</v>
          </cell>
          <cell r="AN40">
            <v>18.3</v>
          </cell>
          <cell r="AO40">
            <v>13.1</v>
          </cell>
          <cell r="AP40">
            <v>83.97</v>
          </cell>
          <cell r="AQ40">
            <v>65.569999999999993</v>
          </cell>
          <cell r="AR40">
            <v>83.97</v>
          </cell>
          <cell r="AS40">
            <v>1200</v>
          </cell>
          <cell r="AT40">
            <v>1200</v>
          </cell>
          <cell r="AU40">
            <v>1100</v>
          </cell>
        </row>
        <row r="41">
          <cell r="AH41" t="str">
            <v>HSCP</v>
          </cell>
          <cell r="AI41" t="str">
            <v>HIGH SOILD EPOXY POLYAMINE CURED PRIMER</v>
          </cell>
          <cell r="AJ41" t="str">
            <v>4418(A-448)</v>
          </cell>
          <cell r="AK41">
            <v>1017</v>
          </cell>
          <cell r="AL41">
            <v>1</v>
          </cell>
          <cell r="AM41">
            <v>1</v>
          </cell>
          <cell r="AN41">
            <v>20.309999999999999</v>
          </cell>
          <cell r="AO41">
            <v>13.1</v>
          </cell>
          <cell r="AP41">
            <v>83.97</v>
          </cell>
          <cell r="AQ41">
            <v>64</v>
          </cell>
          <cell r="AR41">
            <v>83.97</v>
          </cell>
          <cell r="AS41">
            <v>1300</v>
          </cell>
          <cell r="AT41">
            <v>1300</v>
          </cell>
          <cell r="AU41">
            <v>1100</v>
          </cell>
        </row>
        <row r="42">
          <cell r="AH42" t="str">
            <v>EEA</v>
          </cell>
          <cell r="AI42" t="str">
            <v>EPOXY ENAMEL AMINE ADDUCT CURED</v>
          </cell>
          <cell r="AJ42" t="str">
            <v>4450(A-500)</v>
          </cell>
          <cell r="AK42" t="str">
            <v>1014</v>
          </cell>
          <cell r="AL42">
            <v>1</v>
          </cell>
          <cell r="AM42">
            <v>1</v>
          </cell>
          <cell r="AN42">
            <v>23.8</v>
          </cell>
          <cell r="AO42">
            <v>11.4</v>
          </cell>
          <cell r="AP42">
            <v>83.33</v>
          </cell>
          <cell r="AQ42">
            <v>37.82</v>
          </cell>
          <cell r="AR42">
            <v>83.33</v>
          </cell>
          <cell r="AS42">
            <v>900</v>
          </cell>
          <cell r="AT42">
            <v>900</v>
          </cell>
          <cell r="AU42">
            <v>950</v>
          </cell>
        </row>
        <row r="43">
          <cell r="AH43" t="str">
            <v>NEP</v>
          </cell>
          <cell r="AI43" t="str">
            <v>NON-REACTIVE EPOXY PRIMER</v>
          </cell>
          <cell r="AJ43" t="str">
            <v>4405(A-505)</v>
          </cell>
          <cell r="AK43">
            <v>1</v>
          </cell>
          <cell r="AL43">
            <v>19.2</v>
          </cell>
          <cell r="AM43">
            <v>1</v>
          </cell>
          <cell r="AN43">
            <v>19.2</v>
          </cell>
          <cell r="AO43">
            <v>41.67</v>
          </cell>
          <cell r="AP43">
            <v>800</v>
          </cell>
          <cell r="AQ43">
            <v>41.67</v>
          </cell>
          <cell r="AR43">
            <v>800</v>
          </cell>
          <cell r="AS43">
            <v>800</v>
          </cell>
          <cell r="AT43">
            <v>800</v>
          </cell>
        </row>
        <row r="44">
          <cell r="AH44" t="str">
            <v>ZCOP</v>
          </cell>
          <cell r="AI44" t="str">
            <v xml:space="preserve">ZINC CHROMATE-RED OXIDE/EPOXY PRIMER </v>
          </cell>
          <cell r="AJ44" t="str">
            <v>4451(A-510)</v>
          </cell>
          <cell r="AK44" t="str">
            <v>1016</v>
          </cell>
          <cell r="AL44">
            <v>1</v>
          </cell>
          <cell r="AM44">
            <v>1</v>
          </cell>
          <cell r="AN44">
            <v>18.2</v>
          </cell>
          <cell r="AO44">
            <v>8.1999999999999993</v>
          </cell>
          <cell r="AP44">
            <v>85.37</v>
          </cell>
          <cell r="AQ44">
            <v>42.86</v>
          </cell>
          <cell r="AR44">
            <v>85.37</v>
          </cell>
          <cell r="AS44">
            <v>780</v>
          </cell>
          <cell r="AT44">
            <v>780</v>
          </cell>
          <cell r="AU44">
            <v>700</v>
          </cell>
          <cell r="AV44">
            <v>565</v>
          </cell>
        </row>
        <row r="45">
          <cell r="AH45" t="str">
            <v>EPC</v>
          </cell>
          <cell r="AI45" t="str">
            <v xml:space="preserve">EPOXY ENAMEL/POLYAMIDE CURED </v>
          </cell>
          <cell r="AJ45" t="str">
            <v>4415(A-515)</v>
          </cell>
          <cell r="AK45">
            <v>1</v>
          </cell>
          <cell r="AL45">
            <v>19.8</v>
          </cell>
          <cell r="AM45">
            <v>1</v>
          </cell>
          <cell r="AN45">
            <v>19.8</v>
          </cell>
          <cell r="AO45">
            <v>42.93</v>
          </cell>
          <cell r="AP45">
            <v>850</v>
          </cell>
          <cell r="AQ45">
            <v>42.93</v>
          </cell>
          <cell r="AR45">
            <v>850</v>
          </cell>
          <cell r="AS45">
            <v>850</v>
          </cell>
          <cell r="AT45">
            <v>850</v>
          </cell>
        </row>
        <row r="46">
          <cell r="AH46" t="str">
            <v>4425(A-525)</v>
          </cell>
          <cell r="AI46" t="str">
            <v>EPOXY NON-SKID SURFACING</v>
          </cell>
          <cell r="AJ46" t="str">
            <v>4425(A-525)</v>
          </cell>
          <cell r="AK46" t="str">
            <v>1018</v>
          </cell>
          <cell r="AL46">
            <v>1</v>
          </cell>
          <cell r="AM46">
            <v>1</v>
          </cell>
          <cell r="AN46">
            <v>18</v>
          </cell>
          <cell r="AO46">
            <v>31.3</v>
          </cell>
          <cell r="AP46">
            <v>47.92</v>
          </cell>
          <cell r="AQ46">
            <v>37.78</v>
          </cell>
          <cell r="AR46">
            <v>47.92</v>
          </cell>
          <cell r="AS46">
            <v>680</v>
          </cell>
          <cell r="AT46">
            <v>680</v>
          </cell>
          <cell r="AU46">
            <v>1500</v>
          </cell>
        </row>
        <row r="47">
          <cell r="AH47" t="str">
            <v>EPAP</v>
          </cell>
          <cell r="AI47" t="str">
            <v>EPOXY-POLYAMIDE,ALLOY PRIMER.</v>
          </cell>
          <cell r="AJ47" t="str">
            <v>4465(A-650)</v>
          </cell>
          <cell r="AK47">
            <v>1020</v>
          </cell>
          <cell r="AL47">
            <v>1</v>
          </cell>
          <cell r="AM47">
            <v>1</v>
          </cell>
          <cell r="AN47">
            <v>21</v>
          </cell>
          <cell r="AO47">
            <v>26.92</v>
          </cell>
          <cell r="AP47">
            <v>13</v>
          </cell>
          <cell r="AQ47">
            <v>42.86</v>
          </cell>
          <cell r="AR47">
            <v>13</v>
          </cell>
          <cell r="AS47">
            <v>900</v>
          </cell>
          <cell r="AT47">
            <v>900</v>
          </cell>
          <cell r="AU47">
            <v>350</v>
          </cell>
        </row>
        <row r="48">
          <cell r="AI48" t="str">
            <v>LEAD SILICO CHROMATE EP.PRI./POLYAMIDE CURED</v>
          </cell>
          <cell r="AJ48" t="str">
            <v>4430(A-530)</v>
          </cell>
          <cell r="AK48">
            <v>1</v>
          </cell>
          <cell r="AL48">
            <v>21.97</v>
          </cell>
          <cell r="AM48">
            <v>1</v>
          </cell>
          <cell r="AN48">
            <v>21.97</v>
          </cell>
          <cell r="AO48">
            <v>37.78</v>
          </cell>
          <cell r="AP48">
            <v>830</v>
          </cell>
          <cell r="AQ48">
            <v>37.78</v>
          </cell>
          <cell r="AR48">
            <v>830</v>
          </cell>
          <cell r="AS48">
            <v>830</v>
          </cell>
          <cell r="AT48">
            <v>830</v>
          </cell>
        </row>
        <row r="49">
          <cell r="AH49" t="str">
            <v>ERLP</v>
          </cell>
          <cell r="AI49" t="str">
            <v>EPOXY RED LEAD POLYAMIDE CURED PRIMER</v>
          </cell>
          <cell r="AJ49" t="str">
            <v>4440(A-540)</v>
          </cell>
          <cell r="AK49" t="str">
            <v>1051</v>
          </cell>
          <cell r="AL49">
            <v>1</v>
          </cell>
          <cell r="AM49">
            <v>1</v>
          </cell>
          <cell r="AN49">
            <v>19.399999999999999</v>
          </cell>
          <cell r="AO49">
            <v>15.8</v>
          </cell>
          <cell r="AP49">
            <v>43.04</v>
          </cell>
          <cell r="AQ49">
            <v>42.78</v>
          </cell>
          <cell r="AR49">
            <v>43.04</v>
          </cell>
          <cell r="AS49">
            <v>830</v>
          </cell>
          <cell r="AT49">
            <v>830</v>
          </cell>
          <cell r="AU49">
            <v>680</v>
          </cell>
        </row>
        <row r="50">
          <cell r="AH50" t="str">
            <v>EROP</v>
          </cell>
          <cell r="AI50" t="str">
            <v>RED LEAD-RED OXIDE EP./POLYAMIDE CURED PRI.</v>
          </cell>
          <cell r="AJ50" t="str">
            <v>4445(A-545)</v>
          </cell>
          <cell r="AK50" t="str">
            <v>1060</v>
          </cell>
          <cell r="AL50">
            <v>1</v>
          </cell>
          <cell r="AM50">
            <v>1</v>
          </cell>
          <cell r="AN50">
            <v>18.7</v>
          </cell>
          <cell r="AO50">
            <v>20.9</v>
          </cell>
          <cell r="AP50">
            <v>28.71</v>
          </cell>
          <cell r="AQ50">
            <v>42.78</v>
          </cell>
          <cell r="AR50">
            <v>28.71</v>
          </cell>
          <cell r="AS50">
            <v>800</v>
          </cell>
          <cell r="AT50">
            <v>800</v>
          </cell>
          <cell r="AU50">
            <v>600</v>
          </cell>
        </row>
        <row r="51">
          <cell r="AH51" t="str">
            <v>ETC</v>
          </cell>
          <cell r="AI51" t="str">
            <v>TAR EPOXY COATING/AMINE CURED</v>
          </cell>
          <cell r="AJ51" t="str">
            <v>4460(A-560)</v>
          </cell>
          <cell r="AK51" t="str">
            <v>1070(EP-10)</v>
          </cell>
          <cell r="AL51" t="str">
            <v>96</v>
          </cell>
          <cell r="AM51">
            <v>1</v>
          </cell>
          <cell r="AN51">
            <v>11.69</v>
          </cell>
          <cell r="AO51">
            <v>12.2</v>
          </cell>
          <cell r="AP51">
            <v>32.700000000000003</v>
          </cell>
          <cell r="AQ51">
            <v>42.78</v>
          </cell>
          <cell r="AR51">
            <v>57.38</v>
          </cell>
          <cell r="AS51">
            <v>45.87</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1</v>
          </cell>
          <cell r="AM53">
            <v>1</v>
          </cell>
          <cell r="AN53">
            <v>12.6</v>
          </cell>
          <cell r="AO53">
            <v>32.1</v>
          </cell>
          <cell r="AP53">
            <v>42.37</v>
          </cell>
          <cell r="AQ53">
            <v>55.56</v>
          </cell>
          <cell r="AR53">
            <v>42.37</v>
          </cell>
          <cell r="AS53">
            <v>700</v>
          </cell>
          <cell r="AT53">
            <v>700</v>
          </cell>
          <cell r="AU53">
            <v>1360</v>
          </cell>
        </row>
        <row r="54">
          <cell r="AH54" t="str">
            <v>EPF</v>
          </cell>
          <cell r="AI54" t="str">
            <v>EPOXY-POLYAMINE,FINISH</v>
          </cell>
          <cell r="AJ54" t="str">
            <v>4465(A-650)</v>
          </cell>
          <cell r="AK54" t="str">
            <v>SP-08</v>
          </cell>
          <cell r="AL54">
            <v>1</v>
          </cell>
          <cell r="AM54">
            <v>1</v>
          </cell>
          <cell r="AN54">
            <v>21</v>
          </cell>
          <cell r="AO54">
            <v>24.4</v>
          </cell>
          <cell r="AP54">
            <v>25</v>
          </cell>
          <cell r="AQ54">
            <v>42.86</v>
          </cell>
          <cell r="AR54">
            <v>25</v>
          </cell>
          <cell r="AS54">
            <v>900</v>
          </cell>
          <cell r="AT54">
            <v>900</v>
          </cell>
          <cell r="AU54">
            <v>610</v>
          </cell>
        </row>
        <row r="55">
          <cell r="AH55" t="str">
            <v>EPRLP</v>
          </cell>
          <cell r="AI55" t="str">
            <v>EPOXY/POLYAMINE,RED LEAD PRIMER</v>
          </cell>
          <cell r="AJ55" t="str">
            <v>4570(A-700)</v>
          </cell>
          <cell r="AK55" t="str">
            <v>SP-09</v>
          </cell>
          <cell r="AL55">
            <v>1</v>
          </cell>
          <cell r="AM55">
            <v>1</v>
          </cell>
          <cell r="AN55">
            <v>21</v>
          </cell>
          <cell r="AO55">
            <v>32</v>
          </cell>
          <cell r="AP55">
            <v>23.75</v>
          </cell>
          <cell r="AQ55">
            <v>42.86</v>
          </cell>
          <cell r="AR55">
            <v>23.75</v>
          </cell>
          <cell r="AS55">
            <v>900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t="str">
            <v>531</v>
          </cell>
          <cell r="AL64" t="str">
            <v>531</v>
          </cell>
          <cell r="AM64">
            <v>1</v>
          </cell>
          <cell r="AN64">
            <v>13.4</v>
          </cell>
          <cell r="AO64">
            <v>37.31</v>
          </cell>
          <cell r="AP64">
            <v>14.5</v>
          </cell>
          <cell r="AQ64">
            <v>37.31</v>
          </cell>
          <cell r="AR64">
            <v>528</v>
          </cell>
          <cell r="AS64">
            <v>36.409999999999997</v>
          </cell>
          <cell r="AT64">
            <v>500</v>
          </cell>
          <cell r="AU64">
            <v>528</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t="str">
            <v>500</v>
          </cell>
          <cell r="AL66" t="str">
            <v>500</v>
          </cell>
          <cell r="AM66">
            <v>1</v>
          </cell>
          <cell r="AN66">
            <v>17.2</v>
          </cell>
          <cell r="AO66">
            <v>37.79</v>
          </cell>
          <cell r="AP66">
            <v>15</v>
          </cell>
          <cell r="AQ66">
            <v>37.79</v>
          </cell>
          <cell r="AR66">
            <v>456</v>
          </cell>
          <cell r="AS66">
            <v>30.4</v>
          </cell>
          <cell r="AT66">
            <v>650</v>
          </cell>
          <cell r="AU66">
            <v>456</v>
          </cell>
          <cell r="AV66">
            <v>456</v>
          </cell>
        </row>
        <row r="67">
          <cell r="AH67" t="str">
            <v>CRROP</v>
          </cell>
          <cell r="AI67" t="str">
            <v xml:space="preserve">CHLORINATED RUBBER RED LEAD-RED OXIDE PRIMER </v>
          </cell>
          <cell r="AJ67" t="str">
            <v>4576(C-760)</v>
          </cell>
          <cell r="AK67" t="str">
            <v>550</v>
          </cell>
          <cell r="AL67" t="str">
            <v>550</v>
          </cell>
          <cell r="AM67">
            <v>1</v>
          </cell>
          <cell r="AN67">
            <v>15.9</v>
          </cell>
          <cell r="AO67">
            <v>38.99</v>
          </cell>
          <cell r="AP67">
            <v>14.8</v>
          </cell>
          <cell r="AQ67">
            <v>38.99</v>
          </cell>
          <cell r="AR67">
            <v>500</v>
          </cell>
          <cell r="AS67">
            <v>33.78</v>
          </cell>
          <cell r="AT67">
            <v>620</v>
          </cell>
          <cell r="AU67">
            <v>500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1</v>
          </cell>
          <cell r="AM72">
            <v>1</v>
          </cell>
          <cell r="AN72">
            <v>16.5</v>
          </cell>
          <cell r="AO72">
            <v>26.2</v>
          </cell>
          <cell r="AP72">
            <v>38.17</v>
          </cell>
          <cell r="AQ72">
            <v>36.36</v>
          </cell>
          <cell r="AR72">
            <v>38.17</v>
          </cell>
          <cell r="AS72">
            <v>600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1</v>
          </cell>
          <cell r="AM74">
            <v>1</v>
          </cell>
          <cell r="AN74">
            <v>35.799999999999997</v>
          </cell>
          <cell r="AO74">
            <v>34.1</v>
          </cell>
          <cell r="AP74">
            <v>38.119999999999997</v>
          </cell>
          <cell r="AQ74">
            <v>36.31</v>
          </cell>
          <cell r="AR74">
            <v>38.119999999999997</v>
          </cell>
          <cell r="AS74">
            <v>1300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1</v>
          </cell>
          <cell r="AM76">
            <v>1</v>
          </cell>
          <cell r="AN76">
            <v>17.5</v>
          </cell>
          <cell r="AO76">
            <v>27.3</v>
          </cell>
          <cell r="AP76">
            <v>28.57</v>
          </cell>
          <cell r="AQ76">
            <v>30.29</v>
          </cell>
          <cell r="AR76">
            <v>28.57</v>
          </cell>
          <cell r="AS76">
            <v>530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1</v>
          </cell>
          <cell r="AM78">
            <v>1</v>
          </cell>
          <cell r="AN78">
            <v>51.61</v>
          </cell>
          <cell r="AO78">
            <v>59.4</v>
          </cell>
          <cell r="AP78">
            <v>28.62</v>
          </cell>
          <cell r="AQ78">
            <v>25.19</v>
          </cell>
          <cell r="AR78">
            <v>28.62</v>
          </cell>
          <cell r="AS78">
            <v>1300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1</v>
          </cell>
          <cell r="AM80">
            <v>1</v>
          </cell>
          <cell r="AN80">
            <v>51.61</v>
          </cell>
          <cell r="AO80">
            <v>68</v>
          </cell>
          <cell r="AP80">
            <v>10</v>
          </cell>
          <cell r="AQ80">
            <v>25.19</v>
          </cell>
          <cell r="AR80">
            <v>10</v>
          </cell>
          <cell r="AS80">
            <v>1300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1</v>
          </cell>
          <cell r="AM84">
            <v>1</v>
          </cell>
          <cell r="AN84">
            <v>24.5</v>
          </cell>
          <cell r="AO84">
            <v>28.8</v>
          </cell>
          <cell r="AP84">
            <v>19.79</v>
          </cell>
          <cell r="AQ84">
            <v>22.04</v>
          </cell>
          <cell r="AR84">
            <v>19.79</v>
          </cell>
          <cell r="AS84">
            <v>540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1</v>
          </cell>
          <cell r="AM86">
            <v>1</v>
          </cell>
          <cell r="AN86">
            <v>29.1</v>
          </cell>
          <cell r="AO86">
            <v>26.21</v>
          </cell>
          <cell r="AP86">
            <v>19.079999999999998</v>
          </cell>
          <cell r="AQ86">
            <v>18.899999999999999</v>
          </cell>
          <cell r="AR86">
            <v>19.079999999999998</v>
          </cell>
          <cell r="AS86">
            <v>550</v>
          </cell>
          <cell r="AT86">
            <v>550</v>
          </cell>
          <cell r="AU86">
            <v>500</v>
          </cell>
        </row>
        <row r="87">
          <cell r="AI87" t="str">
            <v>PIGMENTED PVC VINYL FINISH</v>
          </cell>
          <cell r="AJ87" t="str">
            <v>4340(U-400)</v>
          </cell>
          <cell r="AK87" t="str">
            <v>SP34(VA-51)</v>
          </cell>
          <cell r="AL87">
            <v>1</v>
          </cell>
          <cell r="AM87">
            <v>1</v>
          </cell>
          <cell r="AN87">
            <v>21.2</v>
          </cell>
          <cell r="AO87">
            <v>27.3</v>
          </cell>
          <cell r="AP87">
            <v>19.78</v>
          </cell>
          <cell r="AQ87">
            <v>30.19</v>
          </cell>
          <cell r="AR87">
            <v>19.78</v>
          </cell>
          <cell r="AS87">
            <v>640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1</v>
          </cell>
          <cell r="AM93">
            <v>1</v>
          </cell>
          <cell r="AN93">
            <v>46.3</v>
          </cell>
          <cell r="AO93">
            <v>56.2</v>
          </cell>
          <cell r="AP93">
            <v>30.25</v>
          </cell>
          <cell r="AQ93">
            <v>30.24</v>
          </cell>
          <cell r="AR93">
            <v>30.25</v>
          </cell>
          <cell r="AS93">
            <v>1400</v>
          </cell>
          <cell r="AT93">
            <v>1400</v>
          </cell>
          <cell r="AU93">
            <v>1700</v>
          </cell>
        </row>
        <row r="94">
          <cell r="AI94" t="str">
            <v>POLYURETHANE TANK LINING</v>
          </cell>
          <cell r="AJ94" t="str">
            <v>4230(I-310)</v>
          </cell>
          <cell r="AK94" t="str">
            <v>733</v>
          </cell>
          <cell r="AL94">
            <v>1</v>
          </cell>
          <cell r="AM94">
            <v>1</v>
          </cell>
          <cell r="AN94">
            <v>37</v>
          </cell>
          <cell r="AO94">
            <v>19.8</v>
          </cell>
          <cell r="AP94">
            <v>28.79</v>
          </cell>
          <cell r="AQ94">
            <v>37.840000000000003</v>
          </cell>
          <cell r="AR94">
            <v>28.79</v>
          </cell>
          <cell r="AS94">
            <v>1400</v>
          </cell>
          <cell r="AT94">
            <v>1400</v>
          </cell>
          <cell r="AU94">
            <v>570</v>
          </cell>
        </row>
        <row r="95">
          <cell r="AI95" t="str">
            <v>NON-REACTIVE POLYURETHANE PRIMER</v>
          </cell>
          <cell r="AJ95" t="str">
            <v>4239(I-350)</v>
          </cell>
          <cell r="AK95">
            <v>1</v>
          </cell>
          <cell r="AL95">
            <v>18</v>
          </cell>
          <cell r="AM95">
            <v>1</v>
          </cell>
          <cell r="AN95">
            <v>18</v>
          </cell>
          <cell r="AO95">
            <v>55.56</v>
          </cell>
          <cell r="AP95">
            <v>1000</v>
          </cell>
          <cell r="AQ95">
            <v>55.56</v>
          </cell>
          <cell r="AR95">
            <v>1000</v>
          </cell>
          <cell r="AS95">
            <v>1000</v>
          </cell>
          <cell r="AT95">
            <v>1000</v>
          </cell>
        </row>
        <row r="96">
          <cell r="AI96" t="str">
            <v>CLEAR POLYURETHANE FINISH</v>
          </cell>
          <cell r="AJ96" t="str">
            <v>4235(I-390)</v>
          </cell>
          <cell r="AK96" t="str">
            <v>1101</v>
          </cell>
          <cell r="AL96">
            <v>1</v>
          </cell>
          <cell r="AM96">
            <v>1</v>
          </cell>
          <cell r="AN96">
            <v>31.7</v>
          </cell>
          <cell r="AO96">
            <v>17</v>
          </cell>
          <cell r="AP96">
            <v>26.47</v>
          </cell>
          <cell r="AQ96">
            <v>37.85</v>
          </cell>
          <cell r="AR96">
            <v>26.47</v>
          </cell>
          <cell r="AS96">
            <v>1200</v>
          </cell>
          <cell r="AT96">
            <v>1200</v>
          </cell>
          <cell r="AU96">
            <v>450</v>
          </cell>
        </row>
        <row r="97">
          <cell r="AI97" t="str">
            <v>URETHANE CHROMATE PRIMER</v>
          </cell>
          <cell r="AJ97" t="str">
            <v>4420(A-200)</v>
          </cell>
          <cell r="AK97" t="str">
            <v>1106</v>
          </cell>
          <cell r="AL97">
            <v>1</v>
          </cell>
          <cell r="AM97">
            <v>1</v>
          </cell>
          <cell r="AN97">
            <v>21.6</v>
          </cell>
          <cell r="AO97">
            <v>12.5</v>
          </cell>
          <cell r="AP97">
            <v>24</v>
          </cell>
          <cell r="AQ97">
            <v>37.04</v>
          </cell>
          <cell r="AR97">
            <v>24</v>
          </cell>
          <cell r="AS97">
            <v>800</v>
          </cell>
          <cell r="AT97">
            <v>800</v>
          </cell>
          <cell r="AU97">
            <v>300</v>
          </cell>
        </row>
        <row r="98">
          <cell r="AI98" t="str">
            <v>ZINC TETROXYCHROMATE BUTYRAL ETCH PRIMER</v>
          </cell>
          <cell r="AJ98" t="str">
            <v>4322(U-220)</v>
          </cell>
          <cell r="AK98" t="str">
            <v>738</v>
          </cell>
          <cell r="AL98">
            <v>1</v>
          </cell>
          <cell r="AM98">
            <v>1</v>
          </cell>
          <cell r="AN98">
            <v>58.41</v>
          </cell>
          <cell r="AO98">
            <v>69.59</v>
          </cell>
          <cell r="AP98">
            <v>28.74</v>
          </cell>
          <cell r="AQ98">
            <v>8.56</v>
          </cell>
          <cell r="AR98">
            <v>28.74</v>
          </cell>
          <cell r="AS98">
            <v>500</v>
          </cell>
          <cell r="AT98">
            <v>500</v>
          </cell>
          <cell r="AU98">
            <v>2000</v>
          </cell>
        </row>
        <row r="100">
          <cell r="AI100" t="str">
            <v>MASONRY &amp; ACRYLIC PAINT</v>
          </cell>
        </row>
        <row r="101">
          <cell r="AI101" t="str">
            <v>SOLVENT BASE MASONRY PRIMER</v>
          </cell>
          <cell r="AJ101" t="str">
            <v>1541</v>
          </cell>
          <cell r="AK101" t="str">
            <v>140</v>
          </cell>
          <cell r="AL101" t="str">
            <v>140</v>
          </cell>
          <cell r="AM101">
            <v>1</v>
          </cell>
          <cell r="AN101">
            <v>9.6999999999999993</v>
          </cell>
          <cell r="AO101">
            <v>40.21</v>
          </cell>
          <cell r="AP101">
            <v>14</v>
          </cell>
          <cell r="AQ101">
            <v>40.21</v>
          </cell>
          <cell r="AR101">
            <v>425</v>
          </cell>
          <cell r="AS101">
            <v>30.36</v>
          </cell>
          <cell r="AT101">
            <v>390</v>
          </cell>
          <cell r="AU101">
            <v>425</v>
          </cell>
          <cell r="AV101">
            <v>425</v>
          </cell>
        </row>
        <row r="102">
          <cell r="AH102">
            <v>0</v>
          </cell>
          <cell r="AI102" t="str">
            <v>WATER BASE MASONRY PRIMER</v>
          </cell>
          <cell r="AJ102" t="str">
            <v>1546</v>
          </cell>
          <cell r="AK102" t="str">
            <v>140-1</v>
          </cell>
          <cell r="AL102" t="str">
            <v>140-1</v>
          </cell>
          <cell r="AM102">
            <v>1</v>
          </cell>
          <cell r="AN102">
            <v>8.1999999999999993</v>
          </cell>
          <cell r="AO102">
            <v>40.24</v>
          </cell>
          <cell r="AP102">
            <v>12</v>
          </cell>
          <cell r="AQ102">
            <v>40.24</v>
          </cell>
          <cell r="AR102">
            <v>406</v>
          </cell>
          <cell r="AS102">
            <v>33.83</v>
          </cell>
          <cell r="AT102">
            <v>330</v>
          </cell>
          <cell r="AU102">
            <v>406</v>
          </cell>
          <cell r="AV102">
            <v>406</v>
          </cell>
        </row>
        <row r="103">
          <cell r="AI103" t="str">
            <v>WATER BASE MASONRY PAINT</v>
          </cell>
          <cell r="AJ103" t="str">
            <v>1556</v>
          </cell>
          <cell r="AK103">
            <v>1</v>
          </cell>
          <cell r="AL103">
            <v>11.9</v>
          </cell>
          <cell r="AM103">
            <v>1</v>
          </cell>
          <cell r="AN103">
            <v>11.9</v>
          </cell>
          <cell r="AO103">
            <v>440</v>
          </cell>
          <cell r="AP103">
            <v>25.8</v>
          </cell>
          <cell r="AQ103">
            <v>36.97</v>
          </cell>
          <cell r="AR103">
            <v>440</v>
          </cell>
          <cell r="AS103">
            <v>440</v>
          </cell>
          <cell r="AT103">
            <v>440</v>
          </cell>
          <cell r="AU103">
            <v>4.2915242876481667E-310</v>
          </cell>
          <cell r="AV103">
            <v>406.001220703125</v>
          </cell>
        </row>
        <row r="104">
          <cell r="AH104" t="str">
            <v>1656</v>
          </cell>
          <cell r="AI104" t="str">
            <v xml:space="preserve">ACRYLIC EMULSION PAINT </v>
          </cell>
          <cell r="AJ104" t="str">
            <v>1656</v>
          </cell>
          <cell r="AK104">
            <v>1</v>
          </cell>
          <cell r="AL104">
            <v>9.4</v>
          </cell>
          <cell r="AM104">
            <v>1</v>
          </cell>
          <cell r="AN104">
            <v>9.4</v>
          </cell>
          <cell r="AO104">
            <v>34.880000000000003</v>
          </cell>
          <cell r="AP104">
            <v>25.8</v>
          </cell>
          <cell r="AQ104">
            <v>38.299999999999997</v>
          </cell>
          <cell r="AR104">
            <v>34.880000000000003</v>
          </cell>
          <cell r="AS104">
            <v>34.880000000000003</v>
          </cell>
          <cell r="AT104">
            <v>360</v>
          </cell>
          <cell r="AU104">
            <v>900</v>
          </cell>
          <cell r="AV104">
            <v>900</v>
          </cell>
        </row>
        <row r="105">
          <cell r="AI105" t="str">
            <v xml:space="preserve">EMULSION PAINT </v>
          </cell>
          <cell r="AJ105" t="str">
            <v>1657</v>
          </cell>
          <cell r="AK105" t="str">
            <v>130</v>
          </cell>
          <cell r="AL105" t="str">
            <v>130</v>
          </cell>
          <cell r="AM105">
            <v>1</v>
          </cell>
          <cell r="AN105">
            <v>6.4</v>
          </cell>
          <cell r="AO105">
            <v>40.630000000000003</v>
          </cell>
          <cell r="AP105">
            <v>5.8</v>
          </cell>
          <cell r="AQ105">
            <v>40.630000000000003</v>
          </cell>
          <cell r="AR105">
            <v>202</v>
          </cell>
          <cell r="AS105">
            <v>34.83</v>
          </cell>
          <cell r="AT105">
            <v>260</v>
          </cell>
          <cell r="AU105">
            <v>202</v>
          </cell>
          <cell r="AV105">
            <v>202</v>
          </cell>
        </row>
        <row r="106">
          <cell r="AV106">
            <v>193</v>
          </cell>
        </row>
        <row r="107">
          <cell r="AI107" t="str">
            <v>OTHER PAINT</v>
          </cell>
        </row>
        <row r="108">
          <cell r="AH108" t="str">
            <v>AO</v>
          </cell>
          <cell r="AI108" t="str">
            <v>AMERLOCK-400 100,</v>
          </cell>
          <cell r="AJ108">
            <v>1</v>
          </cell>
          <cell r="AK108">
            <v>35</v>
          </cell>
          <cell r="AL108">
            <v>21</v>
          </cell>
          <cell r="AM108">
            <v>1</v>
          </cell>
          <cell r="AN108">
            <v>35</v>
          </cell>
          <cell r="AO108">
            <v>35</v>
          </cell>
          <cell r="AP108">
            <v>735</v>
          </cell>
          <cell r="AQ108">
            <v>21</v>
          </cell>
          <cell r="AR108">
            <v>21</v>
          </cell>
          <cell r="AS108">
            <v>735</v>
          </cell>
          <cell r="AT108">
            <v>0</v>
          </cell>
          <cell r="AU108">
            <v>735</v>
          </cell>
        </row>
        <row r="109">
          <cell r="AI109" t="str">
            <v>BLACK VARNISH</v>
          </cell>
          <cell r="AJ109" t="str">
            <v>1727</v>
          </cell>
          <cell r="AK109" t="str">
            <v>170</v>
          </cell>
          <cell r="AL109" t="str">
            <v>170</v>
          </cell>
          <cell r="AM109">
            <v>1</v>
          </cell>
          <cell r="AN109">
            <v>5.8</v>
          </cell>
          <cell r="AO109">
            <v>34.479999999999997</v>
          </cell>
          <cell r="AP109">
            <v>6.2</v>
          </cell>
          <cell r="AQ109">
            <v>34.479999999999997</v>
          </cell>
          <cell r="AR109">
            <v>167</v>
          </cell>
          <cell r="AS109">
            <v>26.94</v>
          </cell>
          <cell r="AT109">
            <v>200</v>
          </cell>
          <cell r="AU109">
            <v>167</v>
          </cell>
          <cell r="AV109">
            <v>167</v>
          </cell>
        </row>
        <row r="110">
          <cell r="AI110" t="str">
            <v>NEO WATER PROOF COATING</v>
          </cell>
          <cell r="AJ110" t="str">
            <v>1728</v>
          </cell>
          <cell r="AK110" t="str">
            <v>160</v>
          </cell>
          <cell r="AL110" t="str">
            <v>160</v>
          </cell>
          <cell r="AM110">
            <v>1</v>
          </cell>
          <cell r="AN110">
            <v>4.4000000000000004</v>
          </cell>
          <cell r="AO110">
            <v>227.27</v>
          </cell>
          <cell r="AP110">
            <v>6.7</v>
          </cell>
          <cell r="AQ110">
            <v>227.27</v>
          </cell>
          <cell r="AR110">
            <v>193</v>
          </cell>
          <cell r="AS110">
            <v>28.81</v>
          </cell>
          <cell r="AT110">
            <v>1000</v>
          </cell>
          <cell r="AU110">
            <v>193</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refreshError="1"/>
      <sheetData sheetId="419" refreshError="1"/>
      <sheetData sheetId="420" refreshError="1"/>
      <sheetData sheetId="421" refreshError="1"/>
      <sheetData sheetId="422" refreshError="1"/>
      <sheetData sheetId="423"/>
      <sheetData sheetId="424" refreshError="1"/>
      <sheetData sheetId="425" refreshError="1"/>
      <sheetData sheetId="426" refreshError="1"/>
      <sheetData sheetId="427" refreshError="1"/>
      <sheetData sheetId="428" refreshError="1"/>
      <sheetData sheetId="429"/>
      <sheetData sheetId="430" refreshError="1"/>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sheetData sheetId="706"/>
      <sheetData sheetId="707"/>
      <sheetData sheetId="708"/>
      <sheetData sheetId="709"/>
      <sheetData sheetId="710"/>
      <sheetData sheetId="711" refreshError="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refreshError="1"/>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refreshError="1"/>
      <sheetData sheetId="1224"/>
      <sheetData sheetId="1225"/>
      <sheetData sheetId="1226"/>
      <sheetData sheetId="1227"/>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sheetData sheetId="1292"/>
      <sheetData sheetId="1293"/>
      <sheetData sheetId="1294"/>
      <sheetData sheetId="1295"/>
      <sheetData sheetId="1296"/>
      <sheetData sheetId="1297"/>
      <sheetData sheetId="1298" refreshError="1"/>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refreshError="1"/>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refreshError="1"/>
      <sheetData sheetId="1386" refreshError="1"/>
      <sheetData sheetId="1387"/>
      <sheetData sheetId="1388"/>
      <sheetData sheetId="1389"/>
      <sheetData sheetId="1390"/>
      <sheetData sheetId="1391" refreshError="1"/>
      <sheetData sheetId="1392"/>
      <sheetData sheetId="1393"/>
      <sheetData sheetId="1394"/>
      <sheetData sheetId="1395"/>
      <sheetData sheetId="1396"/>
      <sheetData sheetId="1397"/>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refreshError="1"/>
      <sheetData sheetId="1474" refreshError="1"/>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refreshError="1"/>
      <sheetData sheetId="1524" refreshError="1"/>
      <sheetData sheetId="1525"/>
      <sheetData sheetId="152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thang 1"/>
      <sheetName val="thang2"/>
      <sheetName val="Thang 3"/>
      <sheetName val="thang5"/>
      <sheetName val="thang4"/>
      <sheetName val="00000000"/>
      <sheetName val="00000001"/>
      <sheetName val="IBASE"/>
      <sheetName val="NEW-PANEL"/>
      <sheetName val="?? MTL"/>
      <sheetName val="?? DI"/>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DTOAN"/>
      <sheetName val="THOP-KL"/>
      <sheetName val="CPHI KKS"/>
      <sheetName val="DG-KSAT"/>
      <sheetName val="TMDAUTU"/>
      <sheetName val="GTXLCHINH"/>
      <sheetName val="CPHI-TT"/>
      <sheetName val="CPHIBUVL"/>
      <sheetName val="CHENH VLCHINH"/>
      <sheetName val="GVLHT"/>
      <sheetName val="DGCT-QCH2"/>
      <sheetName val="XL4Poppy"/>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Sheet2"/>
      <sheetName val="Sheet3"/>
      <sheetName val="Gia VL"/>
      <sheetName val="Bang gia ca may"/>
      <sheetName val="Bang luong CB"/>
      <sheetName val="Bang P.tich CT"/>
      <sheetName val="D.toan chi tiet"/>
      <sheetName val="Bang TH Dtoan"/>
      <sheetName val="XXXXXXXX"/>
      <sheetName val="Bthkl"/>
      <sheetName val="KM247"/>
      <sheetName val="km248"/>
      <sheetName val="VL"/>
      <sheetName val="NHAN CONG"/>
      <sheetName val="MAY"/>
      <sheetName val="VUA"/>
      <sheetName val="DG CAU"/>
      <sheetName val="THOP CAU"/>
      <sheetName val="TLP CAU"/>
      <sheetName val="DAKT1"/>
      <sheetName val="XL4Test5"/>
      <sheetName val="XL4Poppy (2)"/>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Sheet1"/>
      <sheetName val="Cmay"/>
      <sheetName val="VL (2)"/>
      <sheetName val="May (2)"/>
      <sheetName val="GVLBo"/>
      <sheetName val="Daily"/>
      <sheetName val="Data-input"/>
      <sheetName val="Data"/>
      <sheetName val="TK1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10000000"/>
      <sheetName val="20000000"/>
      <sheetName val="30000000"/>
      <sheetName val="40000000"/>
      <sheetName val="50000000"/>
      <sheetName val="60000000"/>
      <sheetName val="XXXXXXX0"/>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Congty"/>
      <sheetName val="VPPN"/>
      <sheetName val="XN74"/>
      <sheetName val="XN54"/>
      <sheetName val="XN33"/>
      <sheetName val="NK96"/>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DI_ESTI"/>
      <sheetName val="TK331A"/>
      <sheetName val="TK131B"/>
      <sheetName val="TK131A"/>
      <sheetName val="TK 331c1"/>
      <sheetName val="TK331C"/>
      <sheetName val="CT331-2003"/>
      <sheetName val="CT 331"/>
      <sheetName val="CT131-2003"/>
      <sheetName val="CT 131"/>
      <sheetName val="TK331B"/>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Chart1"/>
      <sheetName val="Du an nut So"/>
      <sheetName val="Du an nut vong"/>
      <sheetName val="Du an nut Nam cau Tlong"/>
      <sheetName val="Duong kim lien 0 cho dua"/>
      <sheetName val="Du an KTDC Nam trung yen"/>
      <sheetName val="caodothietke"/>
      <sheetName val="DTCT"/>
      <sheetName val="PTVT"/>
      <sheetName val="THDT"/>
      <sheetName val="THVT"/>
      <sheetName val="THGT"/>
      <sheetName val="Nhap"/>
      <sheetName val="Thang 8"/>
      <sheetName val="THANG 09"/>
      <sheetName val="THANG 10"/>
      <sheetName val="Macro1"/>
      <sheetName val="Macro2"/>
      <sheetName val="Macro3"/>
      <sheetName val="C47-456"/>
      <sheetName val="C46"/>
      <sheetName val="C47-PII"/>
      <sheetName val="RP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uong con' vu hcm (8)"/>
      <sheetName val="Qheet3"/>
      <sheetName val="TRUC TIEP"/>
      <sheetName val="GIAN TIEP"/>
      <sheetName val="HOP DONG"/>
      <sheetName val="CON LINH"/>
      <sheetName val="ESTI_"/>
      <sheetName val="__ MTL"/>
      <sheetName val="__ DI"/>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chi tiet z"/>
      <sheetName val=" quy I-2005"/>
      <sheetName val="Quy 2- 2005 "/>
      <sheetName val="Quy III- 2005 "/>
      <sheetName val="Quy 4- 2005"/>
      <sheetName val=""/>
      <sheetName val="km346+00-km346_x000b_240 (2)"/>
      <sheetName val="km342+297._x0015_8-km342+376.41"/>
      <sheetName val="km341+1077 -km34_x0011_+1177.61"/>
      <sheetName val="CAN DOI"/>
      <sheetName val="GIA TRI"/>
      <sheetName val="NO-DIEN"/>
      <sheetName val="NO-KHUONG"/>
      <sheetName val="NO-DUNG"/>
      <sheetName val="NO-DU"/>
      <sheetName val="TC NV"/>
      <sheetName val="khuong"/>
      <sheetName val="du"/>
      <sheetName val="dien"/>
      <sheetName val="dung"/>
      <sheetName val="NO-BANG"/>
      <sheetName val="ton kho"/>
      <sheetName val="bang"/>
      <sheetName val="TH9"/>
      <sheetName val="TH12"/>
      <sheetName val="MAU_A"/>
      <sheetName val="MAU_B"/>
      <sheetName val="MAU_C"/>
      <sheetName val="MAU E -XCD"/>
      <sheetName val="MAU E -TDS1"/>
      <sheetName val="MAU E- NDH"/>
      <sheetName val="lienbao1"/>
      <sheetName val="bangrap"/>
      <sheetName val="Lie Bao2"/>
      <sheetName val="lien bao"/>
      <sheetName val="duong BR"/>
      <sheetName val="nhakhoBR"/>
      <sheetName val="trung 5"/>
      <sheetName val="QLoi"/>
      <sheetName val="PTHT"/>
      <sheetName val="Yenlac"/>
      <sheetName val="telo"/>
      <sheetName val="Giao"/>
      <sheetName val="CHIET TINH"/>
      <sheetName val="Bang Gia VL"/>
      <sheetName val="Tong Hop KP"/>
      <sheetName val=" DON GIA"/>
      <sheetName val="CHIET TINH THEO KH.SAT"/>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MTL$-INTER"/>
      <sheetName val="TCT DIEN LUC (EVN)"/>
      <sheetName val="Bang 聧ia ca may"/>
      <sheetName val="Duong cong vu hcm (8;) (:)"/>
      <sheetName val="Duofg cong vu hcm (7;) (2)"/>
      <sheetName val="gVL"/>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xlsၝCmay"/>
      <sheetName val="[RPT.x"/>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Duïng cong vu hcm (13;) (2)"/>
      <sheetName val="N_x0008_AN CONG"/>
      <sheetName val="K251 _x0001_C"/>
      <sheetName val="pt0-1"/>
      <sheetName val="kp0-1"/>
      <sheetName val="0-1"/>
      <sheetName val="pt2-3"/>
      <sheetName val="thkp2-3"/>
      <sheetName val="clvl"/>
      <sheetName val="2-3"/>
      <sheetName val="cl1-2"/>
      <sheetName val="thkp1-2"/>
      <sheetName val="clvl1-2"/>
      <sheetName val="1-2"/>
      <sheetName val="Ë261"/>
      <sheetName val="K261_x0000_Base"/>
      <sheetName val="K2_x0016_1 AC"/>
      <sheetName val="km337+533î60-km3ó4 (2)"/>
      <sheetName val="tienluong"/>
      <sheetName val="CON(LINH"/>
      <sheetName val="giamay"/>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DG1kSAT"/>
      <sheetName val="_x0010_p_x0000_Ё"/>
      <sheetName val="K259†Base "/>
      <sheetName val="m361 Base"/>
      <sheetName val="刃割 MTL"/>
      <sheetName val="Km346+60_x0010_-km346+820 (2)"/>
      <sheetName val="km346+00-km3_x0014_6+240 (_x0012_)"/>
      <sheetName val="km345+6_x0016_1-km345+000"/>
      <sheetName val="km342+_x0013_76.41- km342+520.29"/>
      <sheetName val="km342+29_x0017_.58-km3_x0014_2+376.41"/>
      <sheetName val="Bang ?ia ca may"/>
      <sheetName val="[RPT.xls?Cmay"/>
      <sheetName val="CHEKe VLCHINH"/>
      <sheetName val="Duong cong vu hcm (¶)"/>
      <sheetName val="XL²_x0000__x0000_t5"/>
      <sheetName val="K_x0000_5_x0001_ @9_x0008_"/>
      <sheetName val="K219 Subbase"/>
      <sheetName val="Duong cojg vu hcm (13;) (2)"/>
      <sheetName val="km345+400-km345ÿÿ00 (6)"/>
      <sheetName val="km338+00-km33Oé100(2)"/>
      <sheetName val="切割 MၔL"/>
      <sheetName val="Con'ty"/>
      <sheetName val="Thuc thanh"/>
      <sheetName val="切割 II"/>
      <sheetName val="GTXLC@INH"/>
      <sheetName val="959 K98"/>
      <sheetName val="May no"/>
      <sheetName val="Sua chua "/>
      <sheetName val="BC luan chuyen"/>
      <sheetName val="Duong co_x0000_g vu hcm (4)"/>
      <sheetName val="Mau so 04 TFDN"/>
      <sheetName val="km342+520-km342+690 (2_x0009_"/>
      <sheetName val="Ho=Ðdong giao khoan"/>
      <sheetName val="k-337+533.60-km338 (2)"/>
      <sheetName val="km341+275-km341)350"/>
      <sheetName val="T1"/>
      <sheetName val="T2"/>
      <sheetName val="T3"/>
      <sheetName val="T4"/>
      <sheetName val="CT 13!"/>
      <sheetName val="Du an n5t Nam cau Tlong"/>
      <sheetName val="Dq/ng kim lien 0 cho dua"/>
      <sheetName val="Du an KDDC Nam trung yen"/>
      <sheetName val="TK 342 ( thue T.C !"/>
      <sheetName val="T_x000b_153"/>
      <sheetName val="cot_xa"/>
      <sheetName val="Quet rac"/>
      <sheetName val="K2_x0015_1 AC"/>
      <sheetName val="Don gia"/>
      <sheetName val="TSO_CHUNG"/>
      <sheetName val="thang6"/>
      <sheetName val="Sheet4"/>
      <sheetName val="Sheet5"/>
      <sheetName val="Sheet6"/>
      <sheetName val="?"/>
      <sheetName val="K261?Base"/>
      <sheetName val="XL²??t5"/>
      <sheetName val="soktmay"/>
      <sheetName val="000000000000"/>
      <sheetName val="100000000000"/>
      <sheetName val="200000000000"/>
      <sheetName val="300000000000"/>
      <sheetName val="400000000000"/>
      <sheetName val="C²_x0000__x0000_iet TK131"/>
      <sheetName val="Thang_x0000__x0000_"/>
      <sheetName val="km″42+297.58-km342+376.41"/>
      <sheetName val="_x0010_p?Ё"/>
      <sheetName val="km337+136-km337ý350"/>
      <sheetName val="Bang ke T.toan`"/>
      <sheetName val="K?5_x0001_ @9_x0008_"/>
      <sheetName val="K251 K)8"/>
      <sheetName val="km342+520-km342+690 (2 "/>
      <sheetName val="km341+1077 -km341+1!77.61"/>
      <sheetName val="km3;7+00-km337+34 (3)"/>
      <sheetName val="Duong cong vu hcm`(2)"/>
      <sheetName val="Duong cong vu_x0000_hcm (9)"/>
      <sheetName val="Duong cong vu_x0000_hcm (4;) (2)"/>
      <sheetName val="Duong cong ve hcm (6)"/>
      <sheetName val="Duong colg vu hcm (3)"/>
      <sheetName val="Duong cnng vu hcm (7;) (2)"/>
      <sheetName val="Duong cong vu hcm(_x0000_Lmat;0)!(2)"/>
      <sheetName val="Macro2_x0000__x0000__x0000__x0000__x0000__x0000__x0000__x0000__x0000__x0000__x0000__x0000_뻰Ŏ_x0000__x0004__x0000__x0000__x0000__x0000__x0000__x0000_뱤ŏ_x0000_"/>
      <sheetName val="_RPT.x"/>
      <sheetName val="_x0010_p_x0000_?"/>
      <sheetName val="K259Base "/>
      <sheetName val="_x0010_p??"/>
      <sheetName val="Sheet04"/>
      <sheetName val="Duong co?g vu hcm (4)"/>
      <sheetName val="C²??iet TK131"/>
      <sheetName val="Thang??"/>
      <sheetName val="Duong cong vu?hcm (9)"/>
      <sheetName val="Duong cong vu?hcm (4;) (2)"/>
      <sheetName val="䈇割 DI"/>
      <sheetName val="Du a. nut Nam cau Tlong"/>
      <sheetName val="Tu²_x0000__x0000_,06 "/>
      <sheetName val="20%"/>
      <sheetName val="Noi"/>
      <sheetName val="nhi"/>
      <sheetName val="Lay"/>
      <sheetName val="c cuu"/>
      <sheetName val="ngoai"/>
      <sheetName val="san"/>
      <sheetName val="C, khoa"/>
      <sheetName val="Y hoc"/>
      <sheetName val="WUA"/>
      <sheetName val="TINHNEN"/>
      <sheetName val="Nen VN"/>
      <sheetName val="Chart2"/>
      <sheetName val="BCDSPS"/>
      <sheetName val="415"/>
      <sheetName val="511.BT"/>
      <sheetName val="631.BT"/>
      <sheetName val="NKSC1"/>
      <sheetName val="CDKT"/>
      <sheetName val="BCDTCP"/>
      <sheetName val="LME"/>
      <sheetName val="KRTK"/>
      <sheetName val="MTO REV.0"/>
      <sheetName val="Budget"/>
      <sheetName val="TRUC TI԰_x0000_"/>
      <sheetName val="XL²_x0000__x0000_€t5"/>
      <sheetName val="?? II"/>
      <sheetName val="Macro2????????????뻰Ŏ?_x0004_??????뱤ŏ?"/>
      <sheetName val="D"/>
      <sheetName val="km338+00-km338+100,2)"/>
      <sheetName val="MCY"/>
      <sheetName val="km337+136-km33×¶350"/>
      <sheetName val="QUAN CHóE"/>
      <sheetName val="TIEP LAI CHAU"/>
      <sheetName val="AANH NGAN"/>
      <sheetName val="LIEN DA"/>
      <sheetName val="THAYCTO "/>
      <sheetName val="특외대"/>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KEM NGHIEN GIA CONG"/>
      <sheetName val="Vat tu"/>
      <sheetName val="MI2A-A"/>
      <sheetName val="MI3"/>
      <sheetName val="MI20(1)"/>
      <sheetName val="Dthu"/>
      <sheetName val="Tuning SF"/>
      <sheetName val="T_x0008_OP-KL"/>
      <sheetName val="DG%KSAT"/>
      <sheetName val="?? M?L"/>
      <sheetName val="Duong co~g vu hcm (5)"/>
    </sheetNames>
    <sheetDataSet>
      <sheetData sheetId="0"/>
      <sheetData sheetId="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G4" t="str">
            <v>VALVE NO</v>
          </cell>
          <cell r="H4" t="str">
            <v>TOTAL</v>
          </cell>
          <cell r="I4" t="str">
            <v>TOTAL</v>
          </cell>
          <cell r="J4" t="str">
            <v>J/M</v>
          </cell>
          <cell r="K4" t="str">
            <v>J/M</v>
          </cell>
          <cell r="L4" t="str">
            <v>VALVE NO</v>
          </cell>
          <cell r="M4" t="str">
            <v>TOTAL</v>
          </cell>
          <cell r="N4" t="str">
            <v>VALVE NO</v>
          </cell>
          <cell r="O4" t="str">
            <v>J/M</v>
          </cell>
          <cell r="P4" t="str">
            <v>J/M</v>
          </cell>
          <cell r="Q4" t="str">
            <v>TOTAL</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E48" t="str">
            <v xml:space="preserve">        (PIPE JOINT FACTOR Fp = 100%)</v>
          </cell>
          <cell r="F48" t="str">
            <v xml:space="preserve">        (PIPE JOINT FACTOR Fp = 0%)</v>
          </cell>
          <cell r="G48" t="str">
            <v xml:space="preserve">        (PIPE JOINT FACTOR Fp = 100%)</v>
          </cell>
          <cell r="H48" t="str">
            <v xml:space="preserve">        (PIPE JOINT FACTOR Fp = 0%)</v>
          </cell>
          <cell r="I48" t="str">
            <v xml:space="preserve">        (PIPE JOINT FACTOR Fp = 100%)</v>
          </cell>
          <cell r="J48" t="str">
            <v xml:space="preserve">        (PIPE JOINT FACTOR Fp = 0%)</v>
          </cell>
          <cell r="K48" t="str">
            <v xml:space="preserve">        (PIPE JOINT FACTOR Fp = 100%)</v>
          </cell>
          <cell r="L48" t="str">
            <v xml:space="preserve">        (PIPE JOINT FACTOR Fp = 0%)</v>
          </cell>
          <cell r="R48" t="str">
            <v xml:space="preserve">        (PIPE JOINT FACTOR Fp = 0%)</v>
          </cell>
        </row>
        <row r="49">
          <cell r="K49" t="str">
            <v>Fc = 0.50  Long, Straight Piping Run</v>
          </cell>
          <cell r="L49" t="str">
            <v>Fc = 4.00  Very Complex Manifolds</v>
          </cell>
          <cell r="M49" t="str">
            <v>Fc = 4.00  Very Complex Manifolds</v>
          </cell>
          <cell r="N49" t="str">
            <v>Fc = 4.00  Very Complex Manifolds</v>
          </cell>
          <cell r="O49" t="str">
            <v>Fc = 4.00  Very Complex Manifolds</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row>
        <row r="9">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row>
        <row r="10">
          <cell r="A10" t="str">
            <v>5S</v>
          </cell>
          <cell r="B10" t="str">
            <v>5S</v>
          </cell>
          <cell r="C10">
            <v>0.5</v>
          </cell>
          <cell r="D10">
            <v>1.65</v>
          </cell>
          <cell r="E10">
            <v>1</v>
          </cell>
          <cell r="F10">
            <v>0</v>
          </cell>
          <cell r="G10">
            <v>0</v>
          </cell>
          <cell r="H10">
            <v>0</v>
          </cell>
          <cell r="I10">
            <v>7.0000000000000007E-2</v>
          </cell>
          <cell r="J10">
            <v>0</v>
          </cell>
          <cell r="K10">
            <v>7.0000000000000007E-2</v>
          </cell>
          <cell r="L10">
            <v>0</v>
          </cell>
          <cell r="M10">
            <v>0</v>
          </cell>
          <cell r="N10">
            <v>0</v>
          </cell>
          <cell r="O10">
            <v>0</v>
          </cell>
          <cell r="P10">
            <v>2</v>
          </cell>
        </row>
        <row r="11">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row>
        <row r="12">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row>
        <row r="13">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row>
        <row r="14">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row>
        <row r="15">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row>
        <row r="16">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row>
        <row r="17">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row>
        <row r="18">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row>
        <row r="19">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row>
        <row r="20">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row>
        <row r="21">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row>
        <row r="22">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row>
        <row r="23">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row>
        <row r="24">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row>
        <row r="25">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row>
        <row r="26">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row>
        <row r="27">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row>
        <row r="28">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row>
        <row r="29">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row>
        <row r="30">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row>
        <row r="31">
          <cell r="A31" t="str">
            <v>5S</v>
          </cell>
          <cell r="B31" t="str">
            <v>5S</v>
          </cell>
          <cell r="C31">
            <v>6</v>
          </cell>
          <cell r="D31">
            <v>2.77</v>
          </cell>
          <cell r="E31">
            <v>1</v>
          </cell>
          <cell r="F31">
            <v>0</v>
          </cell>
          <cell r="G31">
            <v>0</v>
          </cell>
          <cell r="H31">
            <v>0</v>
          </cell>
          <cell r="I31">
            <v>0.45</v>
          </cell>
          <cell r="J31">
            <v>0</v>
          </cell>
          <cell r="K31">
            <v>0.45</v>
          </cell>
          <cell r="L31">
            <v>0</v>
          </cell>
          <cell r="M31">
            <v>0</v>
          </cell>
          <cell r="N31">
            <v>0</v>
          </cell>
          <cell r="O31">
            <v>0</v>
          </cell>
          <cell r="P31">
            <v>4</v>
          </cell>
        </row>
        <row r="32">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row>
        <row r="33">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row>
        <row r="34">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row>
        <row r="35">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row>
        <row r="36">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row>
        <row r="37">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row>
        <row r="38">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row>
        <row r="39">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row>
        <row r="40">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row>
        <row r="41">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row>
        <row r="42">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row>
        <row r="43">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row>
        <row r="44">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row>
        <row r="45">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row>
        <row r="47">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row>
        <row r="48">
          <cell r="B48">
            <v>10</v>
          </cell>
          <cell r="C48">
            <v>26</v>
          </cell>
          <cell r="D48">
            <v>7.92</v>
          </cell>
          <cell r="E48">
            <v>1</v>
          </cell>
          <cell r="F48">
            <v>0</v>
          </cell>
          <cell r="G48">
            <v>0</v>
          </cell>
          <cell r="H48">
            <v>0</v>
          </cell>
          <cell r="I48">
            <v>2.64</v>
          </cell>
          <cell r="J48">
            <v>4.8600000000000003</v>
          </cell>
          <cell r="K48">
            <v>7.5</v>
          </cell>
          <cell r="L48">
            <v>0</v>
          </cell>
          <cell r="M48">
            <v>0</v>
          </cell>
          <cell r="N48">
            <v>0</v>
          </cell>
          <cell r="O48">
            <v>0</v>
          </cell>
          <cell r="P48">
            <v>9</v>
          </cell>
        </row>
        <row r="49">
          <cell r="B49">
            <v>10</v>
          </cell>
          <cell r="C49">
            <v>28</v>
          </cell>
          <cell r="D49">
            <v>7.92</v>
          </cell>
          <cell r="E49">
            <v>1</v>
          </cell>
          <cell r="F49">
            <v>0</v>
          </cell>
          <cell r="G49">
            <v>0</v>
          </cell>
          <cell r="H49">
            <v>0</v>
          </cell>
          <cell r="I49">
            <v>2.84</v>
          </cell>
          <cell r="J49">
            <v>5.26</v>
          </cell>
          <cell r="K49">
            <v>8.1</v>
          </cell>
          <cell r="L49">
            <v>0</v>
          </cell>
          <cell r="M49">
            <v>0</v>
          </cell>
          <cell r="N49">
            <v>0</v>
          </cell>
          <cell r="O49">
            <v>0</v>
          </cell>
          <cell r="P49">
            <v>9</v>
          </cell>
        </row>
        <row r="50">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row>
        <row r="51">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t="str">
            <v/>
          </cell>
        </row>
        <row r="53">
          <cell r="B53">
            <v>10</v>
          </cell>
          <cell r="C53">
            <v>36</v>
          </cell>
          <cell r="D53">
            <v>7.92</v>
          </cell>
          <cell r="E53">
            <v>1</v>
          </cell>
          <cell r="F53">
            <v>0</v>
          </cell>
          <cell r="G53">
            <v>0</v>
          </cell>
          <cell r="H53">
            <v>0</v>
          </cell>
          <cell r="I53">
            <v>3.65</v>
          </cell>
          <cell r="J53">
            <v>6.84</v>
          </cell>
          <cell r="K53">
            <v>10.49</v>
          </cell>
          <cell r="L53">
            <v>0</v>
          </cell>
          <cell r="M53">
            <v>0</v>
          </cell>
          <cell r="N53">
            <v>0</v>
          </cell>
          <cell r="O53">
            <v>0</v>
          </cell>
          <cell r="P53">
            <v>12</v>
          </cell>
        </row>
        <row r="54">
          <cell r="B54" t="str">
            <v>10S</v>
          </cell>
          <cell r="C54">
            <v>0.125</v>
          </cell>
          <cell r="D54">
            <v>1.24</v>
          </cell>
          <cell r="E54">
            <v>1</v>
          </cell>
          <cell r="F54">
            <v>0</v>
          </cell>
          <cell r="G54">
            <v>0</v>
          </cell>
          <cell r="H54">
            <v>0</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0</v>
          </cell>
          <cell r="G55">
            <v>0</v>
          </cell>
          <cell r="H55">
            <v>0</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0</v>
          </cell>
          <cell r="G56">
            <v>0</v>
          </cell>
          <cell r="H56">
            <v>0</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0</v>
          </cell>
          <cell r="G57">
            <v>0</v>
          </cell>
          <cell r="H57">
            <v>0</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0</v>
          </cell>
          <cell r="G58">
            <v>0</v>
          </cell>
          <cell r="H58">
            <v>0</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0</v>
          </cell>
          <cell r="G59">
            <v>0</v>
          </cell>
          <cell r="H59">
            <v>0</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0</v>
          </cell>
          <cell r="G60">
            <v>0</v>
          </cell>
          <cell r="H60">
            <v>0</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0</v>
          </cell>
          <cell r="G61">
            <v>0</v>
          </cell>
          <cell r="H61">
            <v>0</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0</v>
          </cell>
          <cell r="G62">
            <v>0</v>
          </cell>
          <cell r="H62">
            <v>0</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0</v>
          </cell>
          <cell r="G63">
            <v>0</v>
          </cell>
          <cell r="H63">
            <v>0</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0</v>
          </cell>
          <cell r="G64">
            <v>0</v>
          </cell>
          <cell r="H64">
            <v>0</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0</v>
          </cell>
          <cell r="G65">
            <v>0</v>
          </cell>
          <cell r="H65">
            <v>0</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0</v>
          </cell>
          <cell r="G66">
            <v>0</v>
          </cell>
          <cell r="H66">
            <v>0</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0</v>
          </cell>
          <cell r="G67">
            <v>0</v>
          </cell>
          <cell r="H67">
            <v>0</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0</v>
          </cell>
          <cell r="G68">
            <v>0</v>
          </cell>
          <cell r="H68">
            <v>0</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v>
          </cell>
          <cell r="G69">
            <v>0</v>
          </cell>
          <cell r="H69">
            <v>0</v>
          </cell>
          <cell r="I69">
            <v>0.12</v>
          </cell>
          <cell r="J69">
            <v>0</v>
          </cell>
          <cell r="K69">
            <v>0.12</v>
          </cell>
          <cell r="L69">
            <v>0</v>
          </cell>
          <cell r="M69">
            <v>0</v>
          </cell>
          <cell r="N69">
            <v>0</v>
          </cell>
          <cell r="O69">
            <v>0</v>
          </cell>
          <cell r="P69">
            <v>2</v>
          </cell>
        </row>
        <row r="70">
          <cell r="B70" t="str">
            <v>10S</v>
          </cell>
          <cell r="C70">
            <v>1</v>
          </cell>
          <cell r="D70">
            <v>2.77</v>
          </cell>
          <cell r="E70">
            <v>1</v>
          </cell>
          <cell r="F70">
            <v>0</v>
          </cell>
          <cell r="G70">
            <v>0</v>
          </cell>
          <cell r="H70">
            <v>0</v>
          </cell>
          <cell r="I70">
            <v>0.12</v>
          </cell>
          <cell r="J70">
            <v>0</v>
          </cell>
          <cell r="K70">
            <v>0.12</v>
          </cell>
          <cell r="L70">
            <v>0</v>
          </cell>
          <cell r="M70">
            <v>0</v>
          </cell>
          <cell r="N70">
            <v>0</v>
          </cell>
          <cell r="O70">
            <v>0</v>
          </cell>
          <cell r="P70">
            <v>2</v>
          </cell>
        </row>
        <row r="71">
          <cell r="B71" t="str">
            <v>10S</v>
          </cell>
          <cell r="C71">
            <v>1</v>
          </cell>
          <cell r="D71">
            <v>2.77</v>
          </cell>
          <cell r="E71">
            <v>1</v>
          </cell>
          <cell r="F71">
            <v>0</v>
          </cell>
          <cell r="G71">
            <v>0</v>
          </cell>
          <cell r="H71">
            <v>0</v>
          </cell>
          <cell r="I71">
            <v>0.12</v>
          </cell>
          <cell r="J71">
            <v>0</v>
          </cell>
          <cell r="K71">
            <v>0.12</v>
          </cell>
          <cell r="L71">
            <v>0</v>
          </cell>
          <cell r="M71">
            <v>0</v>
          </cell>
          <cell r="N71">
            <v>0</v>
          </cell>
          <cell r="O71">
            <v>0</v>
          </cell>
          <cell r="P71">
            <v>2</v>
          </cell>
        </row>
        <row r="72">
          <cell r="B72" t="str">
            <v>10S</v>
          </cell>
          <cell r="C72">
            <v>1.25</v>
          </cell>
          <cell r="D72">
            <v>2.77</v>
          </cell>
          <cell r="E72">
            <v>1</v>
          </cell>
          <cell r="F72">
            <v>0</v>
          </cell>
          <cell r="G72">
            <v>0</v>
          </cell>
          <cell r="H72">
            <v>0</v>
          </cell>
          <cell r="I72">
            <v>0.15</v>
          </cell>
          <cell r="J72">
            <v>0</v>
          </cell>
          <cell r="K72">
            <v>0.15</v>
          </cell>
          <cell r="L72">
            <v>0</v>
          </cell>
          <cell r="M72">
            <v>0</v>
          </cell>
          <cell r="N72">
            <v>0</v>
          </cell>
          <cell r="O72">
            <v>0</v>
          </cell>
          <cell r="P72">
            <v>2</v>
          </cell>
        </row>
        <row r="73">
          <cell r="B73" t="str">
            <v>10S</v>
          </cell>
          <cell r="C73">
            <v>1.25</v>
          </cell>
          <cell r="D73">
            <v>2.77</v>
          </cell>
          <cell r="E73">
            <v>1</v>
          </cell>
          <cell r="F73">
            <v>0</v>
          </cell>
          <cell r="G73">
            <v>0</v>
          </cell>
          <cell r="H73">
            <v>0</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v>
          </cell>
          <cell r="G74">
            <v>0</v>
          </cell>
          <cell r="H74">
            <v>0</v>
          </cell>
          <cell r="I74">
            <v>0.15</v>
          </cell>
          <cell r="J74">
            <v>0</v>
          </cell>
          <cell r="K74">
            <v>0.15</v>
          </cell>
          <cell r="L74">
            <v>0</v>
          </cell>
          <cell r="M74">
            <v>0</v>
          </cell>
          <cell r="N74">
            <v>0</v>
          </cell>
          <cell r="O74">
            <v>0</v>
          </cell>
          <cell r="P74">
            <v>2</v>
          </cell>
        </row>
        <row r="75">
          <cell r="B75" t="str">
            <v>10S</v>
          </cell>
          <cell r="C75">
            <v>1.5</v>
          </cell>
          <cell r="D75">
            <v>2.77</v>
          </cell>
          <cell r="E75">
            <v>1</v>
          </cell>
          <cell r="F75">
            <v>0</v>
          </cell>
          <cell r="G75">
            <v>0</v>
          </cell>
          <cell r="H75">
            <v>0</v>
          </cell>
          <cell r="I75">
            <v>0.15</v>
          </cell>
          <cell r="J75">
            <v>0</v>
          </cell>
          <cell r="K75">
            <v>0.15</v>
          </cell>
          <cell r="L75">
            <v>0</v>
          </cell>
          <cell r="M75">
            <v>0</v>
          </cell>
          <cell r="N75">
            <v>0</v>
          </cell>
          <cell r="O75">
            <v>0</v>
          </cell>
          <cell r="P75">
            <v>2</v>
          </cell>
        </row>
        <row r="76">
          <cell r="B76" t="str">
            <v>10S</v>
          </cell>
          <cell r="C76">
            <v>1.5</v>
          </cell>
          <cell r="D76">
            <v>2.77</v>
          </cell>
          <cell r="E76">
            <v>1</v>
          </cell>
          <cell r="F76">
            <v>0</v>
          </cell>
          <cell r="G76">
            <v>0</v>
          </cell>
          <cell r="H76">
            <v>0</v>
          </cell>
          <cell r="I76">
            <v>0.15</v>
          </cell>
          <cell r="J76">
            <v>0</v>
          </cell>
          <cell r="K76">
            <v>0.15</v>
          </cell>
          <cell r="L76">
            <v>0</v>
          </cell>
          <cell r="M76">
            <v>0</v>
          </cell>
          <cell r="N76">
            <v>0</v>
          </cell>
          <cell r="O76">
            <v>0</v>
          </cell>
          <cell r="P76">
            <v>2</v>
          </cell>
        </row>
        <row r="77">
          <cell r="B77" t="str">
            <v>10S</v>
          </cell>
          <cell r="C77">
            <v>1.5</v>
          </cell>
          <cell r="D77">
            <v>2.77</v>
          </cell>
          <cell r="E77">
            <v>1</v>
          </cell>
          <cell r="F77">
            <v>0</v>
          </cell>
          <cell r="G77">
            <v>0</v>
          </cell>
          <cell r="H77">
            <v>0</v>
          </cell>
          <cell r="I77">
            <v>0.15</v>
          </cell>
          <cell r="J77">
            <v>0</v>
          </cell>
          <cell r="K77">
            <v>0.15</v>
          </cell>
          <cell r="L77">
            <v>0</v>
          </cell>
          <cell r="M77">
            <v>0</v>
          </cell>
          <cell r="N77">
            <v>0</v>
          </cell>
          <cell r="O77">
            <v>0</v>
          </cell>
          <cell r="P77">
            <v>2</v>
          </cell>
        </row>
        <row r="78">
          <cell r="B78" t="str">
            <v>10S</v>
          </cell>
          <cell r="C78">
            <v>2</v>
          </cell>
          <cell r="D78">
            <v>2.77</v>
          </cell>
          <cell r="E78">
            <v>1</v>
          </cell>
          <cell r="F78">
            <v>0</v>
          </cell>
          <cell r="G78">
            <v>0</v>
          </cell>
          <cell r="H78">
            <v>0</v>
          </cell>
          <cell r="I78">
            <v>0.15</v>
          </cell>
          <cell r="J78">
            <v>0</v>
          </cell>
          <cell r="K78">
            <v>0.15</v>
          </cell>
          <cell r="L78">
            <v>0</v>
          </cell>
          <cell r="M78">
            <v>0</v>
          </cell>
          <cell r="N78">
            <v>0</v>
          </cell>
          <cell r="O78">
            <v>0</v>
          </cell>
          <cell r="P78">
            <v>2</v>
          </cell>
        </row>
        <row r="79">
          <cell r="B79" t="str">
            <v>10S</v>
          </cell>
          <cell r="C79">
            <v>2</v>
          </cell>
          <cell r="D79">
            <v>2.77</v>
          </cell>
          <cell r="E79">
            <v>1</v>
          </cell>
          <cell r="F79">
            <v>0</v>
          </cell>
          <cell r="G79">
            <v>0</v>
          </cell>
          <cell r="H79">
            <v>0</v>
          </cell>
          <cell r="I79">
            <v>0.15</v>
          </cell>
          <cell r="J79">
            <v>0</v>
          </cell>
          <cell r="K79">
            <v>0.15</v>
          </cell>
          <cell r="L79">
            <v>0</v>
          </cell>
          <cell r="M79">
            <v>0</v>
          </cell>
          <cell r="N79">
            <v>0</v>
          </cell>
          <cell r="O79">
            <v>0</v>
          </cell>
          <cell r="P79">
            <v>2</v>
          </cell>
        </row>
        <row r="80">
          <cell r="B80" t="str">
            <v>10S</v>
          </cell>
          <cell r="C80">
            <v>2</v>
          </cell>
          <cell r="D80">
            <v>2.77</v>
          </cell>
          <cell r="E80">
            <v>1</v>
          </cell>
          <cell r="F80">
            <v>0</v>
          </cell>
          <cell r="G80">
            <v>0</v>
          </cell>
          <cell r="H80">
            <v>0</v>
          </cell>
          <cell r="I80">
            <v>0.15</v>
          </cell>
          <cell r="J80">
            <v>0</v>
          </cell>
          <cell r="K80">
            <v>0.15</v>
          </cell>
          <cell r="L80">
            <v>0</v>
          </cell>
          <cell r="M80">
            <v>0</v>
          </cell>
          <cell r="N80">
            <v>0</v>
          </cell>
          <cell r="O80">
            <v>0</v>
          </cell>
          <cell r="P80">
            <v>2</v>
          </cell>
        </row>
        <row r="81">
          <cell r="B81" t="str">
            <v>10S</v>
          </cell>
          <cell r="C81">
            <v>2.5</v>
          </cell>
          <cell r="D81">
            <v>3.05</v>
          </cell>
          <cell r="E81">
            <v>1</v>
          </cell>
          <cell r="F81">
            <v>0</v>
          </cell>
          <cell r="G81">
            <v>0</v>
          </cell>
          <cell r="H81">
            <v>0</v>
          </cell>
          <cell r="I81">
            <v>0.15</v>
          </cell>
          <cell r="J81">
            <v>0</v>
          </cell>
          <cell r="K81">
            <v>0.15</v>
          </cell>
          <cell r="L81">
            <v>0</v>
          </cell>
          <cell r="M81">
            <v>0</v>
          </cell>
          <cell r="N81">
            <v>0</v>
          </cell>
          <cell r="O81">
            <v>2</v>
          </cell>
          <cell r="P81">
            <v>2</v>
          </cell>
        </row>
        <row r="82">
          <cell r="B82" t="str">
            <v>10S</v>
          </cell>
          <cell r="C82">
            <v>3</v>
          </cell>
          <cell r="D82">
            <v>3.05</v>
          </cell>
          <cell r="E82">
            <v>1</v>
          </cell>
          <cell r="F82">
            <v>0</v>
          </cell>
          <cell r="G82">
            <v>0</v>
          </cell>
          <cell r="H82">
            <v>0</v>
          </cell>
          <cell r="I82">
            <v>0.3</v>
          </cell>
          <cell r="J82">
            <v>0</v>
          </cell>
          <cell r="K82">
            <v>0.3</v>
          </cell>
          <cell r="L82">
            <v>0</v>
          </cell>
          <cell r="M82">
            <v>0</v>
          </cell>
          <cell r="N82">
            <v>0</v>
          </cell>
          <cell r="O82">
            <v>0</v>
          </cell>
          <cell r="P82">
            <v>2</v>
          </cell>
        </row>
        <row r="83">
          <cell r="B83" t="str">
            <v>10S</v>
          </cell>
          <cell r="C83">
            <v>3.5</v>
          </cell>
          <cell r="D83">
            <v>3.05</v>
          </cell>
          <cell r="E83">
            <v>1</v>
          </cell>
          <cell r="F83">
            <v>0</v>
          </cell>
          <cell r="G83">
            <v>0</v>
          </cell>
          <cell r="H83">
            <v>0</v>
          </cell>
          <cell r="I83">
            <v>0.3</v>
          </cell>
          <cell r="J83">
            <v>0</v>
          </cell>
          <cell r="K83">
            <v>0.3</v>
          </cell>
          <cell r="L83">
            <v>0</v>
          </cell>
          <cell r="M83">
            <v>0</v>
          </cell>
          <cell r="N83">
            <v>0</v>
          </cell>
          <cell r="O83">
            <v>0</v>
          </cell>
          <cell r="P83">
            <v>3</v>
          </cell>
        </row>
        <row r="84">
          <cell r="B84" t="str">
            <v>10S</v>
          </cell>
          <cell r="C84">
            <v>4</v>
          </cell>
          <cell r="D84">
            <v>3.05</v>
          </cell>
          <cell r="E84">
            <v>1</v>
          </cell>
          <cell r="F84">
            <v>0</v>
          </cell>
          <cell r="G84">
            <v>0</v>
          </cell>
          <cell r="H84">
            <v>0</v>
          </cell>
          <cell r="I84">
            <v>0.45</v>
          </cell>
          <cell r="J84">
            <v>0</v>
          </cell>
          <cell r="K84">
            <v>0.45</v>
          </cell>
          <cell r="L84">
            <v>0</v>
          </cell>
          <cell r="M84">
            <v>0</v>
          </cell>
          <cell r="N84">
            <v>0</v>
          </cell>
          <cell r="O84">
            <v>0</v>
          </cell>
          <cell r="P84">
            <v>3</v>
          </cell>
        </row>
        <row r="85">
          <cell r="B85" t="str">
            <v>10S</v>
          </cell>
          <cell r="C85">
            <v>5</v>
          </cell>
          <cell r="D85">
            <v>3.4</v>
          </cell>
          <cell r="E85">
            <v>1</v>
          </cell>
          <cell r="F85">
            <v>0</v>
          </cell>
          <cell r="G85">
            <v>0</v>
          </cell>
          <cell r="H85">
            <v>0</v>
          </cell>
          <cell r="I85">
            <v>0.45</v>
          </cell>
          <cell r="J85">
            <v>0</v>
          </cell>
          <cell r="K85">
            <v>0.45</v>
          </cell>
          <cell r="L85">
            <v>0</v>
          </cell>
          <cell r="M85">
            <v>0</v>
          </cell>
          <cell r="N85">
            <v>0</v>
          </cell>
          <cell r="O85">
            <v>0</v>
          </cell>
          <cell r="P85">
            <v>4</v>
          </cell>
        </row>
        <row r="86">
          <cell r="B86" t="str">
            <v>10S</v>
          </cell>
          <cell r="C86">
            <v>6</v>
          </cell>
          <cell r="D86">
            <v>3.4</v>
          </cell>
          <cell r="E86">
            <v>1</v>
          </cell>
          <cell r="F86">
            <v>0</v>
          </cell>
          <cell r="G86">
            <v>0</v>
          </cell>
          <cell r="H86">
            <v>0</v>
          </cell>
          <cell r="I86">
            <v>0.6</v>
          </cell>
          <cell r="J86">
            <v>0</v>
          </cell>
          <cell r="K86">
            <v>0.6</v>
          </cell>
          <cell r="L86">
            <v>0</v>
          </cell>
          <cell r="M86">
            <v>0</v>
          </cell>
          <cell r="N86">
            <v>0</v>
          </cell>
          <cell r="O86">
            <v>0</v>
          </cell>
          <cell r="P86">
            <v>4</v>
          </cell>
        </row>
        <row r="87">
          <cell r="B87" t="str">
            <v>10S</v>
          </cell>
          <cell r="C87">
            <v>8</v>
          </cell>
          <cell r="D87">
            <v>3.76</v>
          </cell>
          <cell r="E87">
            <v>1</v>
          </cell>
          <cell r="F87">
            <v>0</v>
          </cell>
          <cell r="G87">
            <v>0</v>
          </cell>
          <cell r="H87">
            <v>0</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0</v>
          </cell>
          <cell r="G88">
            <v>0</v>
          </cell>
          <cell r="H88">
            <v>0</v>
          </cell>
          <cell r="I88">
            <v>1.2</v>
          </cell>
          <cell r="J88">
            <v>0</v>
          </cell>
          <cell r="K88">
            <v>1.2</v>
          </cell>
          <cell r="L88">
            <v>0</v>
          </cell>
          <cell r="M88">
            <v>0</v>
          </cell>
          <cell r="N88">
            <v>0</v>
          </cell>
          <cell r="O88">
            <v>0</v>
          </cell>
          <cell r="P88">
            <v>4</v>
          </cell>
        </row>
        <row r="89">
          <cell r="B89" t="str">
            <v>10S</v>
          </cell>
          <cell r="C89">
            <v>12</v>
          </cell>
          <cell r="D89">
            <v>4.57</v>
          </cell>
          <cell r="E89">
            <v>1</v>
          </cell>
          <cell r="F89">
            <v>0</v>
          </cell>
          <cell r="G89">
            <v>0</v>
          </cell>
          <cell r="H89">
            <v>0</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0</v>
          </cell>
          <cell r="G91">
            <v>0</v>
          </cell>
          <cell r="H91">
            <v>0</v>
          </cell>
          <cell r="I91">
            <v>1.95</v>
          </cell>
          <cell r="J91">
            <v>0</v>
          </cell>
          <cell r="K91">
            <v>1.95</v>
          </cell>
          <cell r="L91">
            <v>0</v>
          </cell>
          <cell r="M91">
            <v>0</v>
          </cell>
          <cell r="N91">
            <v>0</v>
          </cell>
          <cell r="O91">
            <v>0</v>
          </cell>
          <cell r="P91">
            <v>6</v>
          </cell>
        </row>
        <row r="92">
          <cell r="B92" t="str">
            <v>10S</v>
          </cell>
          <cell r="C92">
            <v>18</v>
          </cell>
          <cell r="D92">
            <v>4.78</v>
          </cell>
          <cell r="E92">
            <v>1</v>
          </cell>
          <cell r="F92">
            <v>0</v>
          </cell>
          <cell r="G92">
            <v>0</v>
          </cell>
          <cell r="H92">
            <v>0</v>
          </cell>
          <cell r="I92">
            <v>2.25</v>
          </cell>
          <cell r="J92">
            <v>0</v>
          </cell>
          <cell r="K92">
            <v>2.25</v>
          </cell>
          <cell r="L92">
            <v>0</v>
          </cell>
          <cell r="M92">
            <v>0</v>
          </cell>
          <cell r="N92">
            <v>0</v>
          </cell>
          <cell r="O92">
            <v>0</v>
          </cell>
          <cell r="P92">
            <v>6</v>
          </cell>
        </row>
        <row r="93">
          <cell r="B93" t="str">
            <v>10S</v>
          </cell>
          <cell r="C93">
            <v>20</v>
          </cell>
          <cell r="D93">
            <v>5.54</v>
          </cell>
          <cell r="E93">
            <v>1</v>
          </cell>
          <cell r="F93">
            <v>0</v>
          </cell>
          <cell r="G93">
            <v>0</v>
          </cell>
          <cell r="H93">
            <v>0</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0</v>
          </cell>
          <cell r="G94">
            <v>0</v>
          </cell>
          <cell r="H94">
            <v>0</v>
          </cell>
          <cell r="I94">
            <v>2.23</v>
          </cell>
          <cell r="J94">
            <v>1.37</v>
          </cell>
          <cell r="K94">
            <v>3.6</v>
          </cell>
          <cell r="L94">
            <v>0</v>
          </cell>
          <cell r="M94">
            <v>0</v>
          </cell>
          <cell r="N94">
            <v>0</v>
          </cell>
          <cell r="O94">
            <v>0</v>
          </cell>
          <cell r="P94">
            <v>8</v>
          </cell>
        </row>
        <row r="95">
          <cell r="B95" t="str">
            <v>10S</v>
          </cell>
          <cell r="C95">
            <v>24</v>
          </cell>
          <cell r="D95">
            <v>6.35</v>
          </cell>
          <cell r="E95">
            <v>1</v>
          </cell>
          <cell r="F95">
            <v>0</v>
          </cell>
          <cell r="G95">
            <v>0</v>
          </cell>
          <cell r="H95">
            <v>0</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0</v>
          </cell>
          <cell r="G96">
            <v>0</v>
          </cell>
          <cell r="H96">
            <v>0</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v>
          </cell>
          <cell r="G97">
            <v>0</v>
          </cell>
          <cell r="H97">
            <v>0</v>
          </cell>
          <cell r="I97">
            <v>0.81</v>
          </cell>
          <cell r="J97">
            <v>0.99</v>
          </cell>
          <cell r="K97">
            <v>1.8</v>
          </cell>
          <cell r="L97">
            <v>0</v>
          </cell>
          <cell r="M97">
            <v>0</v>
          </cell>
          <cell r="N97">
            <v>0</v>
          </cell>
          <cell r="O97">
            <v>0</v>
          </cell>
          <cell r="P97">
            <v>4</v>
          </cell>
        </row>
        <row r="98">
          <cell r="B98">
            <v>20</v>
          </cell>
          <cell r="C98">
            <v>10</v>
          </cell>
          <cell r="D98">
            <v>6.35</v>
          </cell>
          <cell r="E98">
            <v>1</v>
          </cell>
          <cell r="F98">
            <v>0</v>
          </cell>
          <cell r="G98">
            <v>0</v>
          </cell>
          <cell r="H98">
            <v>0</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0</v>
          </cell>
          <cell r="G99">
            <v>0</v>
          </cell>
          <cell r="H99">
            <v>0</v>
          </cell>
          <cell r="I99">
            <v>1.22</v>
          </cell>
          <cell r="J99">
            <v>1.32</v>
          </cell>
          <cell r="K99">
            <v>2.54</v>
          </cell>
          <cell r="L99">
            <v>0</v>
          </cell>
          <cell r="M99">
            <v>0</v>
          </cell>
          <cell r="N99">
            <v>0</v>
          </cell>
          <cell r="O99">
            <v>0</v>
          </cell>
          <cell r="P99">
            <v>6</v>
          </cell>
        </row>
        <row r="100">
          <cell r="B100">
            <v>20</v>
          </cell>
          <cell r="C100">
            <v>14</v>
          </cell>
          <cell r="D100">
            <v>7.92</v>
          </cell>
          <cell r="E100">
            <v>1</v>
          </cell>
          <cell r="F100">
            <v>0</v>
          </cell>
          <cell r="G100">
            <v>0</v>
          </cell>
          <cell r="H100">
            <v>0</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0</v>
          </cell>
          <cell r="G101">
            <v>0</v>
          </cell>
          <cell r="H101">
            <v>0</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0</v>
          </cell>
          <cell r="G102">
            <v>0</v>
          </cell>
          <cell r="H102">
            <v>0</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0</v>
          </cell>
          <cell r="G103">
            <v>0</v>
          </cell>
          <cell r="H103">
            <v>0</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0</v>
          </cell>
          <cell r="G104">
            <v>0</v>
          </cell>
          <cell r="H104">
            <v>0</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0</v>
          </cell>
          <cell r="G105">
            <v>0</v>
          </cell>
          <cell r="H105">
            <v>0</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0</v>
          </cell>
          <cell r="G106">
            <v>0</v>
          </cell>
          <cell r="H106">
            <v>0</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0</v>
          </cell>
          <cell r="G107">
            <v>0</v>
          </cell>
          <cell r="H107">
            <v>0</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0</v>
          </cell>
          <cell r="G108">
            <v>0</v>
          </cell>
          <cell r="H108">
            <v>0</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0</v>
          </cell>
          <cell r="G109">
            <v>0</v>
          </cell>
          <cell r="H109">
            <v>0</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0</v>
          </cell>
          <cell r="G110">
            <v>0</v>
          </cell>
          <cell r="H110">
            <v>0</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0</v>
          </cell>
          <cell r="G111">
            <v>0</v>
          </cell>
          <cell r="H111">
            <v>0</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v>
          </cell>
          <cell r="G112">
            <v>0</v>
          </cell>
          <cell r="H112">
            <v>0</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0</v>
          </cell>
          <cell r="G113">
            <v>0</v>
          </cell>
          <cell r="H113">
            <v>0</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0</v>
          </cell>
          <cell r="G114">
            <v>0</v>
          </cell>
          <cell r="H114">
            <v>0</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0</v>
          </cell>
          <cell r="G115">
            <v>0</v>
          </cell>
          <cell r="H115">
            <v>0</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0</v>
          </cell>
          <cell r="G116">
            <v>0</v>
          </cell>
          <cell r="H116">
            <v>0</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0</v>
          </cell>
          <cell r="G117">
            <v>0</v>
          </cell>
          <cell r="H117">
            <v>0</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0</v>
          </cell>
          <cell r="G118">
            <v>0</v>
          </cell>
          <cell r="H118">
            <v>0</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0</v>
          </cell>
          <cell r="G119">
            <v>0</v>
          </cell>
          <cell r="H119">
            <v>0</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0</v>
          </cell>
          <cell r="G120">
            <v>0</v>
          </cell>
          <cell r="H120">
            <v>0</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0</v>
          </cell>
          <cell r="G121">
            <v>0</v>
          </cell>
          <cell r="H121">
            <v>0</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0</v>
          </cell>
          <cell r="G122">
            <v>0</v>
          </cell>
          <cell r="H122">
            <v>0</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0</v>
          </cell>
          <cell r="G123">
            <v>0</v>
          </cell>
          <cell r="H123">
            <v>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0</v>
          </cell>
          <cell r="G124">
            <v>0</v>
          </cell>
          <cell r="H124">
            <v>0</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0</v>
          </cell>
          <cell r="G125">
            <v>0</v>
          </cell>
          <cell r="H125">
            <v>0</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0</v>
          </cell>
          <cell r="G126">
            <v>0</v>
          </cell>
          <cell r="H126">
            <v>0</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0</v>
          </cell>
          <cell r="G127">
            <v>0</v>
          </cell>
          <cell r="H127">
            <v>0</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0</v>
          </cell>
          <cell r="G128">
            <v>0</v>
          </cell>
          <cell r="H128">
            <v>0</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0</v>
          </cell>
          <cell r="G129">
            <v>0</v>
          </cell>
          <cell r="H129">
            <v>0</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0</v>
          </cell>
          <cell r="G131">
            <v>0</v>
          </cell>
          <cell r="H131">
            <v>0</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0</v>
          </cell>
          <cell r="G132">
            <v>0</v>
          </cell>
          <cell r="H132">
            <v>0</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0</v>
          </cell>
          <cell r="G133">
            <v>0</v>
          </cell>
          <cell r="H133">
            <v>0</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0</v>
          </cell>
          <cell r="G134">
            <v>0</v>
          </cell>
          <cell r="H134">
            <v>0</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0</v>
          </cell>
          <cell r="G135">
            <v>0</v>
          </cell>
          <cell r="H135">
            <v>0</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0</v>
          </cell>
          <cell r="G136">
            <v>0</v>
          </cell>
          <cell r="H136">
            <v>0</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0</v>
          </cell>
          <cell r="G137">
            <v>0</v>
          </cell>
          <cell r="H137">
            <v>0</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0</v>
          </cell>
          <cell r="G138">
            <v>0</v>
          </cell>
          <cell r="H138">
            <v>0</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0</v>
          </cell>
          <cell r="G139">
            <v>0</v>
          </cell>
          <cell r="H139">
            <v>0</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0</v>
          </cell>
          <cell r="G140">
            <v>0</v>
          </cell>
          <cell r="H140">
            <v>0</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v>
          </cell>
          <cell r="G141">
            <v>0</v>
          </cell>
          <cell r="H141">
            <v>0</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v>
          </cell>
          <cell r="G142">
            <v>0</v>
          </cell>
          <cell r="H142">
            <v>0</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v>
          </cell>
          <cell r="G143">
            <v>0</v>
          </cell>
          <cell r="H143">
            <v>0</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v>
          </cell>
          <cell r="G144">
            <v>0</v>
          </cell>
          <cell r="H144">
            <v>0</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v>
          </cell>
          <cell r="G145">
            <v>0</v>
          </cell>
          <cell r="H145">
            <v>0</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v>
          </cell>
          <cell r="G146">
            <v>0</v>
          </cell>
          <cell r="H146">
            <v>0</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v>
          </cell>
          <cell r="G147">
            <v>0</v>
          </cell>
          <cell r="H147">
            <v>0</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v>
          </cell>
          <cell r="G148">
            <v>0</v>
          </cell>
          <cell r="H148">
            <v>0</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v>
          </cell>
          <cell r="G149">
            <v>0</v>
          </cell>
          <cell r="H149">
            <v>0</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v>
          </cell>
          <cell r="G150">
            <v>0</v>
          </cell>
          <cell r="H150">
            <v>0</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v>
          </cell>
          <cell r="G151">
            <v>0</v>
          </cell>
          <cell r="H151">
            <v>0</v>
          </cell>
          <cell r="I151">
            <v>0.3</v>
          </cell>
          <cell r="J151">
            <v>0</v>
          </cell>
          <cell r="K151">
            <v>0.3</v>
          </cell>
          <cell r="L151">
            <v>0</v>
          </cell>
          <cell r="M151">
            <v>0</v>
          </cell>
          <cell r="N151">
            <v>0</v>
          </cell>
          <cell r="O151">
            <v>0</v>
          </cell>
          <cell r="P151">
            <v>2</v>
          </cell>
        </row>
        <row r="152">
          <cell r="B152">
            <v>40</v>
          </cell>
          <cell r="C152">
            <v>2</v>
          </cell>
          <cell r="D152">
            <v>3.91</v>
          </cell>
          <cell r="E152">
            <v>1</v>
          </cell>
          <cell r="F152">
            <v>0</v>
          </cell>
          <cell r="G152">
            <v>0</v>
          </cell>
          <cell r="H152">
            <v>0</v>
          </cell>
          <cell r="I152">
            <v>0.3</v>
          </cell>
          <cell r="J152">
            <v>0</v>
          </cell>
          <cell r="K152">
            <v>0.3</v>
          </cell>
          <cell r="L152">
            <v>0</v>
          </cell>
          <cell r="M152">
            <v>0</v>
          </cell>
          <cell r="N152">
            <v>0</v>
          </cell>
          <cell r="O152">
            <v>0</v>
          </cell>
          <cell r="P152">
            <v>2</v>
          </cell>
        </row>
        <row r="153">
          <cell r="B153">
            <v>40</v>
          </cell>
          <cell r="C153">
            <v>2.5</v>
          </cell>
          <cell r="D153">
            <v>5.16</v>
          </cell>
          <cell r="E153">
            <v>1</v>
          </cell>
          <cell r="F153">
            <v>0</v>
          </cell>
          <cell r="G153">
            <v>0</v>
          </cell>
          <cell r="H153">
            <v>0</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v>
          </cell>
          <cell r="G154">
            <v>0</v>
          </cell>
          <cell r="H154">
            <v>0</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v>
          </cell>
          <cell r="G155">
            <v>0</v>
          </cell>
          <cell r="H155">
            <v>0</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v>
          </cell>
          <cell r="G156">
            <v>0</v>
          </cell>
          <cell r="H156">
            <v>0</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v>
          </cell>
          <cell r="G157">
            <v>0</v>
          </cell>
          <cell r="H157">
            <v>0</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v>
          </cell>
          <cell r="G158">
            <v>0</v>
          </cell>
          <cell r="H158">
            <v>0</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v>
          </cell>
          <cell r="G159">
            <v>0</v>
          </cell>
          <cell r="H159">
            <v>0</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0</v>
          </cell>
          <cell r="G160">
            <v>0</v>
          </cell>
          <cell r="H160">
            <v>0</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0</v>
          </cell>
          <cell r="G161">
            <v>0</v>
          </cell>
          <cell r="H161">
            <v>0</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0</v>
          </cell>
          <cell r="G162">
            <v>0</v>
          </cell>
          <cell r="H162">
            <v>0</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0</v>
          </cell>
          <cell r="G163">
            <v>0</v>
          </cell>
          <cell r="H163">
            <v>0</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0</v>
          </cell>
          <cell r="G164">
            <v>0</v>
          </cell>
          <cell r="H164">
            <v>0</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0</v>
          </cell>
          <cell r="G165">
            <v>0</v>
          </cell>
          <cell r="H165">
            <v>0</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0</v>
          </cell>
          <cell r="G166">
            <v>0</v>
          </cell>
          <cell r="H166">
            <v>0</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0</v>
          </cell>
          <cell r="G167">
            <v>0</v>
          </cell>
          <cell r="H167">
            <v>0</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0</v>
          </cell>
          <cell r="G168">
            <v>0</v>
          </cell>
          <cell r="H168">
            <v>0</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0</v>
          </cell>
          <cell r="G169">
            <v>0</v>
          </cell>
          <cell r="H169">
            <v>0</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0</v>
          </cell>
          <cell r="G170">
            <v>0</v>
          </cell>
          <cell r="H170">
            <v>0</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0</v>
          </cell>
          <cell r="G171">
            <v>0</v>
          </cell>
          <cell r="H171">
            <v>0</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0</v>
          </cell>
          <cell r="G172">
            <v>0</v>
          </cell>
          <cell r="H172">
            <v>0</v>
          </cell>
          <cell r="I172">
            <v>7.0000000000000007E-2</v>
          </cell>
          <cell r="J172">
            <v>0</v>
          </cell>
          <cell r="K172">
            <v>7.0000000000000007E-2</v>
          </cell>
          <cell r="L172">
            <v>0</v>
          </cell>
          <cell r="M172">
            <v>0</v>
          </cell>
          <cell r="N172">
            <v>0</v>
          </cell>
          <cell r="O172">
            <v>0</v>
          </cell>
          <cell r="P172">
            <v>2</v>
          </cell>
          <cell r="Q172">
            <v>0</v>
          </cell>
          <cell r="R172">
            <v>0</v>
          </cell>
        </row>
        <row r="173">
          <cell r="B173" t="str">
            <v>40S</v>
          </cell>
          <cell r="C173">
            <v>0.25</v>
          </cell>
          <cell r="D173">
            <v>2.2400000000000002</v>
          </cell>
          <cell r="E173">
            <v>1</v>
          </cell>
          <cell r="F173">
            <v>0</v>
          </cell>
          <cell r="G173">
            <v>0</v>
          </cell>
          <cell r="H173">
            <v>0</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0</v>
          </cell>
          <cell r="G174">
            <v>0</v>
          </cell>
          <cell r="H174">
            <v>0</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0</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0</v>
          </cell>
          <cell r="G176">
            <v>0</v>
          </cell>
          <cell r="H176">
            <v>0</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0</v>
          </cell>
          <cell r="G177">
            <v>0</v>
          </cell>
          <cell r="H177">
            <v>0</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0</v>
          </cell>
          <cell r="G178">
            <v>0</v>
          </cell>
          <cell r="H178">
            <v>0</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0</v>
          </cell>
          <cell r="G179">
            <v>0</v>
          </cell>
          <cell r="H179">
            <v>0</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0</v>
          </cell>
          <cell r="G180">
            <v>0</v>
          </cell>
          <cell r="H180">
            <v>0</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0</v>
          </cell>
          <cell r="G181">
            <v>0</v>
          </cell>
          <cell r="H181">
            <v>0</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0</v>
          </cell>
          <cell r="G182">
            <v>0</v>
          </cell>
          <cell r="H182">
            <v>0</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0</v>
          </cell>
          <cell r="G183">
            <v>0</v>
          </cell>
          <cell r="H183">
            <v>0</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0</v>
          </cell>
          <cell r="G184">
            <v>0</v>
          </cell>
          <cell r="H184">
            <v>0</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v>
          </cell>
          <cell r="G185">
            <v>0</v>
          </cell>
          <cell r="H185">
            <v>0</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v>
          </cell>
          <cell r="G186">
            <v>0</v>
          </cell>
          <cell r="H186">
            <v>0</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v>
          </cell>
          <cell r="G187">
            <v>0</v>
          </cell>
          <cell r="H187">
            <v>0</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v>
          </cell>
          <cell r="G188">
            <v>0</v>
          </cell>
          <cell r="H188">
            <v>0</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v>
          </cell>
          <cell r="G189">
            <v>0</v>
          </cell>
          <cell r="H189">
            <v>0</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v>
          </cell>
          <cell r="G190">
            <v>0</v>
          </cell>
          <cell r="H190">
            <v>0</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v>
          </cell>
          <cell r="G191">
            <v>0</v>
          </cell>
          <cell r="H191">
            <v>0</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v>
          </cell>
          <cell r="G192">
            <v>0</v>
          </cell>
          <cell r="H192">
            <v>0</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v>
          </cell>
          <cell r="G193">
            <v>0</v>
          </cell>
          <cell r="H193">
            <v>0</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v>
          </cell>
          <cell r="G194">
            <v>0</v>
          </cell>
          <cell r="H194">
            <v>0</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v>
          </cell>
          <cell r="G195">
            <v>0</v>
          </cell>
          <cell r="H195">
            <v>0</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v>
          </cell>
          <cell r="G196">
            <v>0</v>
          </cell>
          <cell r="H196">
            <v>0</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v>
          </cell>
          <cell r="G197">
            <v>0</v>
          </cell>
          <cell r="H197">
            <v>0</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v>
          </cell>
          <cell r="G198">
            <v>0</v>
          </cell>
          <cell r="H198">
            <v>0</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v>
          </cell>
          <cell r="G199">
            <v>0</v>
          </cell>
          <cell r="H199">
            <v>0</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v>
          </cell>
          <cell r="G200">
            <v>0</v>
          </cell>
          <cell r="H200">
            <v>0</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v>
          </cell>
          <cell r="G201">
            <v>0</v>
          </cell>
          <cell r="H201">
            <v>0</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v>
          </cell>
          <cell r="G202">
            <v>0</v>
          </cell>
          <cell r="H202">
            <v>0</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v>
          </cell>
          <cell r="G203">
            <v>0</v>
          </cell>
          <cell r="H203">
            <v>0</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0</v>
          </cell>
          <cell r="G204">
            <v>0</v>
          </cell>
          <cell r="H204">
            <v>0</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0</v>
          </cell>
          <cell r="G205">
            <v>0</v>
          </cell>
          <cell r="H205">
            <v>0</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v>
          </cell>
          <cell r="G206">
            <v>0</v>
          </cell>
          <cell r="H206">
            <v>0</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0</v>
          </cell>
          <cell r="G207">
            <v>0</v>
          </cell>
          <cell r="H207">
            <v>0</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0</v>
          </cell>
          <cell r="G208">
            <v>0</v>
          </cell>
          <cell r="H208">
            <v>0</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0</v>
          </cell>
          <cell r="G209">
            <v>0</v>
          </cell>
          <cell r="H209">
            <v>0</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0</v>
          </cell>
          <cell r="G210">
            <v>0</v>
          </cell>
          <cell r="H210">
            <v>0</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0</v>
          </cell>
          <cell r="G211">
            <v>0</v>
          </cell>
          <cell r="H211">
            <v>0</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0</v>
          </cell>
          <cell r="G212">
            <v>0</v>
          </cell>
          <cell r="H212">
            <v>0</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0</v>
          </cell>
          <cell r="G213">
            <v>0</v>
          </cell>
          <cell r="H213">
            <v>0</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0</v>
          </cell>
          <cell r="G214">
            <v>0</v>
          </cell>
          <cell r="H214">
            <v>0</v>
          </cell>
          <cell r="I214">
            <v>2.4300000000000002</v>
          </cell>
          <cell r="J214">
            <v>35.07</v>
          </cell>
          <cell r="K214">
            <v>37.5</v>
          </cell>
          <cell r="L214">
            <v>0</v>
          </cell>
          <cell r="M214">
            <v>0</v>
          </cell>
          <cell r="N214">
            <v>0</v>
          </cell>
          <cell r="O214">
            <v>0</v>
          </cell>
          <cell r="P214">
            <v>8</v>
          </cell>
          <cell r="Q214">
            <v>0</v>
          </cell>
          <cell r="R214">
            <v>4.5198562154295792E-312</v>
          </cell>
        </row>
        <row r="215">
          <cell r="B215">
            <v>80</v>
          </cell>
          <cell r="C215">
            <v>0.125</v>
          </cell>
          <cell r="D215">
            <v>2.41</v>
          </cell>
          <cell r="E215">
            <v>1</v>
          </cell>
          <cell r="F215">
            <v>0</v>
          </cell>
          <cell r="G215">
            <v>0</v>
          </cell>
          <cell r="H215">
            <v>0</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0</v>
          </cell>
          <cell r="G216">
            <v>0</v>
          </cell>
          <cell r="H216">
            <v>0</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0</v>
          </cell>
          <cell r="G217">
            <v>0</v>
          </cell>
          <cell r="H217">
            <v>0</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0</v>
          </cell>
          <cell r="G218">
            <v>0</v>
          </cell>
          <cell r="H218">
            <v>0</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0</v>
          </cell>
          <cell r="G219">
            <v>0</v>
          </cell>
          <cell r="H219">
            <v>0</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0</v>
          </cell>
          <cell r="G220">
            <v>0</v>
          </cell>
          <cell r="H220">
            <v>0</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0</v>
          </cell>
          <cell r="G221">
            <v>0</v>
          </cell>
          <cell r="H221">
            <v>0</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0</v>
          </cell>
          <cell r="G222">
            <v>0</v>
          </cell>
          <cell r="H222">
            <v>0</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0</v>
          </cell>
          <cell r="G224">
            <v>0</v>
          </cell>
          <cell r="H224">
            <v>0</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0</v>
          </cell>
          <cell r="G225">
            <v>0</v>
          </cell>
          <cell r="H225">
            <v>0</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0</v>
          </cell>
          <cell r="G226">
            <v>0</v>
          </cell>
          <cell r="H226">
            <v>0</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0</v>
          </cell>
          <cell r="G227">
            <v>0</v>
          </cell>
          <cell r="H227">
            <v>0</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0</v>
          </cell>
          <cell r="G228">
            <v>0</v>
          </cell>
          <cell r="H228">
            <v>0</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0</v>
          </cell>
          <cell r="G229">
            <v>0</v>
          </cell>
          <cell r="H229">
            <v>0</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v>
          </cell>
          <cell r="G230">
            <v>0</v>
          </cell>
          <cell r="H230">
            <v>0</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v>
          </cell>
          <cell r="G231">
            <v>0</v>
          </cell>
          <cell r="H231">
            <v>0</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v>
          </cell>
          <cell r="G232">
            <v>0</v>
          </cell>
          <cell r="H232">
            <v>0</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v>
          </cell>
          <cell r="G233">
            <v>0</v>
          </cell>
          <cell r="H233">
            <v>0</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v>
          </cell>
          <cell r="G234">
            <v>0</v>
          </cell>
          <cell r="H234">
            <v>0</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v>
          </cell>
          <cell r="G235">
            <v>0</v>
          </cell>
          <cell r="H235">
            <v>0</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v>
          </cell>
          <cell r="G236">
            <v>0</v>
          </cell>
          <cell r="H236">
            <v>0</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v>
          </cell>
          <cell r="G237">
            <v>0</v>
          </cell>
          <cell r="H237">
            <v>0</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v>
          </cell>
          <cell r="G238">
            <v>0</v>
          </cell>
          <cell r="H238">
            <v>0</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v>
          </cell>
          <cell r="G239">
            <v>0</v>
          </cell>
          <cell r="H239">
            <v>0</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v>
          </cell>
          <cell r="G240">
            <v>0</v>
          </cell>
          <cell r="H240">
            <v>0</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v>
          </cell>
          <cell r="G241">
            <v>0</v>
          </cell>
          <cell r="H241">
            <v>0</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v>
          </cell>
          <cell r="G242">
            <v>0</v>
          </cell>
          <cell r="H242">
            <v>0</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v>
          </cell>
          <cell r="G243">
            <v>0</v>
          </cell>
          <cell r="H243">
            <v>0</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v>
          </cell>
          <cell r="G244">
            <v>0</v>
          </cell>
          <cell r="H244">
            <v>0</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v>
          </cell>
          <cell r="G245">
            <v>0</v>
          </cell>
          <cell r="H245">
            <v>0</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v>
          </cell>
          <cell r="G246">
            <v>0</v>
          </cell>
          <cell r="H246">
            <v>0</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v>
          </cell>
          <cell r="G247">
            <v>0</v>
          </cell>
          <cell r="H247">
            <v>0</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v>
          </cell>
          <cell r="G248">
            <v>0</v>
          </cell>
          <cell r="H248">
            <v>0</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0</v>
          </cell>
          <cell r="G249">
            <v>0</v>
          </cell>
          <cell r="H249">
            <v>0</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0</v>
          </cell>
          <cell r="G250">
            <v>0</v>
          </cell>
          <cell r="H250">
            <v>0</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0</v>
          </cell>
          <cell r="G251">
            <v>0</v>
          </cell>
          <cell r="H251">
            <v>0</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0</v>
          </cell>
          <cell r="G252">
            <v>0</v>
          </cell>
          <cell r="H252">
            <v>0</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0</v>
          </cell>
          <cell r="G253">
            <v>0</v>
          </cell>
          <cell r="H253">
            <v>0</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0</v>
          </cell>
          <cell r="G254">
            <v>0</v>
          </cell>
          <cell r="H254">
            <v>0</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0</v>
          </cell>
          <cell r="G255">
            <v>0</v>
          </cell>
          <cell r="H255">
            <v>0</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0</v>
          </cell>
          <cell r="G256">
            <v>0</v>
          </cell>
          <cell r="H256">
            <v>0</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0</v>
          </cell>
          <cell r="G257">
            <v>0</v>
          </cell>
          <cell r="H257">
            <v>0</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0</v>
          </cell>
          <cell r="G258">
            <v>0</v>
          </cell>
          <cell r="H258">
            <v>0</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0</v>
          </cell>
          <cell r="G259">
            <v>0</v>
          </cell>
          <cell r="H259">
            <v>0</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0</v>
          </cell>
          <cell r="G260">
            <v>0</v>
          </cell>
          <cell r="H260">
            <v>0</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0</v>
          </cell>
          <cell r="G261">
            <v>0</v>
          </cell>
          <cell r="H261">
            <v>0</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0</v>
          </cell>
          <cell r="G262">
            <v>0</v>
          </cell>
          <cell r="H262">
            <v>0</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0</v>
          </cell>
          <cell r="G263">
            <v>0</v>
          </cell>
          <cell r="H263">
            <v>0</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0</v>
          </cell>
          <cell r="G264">
            <v>0</v>
          </cell>
          <cell r="H264">
            <v>0</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0</v>
          </cell>
          <cell r="G265">
            <v>0</v>
          </cell>
          <cell r="H265">
            <v>0</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0</v>
          </cell>
          <cell r="G266">
            <v>0</v>
          </cell>
          <cell r="H266">
            <v>0</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0</v>
          </cell>
          <cell r="G267">
            <v>0</v>
          </cell>
          <cell r="H267">
            <v>0</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0</v>
          </cell>
          <cell r="G268">
            <v>0</v>
          </cell>
          <cell r="H268">
            <v>0</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0</v>
          </cell>
          <cell r="G270">
            <v>0</v>
          </cell>
          <cell r="H270">
            <v>0</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0</v>
          </cell>
          <cell r="G271">
            <v>0</v>
          </cell>
          <cell r="H271">
            <v>0</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v>
          </cell>
          <cell r="G272">
            <v>0</v>
          </cell>
          <cell r="H272">
            <v>0</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v>
          </cell>
          <cell r="G273">
            <v>0</v>
          </cell>
          <cell r="H273">
            <v>0</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v>
          </cell>
          <cell r="G274">
            <v>0</v>
          </cell>
          <cell r="H274">
            <v>0</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v>
          </cell>
          <cell r="G275">
            <v>0</v>
          </cell>
          <cell r="H275">
            <v>0</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v>
          </cell>
          <cell r="G276">
            <v>0</v>
          </cell>
          <cell r="H276">
            <v>0</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v>
          </cell>
          <cell r="G277">
            <v>0</v>
          </cell>
          <cell r="H277">
            <v>0</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v>
          </cell>
          <cell r="G278">
            <v>0</v>
          </cell>
          <cell r="H278">
            <v>0</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v>
          </cell>
          <cell r="G279">
            <v>0</v>
          </cell>
          <cell r="H279">
            <v>0</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v>
          </cell>
          <cell r="G280">
            <v>0</v>
          </cell>
          <cell r="H280">
            <v>0</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v>
          </cell>
          <cell r="G281">
            <v>0</v>
          </cell>
          <cell r="H281">
            <v>0</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v>
          </cell>
          <cell r="G282">
            <v>0</v>
          </cell>
          <cell r="H282">
            <v>0</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v>
          </cell>
          <cell r="G283">
            <v>0</v>
          </cell>
          <cell r="H283">
            <v>0</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v>
          </cell>
          <cell r="G284">
            <v>0</v>
          </cell>
          <cell r="H284">
            <v>0</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v>
          </cell>
          <cell r="G285">
            <v>0</v>
          </cell>
          <cell r="H285">
            <v>0</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v>
          </cell>
          <cell r="G286">
            <v>0</v>
          </cell>
          <cell r="H286">
            <v>0</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v>
          </cell>
          <cell r="G287">
            <v>0</v>
          </cell>
          <cell r="H287">
            <v>0</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v>
          </cell>
          <cell r="G288">
            <v>0</v>
          </cell>
          <cell r="H288">
            <v>0</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v>
          </cell>
          <cell r="G289">
            <v>0</v>
          </cell>
          <cell r="H289">
            <v>0</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v>
          </cell>
          <cell r="G290">
            <v>0</v>
          </cell>
          <cell r="H290">
            <v>0</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0</v>
          </cell>
          <cell r="G291">
            <v>0</v>
          </cell>
          <cell r="H291">
            <v>0</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0</v>
          </cell>
          <cell r="G292">
            <v>0</v>
          </cell>
          <cell r="H292">
            <v>0</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v>
          </cell>
          <cell r="G293">
            <v>0</v>
          </cell>
          <cell r="H293">
            <v>0</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0</v>
          </cell>
          <cell r="G294">
            <v>0</v>
          </cell>
          <cell r="H294">
            <v>0</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0</v>
          </cell>
          <cell r="G295">
            <v>0</v>
          </cell>
          <cell r="H295">
            <v>0</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0</v>
          </cell>
          <cell r="G296">
            <v>0</v>
          </cell>
          <cell r="H296">
            <v>0</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0</v>
          </cell>
          <cell r="G297">
            <v>0</v>
          </cell>
          <cell r="H297">
            <v>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0</v>
          </cell>
          <cell r="G298">
            <v>0</v>
          </cell>
          <cell r="H298">
            <v>0</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0</v>
          </cell>
          <cell r="G299">
            <v>0</v>
          </cell>
          <cell r="H299">
            <v>0</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0</v>
          </cell>
          <cell r="G300">
            <v>0</v>
          </cell>
          <cell r="H300">
            <v>0</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0</v>
          </cell>
          <cell r="G301">
            <v>0</v>
          </cell>
          <cell r="H301">
            <v>0</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v>
          </cell>
          <cell r="G302">
            <v>0</v>
          </cell>
          <cell r="H302">
            <v>0</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v>
          </cell>
          <cell r="G303">
            <v>0</v>
          </cell>
          <cell r="H303">
            <v>0</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v>
          </cell>
          <cell r="G304">
            <v>0</v>
          </cell>
          <cell r="H304">
            <v>0</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v>
          </cell>
          <cell r="G305">
            <v>0</v>
          </cell>
          <cell r="H305">
            <v>0</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0</v>
          </cell>
          <cell r="G306">
            <v>0</v>
          </cell>
          <cell r="H306">
            <v>0</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0</v>
          </cell>
          <cell r="G307">
            <v>0</v>
          </cell>
          <cell r="H307">
            <v>0</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0</v>
          </cell>
          <cell r="G308">
            <v>0</v>
          </cell>
          <cell r="H308">
            <v>0</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0</v>
          </cell>
          <cell r="G309">
            <v>0</v>
          </cell>
          <cell r="H309">
            <v>0</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0</v>
          </cell>
          <cell r="G310">
            <v>0</v>
          </cell>
          <cell r="H310">
            <v>0</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0</v>
          </cell>
          <cell r="G311">
            <v>0</v>
          </cell>
          <cell r="H311">
            <v>0</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0</v>
          </cell>
          <cell r="G312">
            <v>0</v>
          </cell>
          <cell r="H312">
            <v>0</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0</v>
          </cell>
          <cell r="G313">
            <v>0</v>
          </cell>
          <cell r="H313">
            <v>0</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v>
          </cell>
          <cell r="G314">
            <v>0</v>
          </cell>
          <cell r="H314">
            <v>0</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0</v>
          </cell>
          <cell r="G315">
            <v>0</v>
          </cell>
          <cell r="H315">
            <v>0</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0</v>
          </cell>
          <cell r="G316">
            <v>0</v>
          </cell>
          <cell r="H316">
            <v>0</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0</v>
          </cell>
          <cell r="G317">
            <v>0</v>
          </cell>
          <cell r="H317">
            <v>0</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0</v>
          </cell>
          <cell r="G318">
            <v>0</v>
          </cell>
          <cell r="H318">
            <v>0</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0</v>
          </cell>
          <cell r="G319">
            <v>0</v>
          </cell>
          <cell r="H319">
            <v>0</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0</v>
          </cell>
          <cell r="G320">
            <v>0</v>
          </cell>
          <cell r="H320">
            <v>0</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0</v>
          </cell>
          <cell r="G321">
            <v>0</v>
          </cell>
          <cell r="H321">
            <v>0</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0</v>
          </cell>
          <cell r="G322">
            <v>0</v>
          </cell>
          <cell r="H322">
            <v>0</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0</v>
          </cell>
          <cell r="G323">
            <v>0</v>
          </cell>
          <cell r="H323">
            <v>0</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0</v>
          </cell>
          <cell r="G324">
            <v>0</v>
          </cell>
          <cell r="H324">
            <v>0</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0</v>
          </cell>
          <cell r="G325">
            <v>0</v>
          </cell>
          <cell r="H325">
            <v>0</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v>
          </cell>
          <cell r="G326">
            <v>0</v>
          </cell>
          <cell r="H326">
            <v>0</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v>
          </cell>
          <cell r="G327">
            <v>0</v>
          </cell>
          <cell r="H327">
            <v>0</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v>
          </cell>
          <cell r="G328">
            <v>0</v>
          </cell>
          <cell r="H328">
            <v>0</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v>
          </cell>
          <cell r="G329">
            <v>0</v>
          </cell>
          <cell r="H329">
            <v>0</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v>
          </cell>
          <cell r="G330">
            <v>0</v>
          </cell>
          <cell r="H330">
            <v>0</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v>
          </cell>
          <cell r="G331">
            <v>0</v>
          </cell>
          <cell r="H331">
            <v>0</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v>
          </cell>
          <cell r="G332">
            <v>0</v>
          </cell>
          <cell r="H332">
            <v>0</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v>
          </cell>
          <cell r="G333">
            <v>0</v>
          </cell>
          <cell r="H333">
            <v>0</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v>
          </cell>
          <cell r="G334">
            <v>0</v>
          </cell>
          <cell r="H334">
            <v>0</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v>
          </cell>
          <cell r="G335">
            <v>0</v>
          </cell>
          <cell r="H335">
            <v>0</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v>
          </cell>
          <cell r="G336">
            <v>0</v>
          </cell>
          <cell r="H336">
            <v>0</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v>
          </cell>
          <cell r="G337">
            <v>0</v>
          </cell>
          <cell r="H337">
            <v>0</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v>
          </cell>
          <cell r="G338">
            <v>0</v>
          </cell>
          <cell r="H338">
            <v>0</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v>
          </cell>
          <cell r="G339">
            <v>0</v>
          </cell>
          <cell r="H339">
            <v>0</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v>
          </cell>
          <cell r="G340">
            <v>0</v>
          </cell>
          <cell r="H340">
            <v>0</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v>
          </cell>
          <cell r="G341">
            <v>0</v>
          </cell>
          <cell r="H341">
            <v>0</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v>
          </cell>
          <cell r="G342">
            <v>0</v>
          </cell>
          <cell r="H342">
            <v>0</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v>
          </cell>
          <cell r="G343">
            <v>0</v>
          </cell>
          <cell r="H343">
            <v>0</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0</v>
          </cell>
          <cell r="H344">
            <v>0</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v>
          </cell>
          <cell r="G345">
            <v>0</v>
          </cell>
          <cell r="H345">
            <v>0</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v>
          </cell>
          <cell r="G346">
            <v>0</v>
          </cell>
          <cell r="H346">
            <v>0</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0</v>
          </cell>
          <cell r="G347">
            <v>0</v>
          </cell>
          <cell r="H347">
            <v>0</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0</v>
          </cell>
          <cell r="G348">
            <v>0</v>
          </cell>
          <cell r="H348">
            <v>0</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0</v>
          </cell>
          <cell r="G349">
            <v>0</v>
          </cell>
          <cell r="H349">
            <v>0</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0</v>
          </cell>
          <cell r="G350">
            <v>0</v>
          </cell>
          <cell r="H350">
            <v>0</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0</v>
          </cell>
          <cell r="G351">
            <v>0</v>
          </cell>
          <cell r="H351">
            <v>0</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0</v>
          </cell>
          <cell r="G352">
            <v>0</v>
          </cell>
          <cell r="H352">
            <v>0</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0</v>
          </cell>
          <cell r="G353">
            <v>0</v>
          </cell>
          <cell r="H353">
            <v>0</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0</v>
          </cell>
          <cell r="G354">
            <v>0</v>
          </cell>
          <cell r="H354">
            <v>0</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0</v>
          </cell>
          <cell r="G355">
            <v>0</v>
          </cell>
          <cell r="H355">
            <v>0</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0</v>
          </cell>
          <cell r="G356">
            <v>0</v>
          </cell>
          <cell r="H356">
            <v>0</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0</v>
          </cell>
          <cell r="G357">
            <v>0</v>
          </cell>
          <cell r="H357">
            <v>0</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0</v>
          </cell>
          <cell r="G358">
            <v>0</v>
          </cell>
          <cell r="H358">
            <v>0</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0</v>
          </cell>
          <cell r="G359">
            <v>0</v>
          </cell>
          <cell r="H359">
            <v>0</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0</v>
          </cell>
          <cell r="G360">
            <v>0</v>
          </cell>
          <cell r="H360">
            <v>0</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0</v>
          </cell>
          <cell r="G361">
            <v>0</v>
          </cell>
          <cell r="H361">
            <v>0</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0</v>
          </cell>
          <cell r="G362">
            <v>0</v>
          </cell>
          <cell r="H362">
            <v>0</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0</v>
          </cell>
          <cell r="G363">
            <v>0</v>
          </cell>
          <cell r="H363">
            <v>0</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0</v>
          </cell>
          <cell r="G364">
            <v>0</v>
          </cell>
          <cell r="H364">
            <v>0</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0</v>
          </cell>
          <cell r="G365">
            <v>0</v>
          </cell>
          <cell r="H365">
            <v>0</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0</v>
          </cell>
          <cell r="G366">
            <v>0</v>
          </cell>
          <cell r="H366">
            <v>0</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0</v>
          </cell>
          <cell r="G367">
            <v>0</v>
          </cell>
          <cell r="H367">
            <v>0</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0</v>
          </cell>
          <cell r="G368">
            <v>0</v>
          </cell>
          <cell r="H368">
            <v>0</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0</v>
          </cell>
          <cell r="G369">
            <v>0</v>
          </cell>
          <cell r="H369">
            <v>0</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v>
          </cell>
          <cell r="G370">
            <v>0</v>
          </cell>
          <cell r="H370">
            <v>0</v>
          </cell>
          <cell r="I370">
            <v>0.12</v>
          </cell>
          <cell r="J370">
            <v>0</v>
          </cell>
          <cell r="K370">
            <v>0.12</v>
          </cell>
          <cell r="L370">
            <v>0</v>
          </cell>
          <cell r="M370">
            <v>0</v>
          </cell>
          <cell r="N370">
            <v>0</v>
          </cell>
          <cell r="O370">
            <v>0</v>
          </cell>
          <cell r="P370">
            <v>2</v>
          </cell>
          <cell r="Q370">
            <v>3.38</v>
          </cell>
          <cell r="R370">
            <v>1</v>
          </cell>
        </row>
        <row r="371">
          <cell r="B371" t="str">
            <v>STD</v>
          </cell>
          <cell r="C371">
            <v>1</v>
          </cell>
          <cell r="D371">
            <v>3.38</v>
          </cell>
          <cell r="E371">
            <v>1</v>
          </cell>
          <cell r="F371">
            <v>0</v>
          </cell>
          <cell r="G371">
            <v>0</v>
          </cell>
          <cell r="H371">
            <v>0</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v>
          </cell>
          <cell r="G372">
            <v>0</v>
          </cell>
          <cell r="H372">
            <v>0</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v>
          </cell>
          <cell r="G373">
            <v>0</v>
          </cell>
          <cell r="H373">
            <v>0</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v>
          </cell>
          <cell r="G374">
            <v>0</v>
          </cell>
          <cell r="H374">
            <v>0</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v>
          </cell>
          <cell r="G375">
            <v>0</v>
          </cell>
          <cell r="H375">
            <v>0</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v>
          </cell>
          <cell r="G376">
            <v>0</v>
          </cell>
          <cell r="H376">
            <v>0</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v>
          </cell>
          <cell r="G377">
            <v>0</v>
          </cell>
          <cell r="H377">
            <v>0</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v>
          </cell>
          <cell r="G378">
            <v>0</v>
          </cell>
          <cell r="H378">
            <v>0</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v>
          </cell>
          <cell r="G379">
            <v>0</v>
          </cell>
          <cell r="H379">
            <v>0</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v>
          </cell>
          <cell r="G380">
            <v>0</v>
          </cell>
          <cell r="H380">
            <v>0</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v>
          </cell>
          <cell r="G381">
            <v>0</v>
          </cell>
          <cell r="H381">
            <v>0</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v>
          </cell>
          <cell r="G382">
            <v>0</v>
          </cell>
          <cell r="H382">
            <v>0</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v>
          </cell>
          <cell r="G383">
            <v>0</v>
          </cell>
          <cell r="H383">
            <v>0</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v>
          </cell>
          <cell r="G384">
            <v>0</v>
          </cell>
          <cell r="H384">
            <v>0</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v>
          </cell>
          <cell r="G385">
            <v>0</v>
          </cell>
          <cell r="H385">
            <v>0</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v>
          </cell>
          <cell r="G386">
            <v>0</v>
          </cell>
          <cell r="H386">
            <v>0</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v>
          </cell>
          <cell r="G387">
            <v>0</v>
          </cell>
          <cell r="H387">
            <v>0</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v>
          </cell>
          <cell r="G388">
            <v>0</v>
          </cell>
          <cell r="H388">
            <v>0</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0</v>
          </cell>
          <cell r="G389">
            <v>0</v>
          </cell>
          <cell r="H389">
            <v>0</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0</v>
          </cell>
          <cell r="G390">
            <v>0</v>
          </cell>
          <cell r="H390">
            <v>0</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0</v>
          </cell>
          <cell r="G391">
            <v>0</v>
          </cell>
          <cell r="H391">
            <v>0</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0</v>
          </cell>
          <cell r="G392">
            <v>0</v>
          </cell>
          <cell r="H392">
            <v>0</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0</v>
          </cell>
          <cell r="G393">
            <v>0</v>
          </cell>
          <cell r="H393">
            <v>0</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0</v>
          </cell>
          <cell r="G394">
            <v>0</v>
          </cell>
          <cell r="H394">
            <v>0</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0</v>
          </cell>
          <cell r="G395">
            <v>0</v>
          </cell>
          <cell r="H395">
            <v>0</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0</v>
          </cell>
          <cell r="G396">
            <v>0</v>
          </cell>
          <cell r="H396">
            <v>0</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0</v>
          </cell>
          <cell r="G397">
            <v>0</v>
          </cell>
          <cell r="H397">
            <v>0</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0</v>
          </cell>
          <cell r="G398">
            <v>0</v>
          </cell>
          <cell r="H398">
            <v>0</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0</v>
          </cell>
          <cell r="G399">
            <v>0</v>
          </cell>
          <cell r="H399">
            <v>0</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0</v>
          </cell>
          <cell r="G400">
            <v>0</v>
          </cell>
          <cell r="H400">
            <v>0</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0</v>
          </cell>
          <cell r="G401">
            <v>0</v>
          </cell>
          <cell r="H401">
            <v>0</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0</v>
          </cell>
          <cell r="G402">
            <v>0</v>
          </cell>
          <cell r="H402">
            <v>0</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0</v>
          </cell>
          <cell r="G403">
            <v>0</v>
          </cell>
          <cell r="H403">
            <v>0</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0</v>
          </cell>
          <cell r="G404">
            <v>0</v>
          </cell>
          <cell r="H404">
            <v>0</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0</v>
          </cell>
          <cell r="G405">
            <v>0</v>
          </cell>
          <cell r="H405">
            <v>0</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0</v>
          </cell>
          <cell r="G406">
            <v>0</v>
          </cell>
          <cell r="H406">
            <v>0</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0</v>
          </cell>
          <cell r="G407">
            <v>0</v>
          </cell>
          <cell r="H407">
            <v>0</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0</v>
          </cell>
          <cell r="G408">
            <v>0</v>
          </cell>
          <cell r="H408">
            <v>0</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0</v>
          </cell>
          <cell r="G409">
            <v>0</v>
          </cell>
          <cell r="H409">
            <v>0</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0</v>
          </cell>
          <cell r="G410">
            <v>0</v>
          </cell>
          <cell r="H410">
            <v>0</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0</v>
          </cell>
          <cell r="G411">
            <v>0</v>
          </cell>
          <cell r="H411">
            <v>0</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0</v>
          </cell>
          <cell r="H412">
            <v>0</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0</v>
          </cell>
          <cell r="G413">
            <v>0</v>
          </cell>
          <cell r="H413">
            <v>0</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0</v>
          </cell>
          <cell r="G414">
            <v>0</v>
          </cell>
          <cell r="H414">
            <v>0</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0</v>
          </cell>
          <cell r="G416">
            <v>0</v>
          </cell>
          <cell r="H416">
            <v>0</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0</v>
          </cell>
          <cell r="G417">
            <v>0</v>
          </cell>
          <cell r="H417">
            <v>0</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0</v>
          </cell>
          <cell r="I419">
            <v>7.0000000000000007E-2</v>
          </cell>
          <cell r="J419">
            <v>0</v>
          </cell>
          <cell r="K419">
            <v>7.0000000000000007E-2</v>
          </cell>
          <cell r="L419">
            <v>0</v>
          </cell>
          <cell r="M419">
            <v>0</v>
          </cell>
          <cell r="N419">
            <v>0</v>
          </cell>
          <cell r="O419">
            <v>0</v>
          </cell>
          <cell r="P419">
            <v>2</v>
          </cell>
        </row>
        <row r="420">
          <cell r="B420" t="str">
            <v xml:space="preserve">XS </v>
          </cell>
          <cell r="C420">
            <v>0.5</v>
          </cell>
          <cell r="D420">
            <v>3.73</v>
          </cell>
          <cell r="E420">
            <v>1</v>
          </cell>
          <cell r="F420">
            <v>0</v>
          </cell>
          <cell r="G420">
            <v>0</v>
          </cell>
          <cell r="H420">
            <v>0</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0</v>
          </cell>
          <cell r="G421">
            <v>0</v>
          </cell>
          <cell r="H421">
            <v>0</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0</v>
          </cell>
          <cell r="G422">
            <v>0</v>
          </cell>
          <cell r="H422">
            <v>0</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0</v>
          </cell>
          <cell r="G423">
            <v>0</v>
          </cell>
          <cell r="H423">
            <v>0</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v>
          </cell>
          <cell r="G424">
            <v>0</v>
          </cell>
          <cell r="H424">
            <v>0</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v>
          </cell>
          <cell r="G425">
            <v>0</v>
          </cell>
          <cell r="H425">
            <v>0</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v>
          </cell>
          <cell r="G426">
            <v>0</v>
          </cell>
          <cell r="H426">
            <v>0</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v>
          </cell>
          <cell r="G427">
            <v>0</v>
          </cell>
          <cell r="H427">
            <v>0</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v>
          </cell>
          <cell r="G428">
            <v>0</v>
          </cell>
          <cell r="H428">
            <v>0</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v>
          </cell>
          <cell r="G430">
            <v>0</v>
          </cell>
          <cell r="H430">
            <v>0</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v>
          </cell>
          <cell r="G431">
            <v>0</v>
          </cell>
          <cell r="H431">
            <v>0</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v>
          </cell>
          <cell r="G432">
            <v>0</v>
          </cell>
          <cell r="H432">
            <v>0</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v>
          </cell>
          <cell r="G433">
            <v>0</v>
          </cell>
          <cell r="H433">
            <v>0</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v>
          </cell>
          <cell r="G434">
            <v>0</v>
          </cell>
          <cell r="H434">
            <v>0</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v>
          </cell>
          <cell r="G435">
            <v>0</v>
          </cell>
          <cell r="H435">
            <v>0</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v>
          </cell>
          <cell r="G436">
            <v>0</v>
          </cell>
          <cell r="H436">
            <v>0</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v>
          </cell>
          <cell r="G437">
            <v>0</v>
          </cell>
          <cell r="H437">
            <v>0</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v>
          </cell>
          <cell r="G438">
            <v>0</v>
          </cell>
          <cell r="H438">
            <v>0</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v>
          </cell>
          <cell r="G439">
            <v>0</v>
          </cell>
          <cell r="H439">
            <v>0</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v>
          </cell>
          <cell r="G441">
            <v>0</v>
          </cell>
          <cell r="H441">
            <v>0</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v>
          </cell>
          <cell r="G442">
            <v>0</v>
          </cell>
          <cell r="H442">
            <v>0</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0</v>
          </cell>
          <cell r="G443">
            <v>0</v>
          </cell>
          <cell r="H443">
            <v>0</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0</v>
          </cell>
          <cell r="G444">
            <v>0</v>
          </cell>
          <cell r="H444">
            <v>0</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0</v>
          </cell>
          <cell r="G445">
            <v>0</v>
          </cell>
          <cell r="H445">
            <v>0</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0</v>
          </cell>
          <cell r="G446">
            <v>0</v>
          </cell>
          <cell r="H446">
            <v>0</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0</v>
          </cell>
          <cell r="G447">
            <v>0</v>
          </cell>
          <cell r="H447">
            <v>0</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0</v>
          </cell>
          <cell r="G448">
            <v>0</v>
          </cell>
          <cell r="H448">
            <v>0</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0</v>
          </cell>
          <cell r="G449">
            <v>0</v>
          </cell>
          <cell r="H449">
            <v>0</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0</v>
          </cell>
          <cell r="G450">
            <v>0</v>
          </cell>
          <cell r="H450">
            <v>0</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0</v>
          </cell>
          <cell r="G452">
            <v>0</v>
          </cell>
          <cell r="H452">
            <v>0</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0</v>
          </cell>
          <cell r="G453">
            <v>0</v>
          </cell>
          <cell r="H453">
            <v>0</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0</v>
          </cell>
          <cell r="G454">
            <v>0</v>
          </cell>
          <cell r="H454">
            <v>0</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0</v>
          </cell>
          <cell r="G455">
            <v>0</v>
          </cell>
          <cell r="H455">
            <v>0</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0</v>
          </cell>
          <cell r="G456">
            <v>0</v>
          </cell>
          <cell r="H456">
            <v>0</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0</v>
          </cell>
          <cell r="G457">
            <v>0</v>
          </cell>
          <cell r="H457">
            <v>0</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0</v>
          </cell>
          <cell r="G458">
            <v>0</v>
          </cell>
          <cell r="H458">
            <v>0</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0</v>
          </cell>
          <cell r="G459">
            <v>0</v>
          </cell>
          <cell r="H459">
            <v>0</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0</v>
          </cell>
          <cell r="G460">
            <v>0</v>
          </cell>
          <cell r="H460">
            <v>0</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0</v>
          </cell>
          <cell r="G461">
            <v>0</v>
          </cell>
          <cell r="H461">
            <v>0</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0</v>
          </cell>
          <cell r="G462">
            <v>0</v>
          </cell>
          <cell r="H462">
            <v>0</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0</v>
          </cell>
          <cell r="G463">
            <v>0</v>
          </cell>
          <cell r="H463">
            <v>0</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0</v>
          </cell>
          <cell r="G464">
            <v>0</v>
          </cell>
          <cell r="H464">
            <v>0</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0</v>
          </cell>
          <cell r="G465">
            <v>0</v>
          </cell>
          <cell r="H465">
            <v>0</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v>
          </cell>
          <cell r="G466">
            <v>0</v>
          </cell>
          <cell r="H466">
            <v>0</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v>
          </cell>
          <cell r="G467">
            <v>0</v>
          </cell>
          <cell r="H467">
            <v>0</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v>
          </cell>
          <cell r="G468">
            <v>0</v>
          </cell>
          <cell r="H468">
            <v>0</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v>
          </cell>
          <cell r="G469">
            <v>0</v>
          </cell>
          <cell r="H469">
            <v>0</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v>
          </cell>
          <cell r="G470">
            <v>0</v>
          </cell>
          <cell r="H470">
            <v>0</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v>
          </cell>
          <cell r="G471">
            <v>0</v>
          </cell>
          <cell r="H471">
            <v>0</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v>
          </cell>
          <cell r="G472">
            <v>0</v>
          </cell>
          <cell r="H472">
            <v>0</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v>
          </cell>
          <cell r="G473">
            <v>0</v>
          </cell>
          <cell r="H473">
            <v>0</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v>
          </cell>
          <cell r="G474">
            <v>0</v>
          </cell>
          <cell r="H474">
            <v>0</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v>
          </cell>
          <cell r="G475">
            <v>0</v>
          </cell>
          <cell r="H475">
            <v>0</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v>
          </cell>
          <cell r="G476">
            <v>0</v>
          </cell>
          <cell r="H476">
            <v>0</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v>
          </cell>
          <cell r="G477">
            <v>0</v>
          </cell>
          <cell r="H477">
            <v>0</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0</v>
          </cell>
          <cell r="H478">
            <v>0</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v>
          </cell>
          <cell r="G479">
            <v>0</v>
          </cell>
          <cell r="H479">
            <v>0</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v>
          </cell>
          <cell r="G480">
            <v>0</v>
          </cell>
          <cell r="H480">
            <v>0</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v>
          </cell>
          <cell r="G481">
            <v>0</v>
          </cell>
          <cell r="H481">
            <v>0</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v>
          </cell>
          <cell r="G482">
            <v>0</v>
          </cell>
          <cell r="H482">
            <v>0</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v>
          </cell>
          <cell r="G483">
            <v>0</v>
          </cell>
          <cell r="H483">
            <v>0</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v>
          </cell>
          <cell r="G484">
            <v>0</v>
          </cell>
          <cell r="H484">
            <v>0</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v>
          </cell>
          <cell r="G485">
            <v>0</v>
          </cell>
          <cell r="H485">
            <v>0</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v>
          </cell>
          <cell r="G486">
            <v>0</v>
          </cell>
          <cell r="H486">
            <v>0</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0</v>
          </cell>
          <cell r="G487">
            <v>0</v>
          </cell>
          <cell r="H487">
            <v>0</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0</v>
          </cell>
          <cell r="G488">
            <v>0</v>
          </cell>
          <cell r="H488">
            <v>0</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0</v>
          </cell>
          <cell r="G489">
            <v>0</v>
          </cell>
          <cell r="H489">
            <v>0</v>
          </cell>
          <cell r="I489">
            <v>6.49</v>
          </cell>
          <cell r="J489">
            <v>20.29</v>
          </cell>
          <cell r="K489">
            <v>26.78</v>
          </cell>
          <cell r="L489">
            <v>0</v>
          </cell>
          <cell r="M489">
            <v>0</v>
          </cell>
          <cell r="N489">
            <v>0</v>
          </cell>
          <cell r="O489">
            <v>0</v>
          </cell>
          <cell r="P489">
            <v>21</v>
          </cell>
        </row>
      </sheetData>
      <sheetData sheetId="4"/>
      <sheetData sheetId="5"/>
      <sheetData sheetId="6"/>
      <sheetData sheetId="7"/>
      <sheetData sheetId="8"/>
      <sheetData sheetId="9"/>
      <sheetData sheetId="10"/>
      <sheetData sheetId="1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refreshError="1"/>
      <sheetData sheetId="361" refreshError="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efreshError="1"/>
      <sheetData sheetId="391"/>
      <sheetData sheetId="392"/>
      <sheetData sheetId="393"/>
      <sheetData sheetId="394"/>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refreshError="1"/>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sheetData sheetId="626"/>
      <sheetData sheetId="627"/>
      <sheetData sheetId="628" refreshError="1"/>
      <sheetData sheetId="629"/>
      <sheetData sheetId="630"/>
      <sheetData sheetId="631"/>
      <sheetData sheetId="632"/>
      <sheetData sheetId="633"/>
      <sheetData sheetId="634" refreshError="1"/>
      <sheetData sheetId="635" refreshError="1"/>
      <sheetData sheetId="636" refreshError="1"/>
      <sheetData sheetId="637"/>
      <sheetData sheetId="638"/>
      <sheetData sheetId="639"/>
      <sheetData sheetId="640"/>
      <sheetData sheetId="641"/>
      <sheetData sheetId="642"/>
      <sheetData sheetId="643"/>
      <sheetData sheetId="644" refreshError="1"/>
      <sheetData sheetId="645"/>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sheetData sheetId="676"/>
      <sheetData sheetId="677"/>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refreshError="1"/>
      <sheetData sheetId="689"/>
      <sheetData sheetId="690"/>
      <sheetData sheetId="691"/>
      <sheetData sheetId="692"/>
      <sheetData sheetId="693"/>
      <sheetData sheetId="694" refreshError="1"/>
      <sheetData sheetId="695" refreshError="1"/>
      <sheetData sheetId="696"/>
      <sheetData sheetId="697"/>
      <sheetData sheetId="698"/>
      <sheetData sheetId="699"/>
      <sheetData sheetId="700"/>
      <sheetData sheetId="701"/>
      <sheetData sheetId="702"/>
      <sheetData sheetId="703"/>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refreshError="1"/>
      <sheetData sheetId="732" refreshError="1"/>
      <sheetData sheetId="733"/>
      <sheetData sheetId="734"/>
      <sheetData sheetId="735"/>
      <sheetData sheetId="736"/>
      <sheetData sheetId="737"/>
      <sheetData sheetId="738"/>
      <sheetData sheetId="739" refreshError="1"/>
      <sheetData sheetId="740"/>
      <sheetData sheetId="741" refreshError="1"/>
      <sheetData sheetId="742" refreshError="1"/>
      <sheetData sheetId="743"/>
      <sheetData sheetId="744" refreshError="1"/>
      <sheetData sheetId="745" refreshError="1"/>
      <sheetData sheetId="746" refreshError="1"/>
      <sheetData sheetId="747"/>
      <sheetData sheetId="748"/>
      <sheetData sheetId="749" refreshError="1"/>
      <sheetData sheetId="750" refreshError="1"/>
      <sheetData sheetId="751"/>
      <sheetData sheetId="752"/>
      <sheetData sheetId="753"/>
      <sheetData sheetId="754"/>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sheetData sheetId="780"/>
      <sheetData sheetId="781" refreshError="1"/>
      <sheetData sheetId="78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gia tri cu)"/>
      <sheetName val="PTDG (phan dieu chinh)"/>
      <sheetName val="dtct_GD1 (tong hop)"/>
      <sheetName val="dtct_GD1 (phan dieu chinh tang)"/>
      <sheetName val="dtct_GD1 (phan dieu chinh giam"/>
      <sheetName val="GTXL(P dieu chinh tang)"/>
      <sheetName val="GTXL(P dieu chinh giam)"/>
      <sheetName val="THGD1(P dieu chinh)"/>
      <sheetName val="THGD1(P dieu chinh) (2)"/>
      <sheetName val="kstk"/>
      <sheetName val="Sheet2"/>
      <sheetName val="Sheet1"/>
      <sheetName val="dtct_GD1"/>
      <sheetName val="GTXL. "/>
      <sheetName val="THGD1"/>
      <sheetName val="Tra_bang"/>
      <sheetName val="CPkhaithacdat"/>
      <sheetName val="DGKSKTTC"/>
      <sheetName val="DgiaksatDHC4,"/>
      <sheetName val="dongia"/>
      <sheetName val="dgGPMB"/>
      <sheetName val="KSGPMB"/>
      <sheetName val="DGKSKTTC (2)"/>
      <sheetName val="kstk (2)"/>
      <sheetName val="dongia (2)"/>
      <sheetName val="giaithich"/>
      <sheetName val="XL4Poppy"/>
      <sheetName val="ESTI."/>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goc"/>
      <sheetName val="tra-vat-lieu"/>
      <sheetName val="CVC"/>
      <sheetName val="ptdg "/>
      <sheetName val="Duong-tk"/>
      <sheetName val="THd-tk"/>
      <sheetName val="ptke"/>
      <sheetName val="tonghop-tk"/>
      <sheetName val="Sheet1"/>
      <sheetName val="Duong-tc"/>
      <sheetName val="TH-tc"/>
      <sheetName val="dtke-tc"/>
      <sheetName val="THk-tc"/>
      <sheetName val="THop-TC"/>
      <sheetName val="Congty"/>
      <sheetName val="VPPN"/>
      <sheetName val="XN74"/>
      <sheetName val="XN54"/>
      <sheetName val="XN33"/>
      <sheetName val="NK96"/>
      <sheetName val="XL4Test5"/>
      <sheetName val="tra_vat_lieu"/>
      <sheetName val="TinhToan"/>
      <sheetName val="ptdg"/>
      <sheetName val="gvl"/>
      <sheetName val="[Duong272-287.xls恴¼iagoc"/>
      <sheetName val="Tra_bang"/>
      <sheetName val="[Duong272-287.xls?¼iagoc"/>
      <sheetName val="S(eet1"/>
      <sheetName val="DT-Dcv"/>
      <sheetName val="ESTI."/>
      <sheetName val="DI-ESTI"/>
      <sheetName val="Thuc thanh"/>
      <sheetName val="_Duong272-287.xls恴¼iagoc"/>
      <sheetName val="BANGTRA"/>
      <sheetName val="Bu_vat_lieu"/>
      <sheetName val="_Duong272-287.xls_¼iagoc"/>
      <sheetName val="ptdg_"/>
      <sheetName val="_Duong272-287.xls?¼iagoc"/>
      <sheetName val="NKCHUNG"/>
      <sheetName val="DS-Thuong 6T dau"/>
      <sheetName val="Sheet3"/>
      <sheetName val="HH THANG 07-2007"/>
      <sheetName val="LUONG"/>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p0000000"/>
      <sheetName val="o0000000"/>
      <sheetName val="q0000000"/>
      <sheetName val="r0000000"/>
      <sheetName val="s0000000"/>
      <sheetName val="t0000000"/>
      <sheetName val="u0000000"/>
      <sheetName val="v0000000"/>
      <sheetName val="000000000000"/>
      <sheetName val="100000000000"/>
      <sheetName val="w0000000"/>
      <sheetName val="ma-pt"/>
      <sheetName val="sat"/>
      <sheetName val="ptvt"/>
      <sheetName val="Sheet2"/>
      <sheetName val="Tro giup"/>
    </sheetNames>
    <sheetDataSet>
      <sheetData sheetId="0"/>
      <sheetData sheetId="1" refreshError="1">
        <row r="4">
          <cell r="B4" t="str">
            <v>c</v>
          </cell>
          <cell r="C4" t="str">
            <v>C¸t vµng</v>
          </cell>
          <cell r="D4" t="str">
            <v>m3</v>
          </cell>
          <cell r="E4">
            <v>111095.39999999998</v>
          </cell>
        </row>
        <row r="5">
          <cell r="B5" t="str">
            <v>x</v>
          </cell>
          <cell r="C5" t="str">
            <v>Xim¨ng PC-300</v>
          </cell>
          <cell r="D5" t="str">
            <v>kg</v>
          </cell>
          <cell r="E5">
            <v>857.43961904761898</v>
          </cell>
        </row>
        <row r="6">
          <cell r="B6" t="str">
            <v>nc</v>
          </cell>
          <cell r="C6" t="str">
            <v>N­íc</v>
          </cell>
          <cell r="D6" t="str">
            <v>LÝt</v>
          </cell>
          <cell r="E6">
            <v>4</v>
          </cell>
        </row>
        <row r="7">
          <cell r="B7" t="str">
            <v>nu</v>
          </cell>
          <cell r="C7" t="str">
            <v>N­íc</v>
          </cell>
          <cell r="D7" t="str">
            <v>LÝt</v>
          </cell>
          <cell r="E7">
            <v>4</v>
          </cell>
        </row>
        <row r="8">
          <cell r="B8" t="str">
            <v>btn</v>
          </cell>
          <cell r="C8" t="str">
            <v>Bªt«ng nhùa</v>
          </cell>
          <cell r="D8" t="str">
            <v xml:space="preserve">TÊn </v>
          </cell>
        </row>
        <row r="9">
          <cell r="B9" t="str">
            <v>#</v>
          </cell>
          <cell r="C9" t="str">
            <v>VËt liÖu kh¸c</v>
          </cell>
          <cell r="D9" t="str">
            <v>%</v>
          </cell>
        </row>
        <row r="10">
          <cell r="B10">
            <v>4</v>
          </cell>
          <cell r="C10" t="str">
            <v>§¸ d¨m 4x6</v>
          </cell>
          <cell r="D10" t="str">
            <v>m3</v>
          </cell>
          <cell r="E10">
            <v>116732.40714285713</v>
          </cell>
        </row>
        <row r="11">
          <cell r="B11" t="str">
            <v>n</v>
          </cell>
          <cell r="C11" t="str">
            <v>Nhùa ®­êng</v>
          </cell>
          <cell r="D11" t="str">
            <v>kg</v>
          </cell>
          <cell r="E11">
            <v>3448.667904761905</v>
          </cell>
        </row>
        <row r="12">
          <cell r="B12">
            <v>1</v>
          </cell>
          <cell r="C12" t="str">
            <v>§¸ d¨m 1x2</v>
          </cell>
          <cell r="D12" t="str">
            <v>m3</v>
          </cell>
          <cell r="E12">
            <v>175526.1714285714</v>
          </cell>
        </row>
        <row r="13">
          <cell r="B13" t="str">
            <v>cpdd1</v>
          </cell>
          <cell r="C13" t="str">
            <v>CÊp phèi ®¸ d¨m</v>
          </cell>
          <cell r="D13" t="str">
            <v>m3</v>
          </cell>
          <cell r="E13">
            <v>162135.8142857143</v>
          </cell>
        </row>
        <row r="14">
          <cell r="B14" t="str">
            <v>cpdd2</v>
          </cell>
          <cell r="C14" t="str">
            <v>CÊp phèi ®¸ d¨m</v>
          </cell>
          <cell r="D14" t="str">
            <v>m3</v>
          </cell>
          <cell r="E14">
            <v>152612.00476190477</v>
          </cell>
        </row>
        <row r="15">
          <cell r="B15" t="str">
            <v>dmz</v>
          </cell>
          <cell r="C15" t="str">
            <v>DÇu Mazut</v>
          </cell>
          <cell r="D15" t="str">
            <v>kg</v>
          </cell>
          <cell r="E15">
            <v>4500</v>
          </cell>
        </row>
        <row r="16">
          <cell r="B16" t="str">
            <v>cpdd</v>
          </cell>
          <cell r="C16" t="str">
            <v>CÊp phèi ®¸ d¨m</v>
          </cell>
          <cell r="D16" t="str">
            <v>m3</v>
          </cell>
          <cell r="E16">
            <v>162135.8142857143</v>
          </cell>
        </row>
        <row r="17">
          <cell r="B17" t="str">
            <v>cui</v>
          </cell>
          <cell r="C17" t="str">
            <v>Cñi</v>
          </cell>
          <cell r="D17" t="str">
            <v>kg</v>
          </cell>
          <cell r="E17">
            <v>500</v>
          </cell>
        </row>
        <row r="18">
          <cell r="B18" t="str">
            <v>d</v>
          </cell>
          <cell r="C18" t="str">
            <v xml:space="preserve">D©y thÐp </v>
          </cell>
          <cell r="D18" t="str">
            <v>kg</v>
          </cell>
          <cell r="E18">
            <v>6333.333333333333</v>
          </cell>
        </row>
        <row r="19">
          <cell r="B19" t="str">
            <v>dh</v>
          </cell>
          <cell r="C19" t="str">
            <v xml:space="preserve">§¸ héc </v>
          </cell>
          <cell r="D19" t="str">
            <v>m3</v>
          </cell>
          <cell r="E19">
            <v>121678.03095238096</v>
          </cell>
        </row>
        <row r="20">
          <cell r="B20">
            <v>2</v>
          </cell>
          <cell r="C20" t="str">
            <v>§¸ d¨m 2x4</v>
          </cell>
          <cell r="D20" t="str">
            <v>m3</v>
          </cell>
          <cell r="E20">
            <v>171659.62380952376</v>
          </cell>
        </row>
        <row r="21">
          <cell r="B21" t="str">
            <v>tbb</v>
          </cell>
          <cell r="C21" t="str">
            <v>Trô biÓn b¸o</v>
          </cell>
          <cell r="D21" t="str">
            <v>Trô</v>
          </cell>
          <cell r="E21">
            <v>235000</v>
          </cell>
        </row>
        <row r="22">
          <cell r="B22">
            <v>0.5</v>
          </cell>
          <cell r="C22" t="str">
            <v>§¸ d¨m 0,5x1</v>
          </cell>
          <cell r="D22" t="str">
            <v>m3</v>
          </cell>
          <cell r="E22">
            <v>175526.1714285714</v>
          </cell>
        </row>
        <row r="23">
          <cell r="B23" t="str">
            <v>di</v>
          </cell>
          <cell r="C23" t="str">
            <v>§inh</v>
          </cell>
          <cell r="D23" t="str">
            <v>kg</v>
          </cell>
          <cell r="E23">
            <v>6190.4761904761899</v>
          </cell>
        </row>
        <row r="24">
          <cell r="B24" t="str">
            <v>g</v>
          </cell>
          <cell r="C24" t="str">
            <v>Gç v¸n</v>
          </cell>
          <cell r="D24" t="str">
            <v>m3</v>
          </cell>
          <cell r="E24">
            <v>1282553.48</v>
          </cell>
        </row>
        <row r="25">
          <cell r="B25" t="str">
            <v>dn</v>
          </cell>
          <cell r="C25" t="str">
            <v xml:space="preserve">Gç ®µ nÑp </v>
          </cell>
          <cell r="D25" t="str">
            <v>m3</v>
          </cell>
          <cell r="E25">
            <v>1282553.48</v>
          </cell>
        </row>
        <row r="26">
          <cell r="B26" t="str">
            <v>s</v>
          </cell>
          <cell r="C26" t="str">
            <v>S¬n</v>
          </cell>
          <cell r="D26" t="str">
            <v>kg</v>
          </cell>
          <cell r="E26">
            <v>26666.666666666664</v>
          </cell>
        </row>
        <row r="27">
          <cell r="B27" t="str">
            <v>q</v>
          </cell>
          <cell r="C27" t="str">
            <v>Que hµn</v>
          </cell>
          <cell r="D27" t="str">
            <v>kg</v>
          </cell>
          <cell r="E27">
            <v>11428.571428571428</v>
          </cell>
        </row>
        <row r="28">
          <cell r="B28" t="str">
            <v>d12</v>
          </cell>
          <cell r="C28" t="str">
            <v>ThÐp trßn d=12mm</v>
          </cell>
          <cell r="D28" t="str">
            <v>kg</v>
          </cell>
          <cell r="E28">
            <v>4391.0716190476187</v>
          </cell>
        </row>
        <row r="29">
          <cell r="B29" t="str">
            <v>d6</v>
          </cell>
          <cell r="C29" t="str">
            <v>ThÐp trßn d=6mm</v>
          </cell>
          <cell r="D29" t="str">
            <v>kg</v>
          </cell>
          <cell r="E29">
            <v>4724.4049523809517</v>
          </cell>
        </row>
        <row r="30">
          <cell r="B30" t="str">
            <v>bdbtn</v>
          </cell>
          <cell r="C30" t="str">
            <v>Bét ®¸ (7%)</v>
          </cell>
          <cell r="D30" t="str">
            <v>kg</v>
          </cell>
          <cell r="E30">
            <v>500</v>
          </cell>
        </row>
        <row r="31">
          <cell r="B31" t="str">
            <v>d16</v>
          </cell>
          <cell r="C31" t="str">
            <v>ThÐp trßn d=16mm</v>
          </cell>
          <cell r="D31" t="str">
            <v>kg</v>
          </cell>
          <cell r="E31">
            <v>4343.452571428571</v>
          </cell>
        </row>
        <row r="32">
          <cell r="B32" t="str">
            <v>dia</v>
          </cell>
          <cell r="C32" t="str">
            <v xml:space="preserve">§inh ®Üa </v>
          </cell>
          <cell r="D32" t="str">
            <v>C¸i</v>
          </cell>
          <cell r="E32">
            <v>2380.9523809523807</v>
          </cell>
        </row>
        <row r="33">
          <cell r="B33" t="str">
            <v>gc</v>
          </cell>
          <cell r="C33" t="str">
            <v>gç v¸n cÇu c«ng t¸c</v>
          </cell>
          <cell r="D33" t="str">
            <v>m3</v>
          </cell>
          <cell r="E33">
            <v>2147779.84</v>
          </cell>
        </row>
        <row r="34">
          <cell r="B34" t="str">
            <v>gg</v>
          </cell>
          <cell r="C34" t="str">
            <v>Gç chèng</v>
          </cell>
          <cell r="D34" t="str">
            <v>m3</v>
          </cell>
          <cell r="E34">
            <v>2147779.84</v>
          </cell>
        </row>
        <row r="35">
          <cell r="B35" t="str">
            <v>ddap</v>
          </cell>
          <cell r="C35" t="str">
            <v>§Êt ®¾p</v>
          </cell>
          <cell r="D35" t="str">
            <v>m3</v>
          </cell>
          <cell r="E35">
            <v>2500</v>
          </cell>
        </row>
        <row r="36">
          <cell r="B36" t="str">
            <v>bl</v>
          </cell>
          <cell r="C36" t="str">
            <v>Bul«ng</v>
          </cell>
          <cell r="D36" t="str">
            <v>C¸i</v>
          </cell>
          <cell r="E36">
            <v>5000</v>
          </cell>
        </row>
        <row r="37">
          <cell r="B37" t="str">
            <v>vc</v>
          </cell>
          <cell r="C37" t="str">
            <v>V«i côc</v>
          </cell>
          <cell r="D37" t="str">
            <v>kg</v>
          </cell>
          <cell r="E37">
            <v>1000</v>
          </cell>
        </row>
        <row r="38">
          <cell r="B38" t="str">
            <v>bd</v>
          </cell>
          <cell r="C38" t="str">
            <v>Bét ®¸</v>
          </cell>
          <cell r="D38" t="str">
            <v>kg</v>
          </cell>
          <cell r="E38">
            <v>476.19047619047615</v>
          </cell>
        </row>
        <row r="39">
          <cell r="B39" t="str">
            <v>dt</v>
          </cell>
          <cell r="C39" t="str">
            <v>D©y thÐp d=3mm</v>
          </cell>
          <cell r="D39" t="str">
            <v>kg</v>
          </cell>
          <cell r="E39">
            <v>4724.4049523809517</v>
          </cell>
        </row>
        <row r="40">
          <cell r="B40" t="str">
            <v>td</v>
          </cell>
          <cell r="C40" t="str">
            <v>T¨ng ®¬</v>
          </cell>
          <cell r="D40" t="str">
            <v>C¸i</v>
          </cell>
          <cell r="E40">
            <v>10000</v>
          </cell>
        </row>
        <row r="41">
          <cell r="B41" t="str">
            <v>bt</v>
          </cell>
          <cell r="C41" t="str">
            <v>Bao t¶i.</v>
          </cell>
          <cell r="D41" t="str">
            <v>m2</v>
          </cell>
          <cell r="E41">
            <v>3800</v>
          </cell>
        </row>
        <row r="42">
          <cell r="B42" t="str">
            <v>ds</v>
          </cell>
          <cell r="C42" t="str">
            <v>§Êt sÐt dÎo</v>
          </cell>
          <cell r="D42" t="str">
            <v>m3</v>
          </cell>
          <cell r="E42">
            <v>30000</v>
          </cell>
        </row>
        <row r="43">
          <cell r="B43" t="str">
            <v>ph</v>
          </cell>
          <cell r="C43" t="str">
            <v>PhÌn chua</v>
          </cell>
          <cell r="D43" t="str">
            <v>Kg</v>
          </cell>
          <cell r="E43">
            <v>10000</v>
          </cell>
        </row>
        <row r="44">
          <cell r="B44" t="str">
            <v>m16</v>
          </cell>
          <cell r="C44" t="str">
            <v>Bul«ng M16</v>
          </cell>
          <cell r="D44" t="str">
            <v>C¸i</v>
          </cell>
          <cell r="E44">
            <v>2500</v>
          </cell>
        </row>
        <row r="45">
          <cell r="B45" t="str">
            <v>x400</v>
          </cell>
          <cell r="C45" t="str">
            <v>Xim¨ng PC-400</v>
          </cell>
          <cell r="D45" t="str">
            <v>kg</v>
          </cell>
          <cell r="E45">
            <v>871.72533333333331</v>
          </cell>
        </row>
        <row r="46">
          <cell r="B46" t="str">
            <v>d8</v>
          </cell>
          <cell r="C46" t="str">
            <v>ThÐp trßn d=8mm</v>
          </cell>
          <cell r="D46" t="str">
            <v>kg</v>
          </cell>
          <cell r="E46">
            <v>4724.4049523809517</v>
          </cell>
        </row>
        <row r="47">
          <cell r="B47" t="str">
            <v>d10</v>
          </cell>
          <cell r="C47" t="str">
            <v>ThÐp trßn d=10mm</v>
          </cell>
          <cell r="D47" t="str">
            <v>kg</v>
          </cell>
          <cell r="E47">
            <v>4438.6906666666664</v>
          </cell>
        </row>
        <row r="48">
          <cell r="B48" t="str">
            <v>d14</v>
          </cell>
          <cell r="C48" t="str">
            <v>ThÐp trßn d=14mm</v>
          </cell>
          <cell r="D48" t="str">
            <v>kg</v>
          </cell>
          <cell r="E48">
            <v>4391.0716190476187</v>
          </cell>
        </row>
        <row r="49">
          <cell r="B49" t="str">
            <v>gid</v>
          </cell>
          <cell r="C49" t="str">
            <v>GiÊy dÇu</v>
          </cell>
          <cell r="D49" t="str">
            <v>m2</v>
          </cell>
          <cell r="E49">
            <v>7000</v>
          </cell>
        </row>
        <row r="50">
          <cell r="B50" t="str">
            <v>®ay</v>
          </cell>
          <cell r="C50" t="str">
            <v>§ay</v>
          </cell>
          <cell r="D50" t="str">
            <v>kg</v>
          </cell>
          <cell r="E50">
            <v>7000</v>
          </cell>
        </row>
        <row r="51">
          <cell r="B51" t="str">
            <v>xg</v>
          </cell>
          <cell r="C51" t="str">
            <v>X¨ng</v>
          </cell>
          <cell r="D51" t="str">
            <v>kg</v>
          </cell>
          <cell r="E51">
            <v>6440</v>
          </cell>
        </row>
        <row r="52">
          <cell r="B52" t="str">
            <v>«</v>
          </cell>
          <cell r="C52" t="str">
            <v>«xy</v>
          </cell>
          <cell r="D52" t="str">
            <v>chai</v>
          </cell>
          <cell r="E52">
            <v>53000</v>
          </cell>
        </row>
        <row r="53">
          <cell r="B53" t="str">
            <v>th</v>
          </cell>
          <cell r="C53" t="str">
            <v>ThÐp h×nh</v>
          </cell>
          <cell r="D53" t="str">
            <v>kg</v>
          </cell>
          <cell r="E53">
            <v>4629.1668571428563</v>
          </cell>
        </row>
        <row r="54">
          <cell r="B54" t="str">
            <v>t</v>
          </cell>
          <cell r="C54" t="str">
            <v>ThÐp b¶n</v>
          </cell>
          <cell r="D54" t="str">
            <v>kg</v>
          </cell>
          <cell r="E54">
            <v>4629.1668571428563</v>
          </cell>
        </row>
        <row r="55">
          <cell r="B55" t="str">
            <v>d18</v>
          </cell>
          <cell r="C55" t="str">
            <v>ThÐp trßn d=18mm</v>
          </cell>
          <cell r="D55" t="str">
            <v>kg</v>
          </cell>
          <cell r="E55">
            <v>4343.452571428571</v>
          </cell>
        </row>
        <row r="56">
          <cell r="B56" t="str">
            <v>tba</v>
          </cell>
          <cell r="C56" t="str">
            <v>ThÐp b¶n</v>
          </cell>
          <cell r="D56" t="str">
            <v>kg</v>
          </cell>
          <cell r="E56">
            <v>4629.1668571428563</v>
          </cell>
        </row>
        <row r="57">
          <cell r="B57" t="str">
            <v>xb</v>
          </cell>
          <cell r="C57" t="str">
            <v>§¸ x« bå</v>
          </cell>
          <cell r="D57" t="str">
            <v>m3</v>
          </cell>
          <cell r="E57">
            <v>33333.333333333328</v>
          </cell>
        </row>
        <row r="58">
          <cell r="B58" t="str">
            <v>d22</v>
          </cell>
          <cell r="C58" t="str">
            <v>ThÐp trßn d=22mm</v>
          </cell>
          <cell r="D58" t="str">
            <v>kg</v>
          </cell>
          <cell r="E58">
            <v>4343.452571428571</v>
          </cell>
        </row>
        <row r="59">
          <cell r="B59" t="str">
            <v>®</v>
          </cell>
          <cell r="C59" t="str">
            <v>§Êt ®Ìn</v>
          </cell>
          <cell r="D59" t="str">
            <v>kg</v>
          </cell>
          <cell r="E59">
            <v>8600</v>
          </cell>
        </row>
        <row r="60">
          <cell r="B60" t="str">
            <v>a</v>
          </cell>
          <cell r="C60" t="str">
            <v>Axªtylen</v>
          </cell>
          <cell r="D60" t="str">
            <v>Chai</v>
          </cell>
          <cell r="E60">
            <v>140000</v>
          </cell>
        </row>
        <row r="61">
          <cell r="B61" t="str">
            <v>m28</v>
          </cell>
          <cell r="C61" t="str">
            <v>Bul«ng M28x105</v>
          </cell>
          <cell r="D61" t="str">
            <v>C¸i</v>
          </cell>
          <cell r="E61">
            <v>5600</v>
          </cell>
        </row>
        <row r="62">
          <cell r="B62" t="str">
            <v>dau</v>
          </cell>
          <cell r="C62" t="str">
            <v>DÇu b«i tr¬n</v>
          </cell>
          <cell r="D62" t="str">
            <v>kg</v>
          </cell>
          <cell r="E62">
            <v>2500</v>
          </cell>
        </row>
        <row r="63">
          <cell r="B63" t="str">
            <v>pc</v>
          </cell>
          <cell r="C63" t="str">
            <v>PhÌn chua</v>
          </cell>
          <cell r="D63" t="str">
            <v>kg</v>
          </cell>
          <cell r="E63">
            <v>9600</v>
          </cell>
        </row>
        <row r="64">
          <cell r="B64" t="str">
            <v>gmc</v>
          </cell>
          <cell r="C64" t="str">
            <v>Gç mÆt cÇu</v>
          </cell>
          <cell r="D64" t="str">
            <v>m3</v>
          </cell>
          <cell r="E64">
            <v>2148409.84</v>
          </cell>
        </row>
        <row r="65">
          <cell r="B65" t="str">
            <v>cc</v>
          </cell>
          <cell r="C65" t="str">
            <v>C©y chèng</v>
          </cell>
          <cell r="D65" t="str">
            <v>C©y</v>
          </cell>
          <cell r="E65">
            <v>8000</v>
          </cell>
        </row>
        <row r="66">
          <cell r="B66" t="str">
            <v>db</v>
          </cell>
          <cell r="C66" t="str">
            <v>D©y buéc</v>
          </cell>
          <cell r="D66" t="str">
            <v>kg</v>
          </cell>
          <cell r="E66">
            <v>6045.454545454545</v>
          </cell>
        </row>
        <row r="67">
          <cell r="B67" t="str">
            <v>d20</v>
          </cell>
          <cell r="C67" t="str">
            <v>ThÐp trßn d=20mm</v>
          </cell>
          <cell r="D67" t="str">
            <v>kg</v>
          </cell>
          <cell r="E67">
            <v>4343.452571428571</v>
          </cell>
        </row>
        <row r="68">
          <cell r="B68" t="str">
            <v>d25</v>
          </cell>
          <cell r="C68" t="str">
            <v>ThÐp trßn d=25mm</v>
          </cell>
          <cell r="D68" t="str">
            <v>kg</v>
          </cell>
          <cell r="E68">
            <v>4343.452571428571</v>
          </cell>
        </row>
        <row r="69">
          <cell r="B69" t="str">
            <v>0.5btn</v>
          </cell>
          <cell r="C69" t="str">
            <v>§¸ 0,5x1 (20%)</v>
          </cell>
          <cell r="D69" t="str">
            <v>m3</v>
          </cell>
          <cell r="E69">
            <v>159647.84761904762</v>
          </cell>
        </row>
        <row r="70">
          <cell r="B70" t="str">
            <v>1btn</v>
          </cell>
          <cell r="C70" t="str">
            <v>§¸ 1x2 (30%)</v>
          </cell>
          <cell r="D70" t="str">
            <v>m3</v>
          </cell>
          <cell r="E70">
            <v>159647.84761904762</v>
          </cell>
        </row>
        <row r="71">
          <cell r="B71" t="str">
            <v>cbtn</v>
          </cell>
          <cell r="C71" t="str">
            <v>C¸t (43%)</v>
          </cell>
          <cell r="D71" t="str">
            <v>m3</v>
          </cell>
          <cell r="E71">
            <v>91545.333333333314</v>
          </cell>
        </row>
        <row r="72">
          <cell r="B72" t="str">
            <v>nbtn</v>
          </cell>
          <cell r="C72" t="str">
            <v>Nhùa (5,8%)</v>
          </cell>
          <cell r="D72" t="str">
            <v>kg</v>
          </cell>
          <cell r="E72">
            <v>3431.3915238095237</v>
          </cell>
        </row>
        <row r="73">
          <cell r="B73" t="str">
            <v>#p</v>
          </cell>
          <cell r="C73" t="str">
            <v>VËt liÖu phô</v>
          </cell>
          <cell r="D73" t="str">
            <v>%</v>
          </cell>
        </row>
        <row r="74">
          <cell r="B74" t="str">
            <v>&gt;18</v>
          </cell>
          <cell r="C74" t="str">
            <v>ThÐp trßn d&gt;18mm</v>
          </cell>
          <cell r="D74" t="str">
            <v>kg</v>
          </cell>
        </row>
        <row r="75">
          <cell r="B75" t="str">
            <v>dmn</v>
          </cell>
          <cell r="C75" t="str">
            <v>§¸ m¹t (18%)</v>
          </cell>
          <cell r="D75" t="str">
            <v>m3</v>
          </cell>
        </row>
        <row r="76">
          <cell r="B76" t="str">
            <v>am</v>
          </cell>
          <cell r="C76" t="str">
            <v>§¸ d¨m</v>
          </cell>
          <cell r="D76" t="str">
            <v>m3</v>
          </cell>
        </row>
        <row r="77">
          <cell r="B77" t="str">
            <v>dm</v>
          </cell>
          <cell r="C77" t="str">
            <v>§¸ m¹t</v>
          </cell>
          <cell r="D77" t="str">
            <v>m3</v>
          </cell>
        </row>
        <row r="78">
          <cell r="B78" t="str">
            <v>ddtc</v>
          </cell>
          <cell r="C78" t="str">
            <v>§¸ d¨m tiªu chuÈn</v>
          </cell>
          <cell r="D78" t="str">
            <v>m3</v>
          </cell>
        </row>
        <row r="79">
          <cell r="B79" t="str">
            <v>dhc</v>
          </cell>
          <cell r="C79" t="str">
            <v>§Êt h÷u c¬</v>
          </cell>
          <cell r="D79" t="str">
            <v>m3</v>
          </cell>
        </row>
        <row r="80">
          <cell r="B80" t="str">
            <v>dg</v>
          </cell>
          <cell r="C80" t="str">
            <v>§inh ®­êng</v>
          </cell>
          <cell r="D80" t="str">
            <v>C¸i</v>
          </cell>
        </row>
        <row r="81">
          <cell r="B81" t="str">
            <v>cr</v>
          </cell>
          <cell r="C81" t="str">
            <v>§inh Cr¨mpong</v>
          </cell>
          <cell r="D81" t="str">
            <v>C¸i</v>
          </cell>
          <cell r="E81">
            <v>2500</v>
          </cell>
        </row>
        <row r="82">
          <cell r="B82" t="str">
            <v>m20</v>
          </cell>
          <cell r="C82" t="str">
            <v>Bul«ng M20</v>
          </cell>
          <cell r="D82" t="str">
            <v>C¸i</v>
          </cell>
          <cell r="E82">
            <v>5000</v>
          </cell>
        </row>
        <row r="83">
          <cell r="B83" t="str">
            <v>cgo</v>
          </cell>
          <cell r="C83" t="str">
            <v>Cäc gç d=8-10cm</v>
          </cell>
          <cell r="D83" t="str">
            <v>m</v>
          </cell>
        </row>
        <row r="84">
          <cell r="B84" t="str">
            <v>ctre</v>
          </cell>
          <cell r="C84" t="str">
            <v>Cäc tre</v>
          </cell>
          <cell r="D84" t="str">
            <v>m</v>
          </cell>
        </row>
        <row r="85">
          <cell r="B85" t="str">
            <v>ct</v>
          </cell>
          <cell r="C85" t="str">
            <v>Cèt thÐp</v>
          </cell>
          <cell r="D85" t="str">
            <v>kg</v>
          </cell>
        </row>
        <row r="86">
          <cell r="B86" t="str">
            <v>day</v>
          </cell>
          <cell r="C86" t="str">
            <v>D©y</v>
          </cell>
          <cell r="D86" t="str">
            <v>kg</v>
          </cell>
        </row>
        <row r="87">
          <cell r="B87" t="str">
            <v>o</v>
          </cell>
          <cell r="C87" t="str">
            <v>èng ®æ d=300</v>
          </cell>
          <cell r="D87" t="str">
            <v xml:space="preserve">m </v>
          </cell>
        </row>
        <row r="88">
          <cell r="B88" t="str">
            <v>o60</v>
          </cell>
          <cell r="C88" t="str">
            <v>èng d=60cm; L=4m</v>
          </cell>
          <cell r="D88" t="str">
            <v>èng</v>
          </cell>
        </row>
        <row r="89">
          <cell r="B89" t="str">
            <v>o100</v>
          </cell>
          <cell r="C89" t="str">
            <v>èng d=100cm; L=1m</v>
          </cell>
          <cell r="D89" t="str">
            <v>m</v>
          </cell>
        </row>
        <row r="90">
          <cell r="B90" t="str">
            <v>on</v>
          </cell>
          <cell r="C90" t="str">
            <v>èng nèi</v>
          </cell>
          <cell r="D90" t="str">
            <v>m</v>
          </cell>
        </row>
        <row r="91">
          <cell r="B91" t="str">
            <v>ot</v>
          </cell>
          <cell r="C91" t="str">
            <v>èng thÐp luån c¸p</v>
          </cell>
          <cell r="D91" t="str">
            <v>m</v>
          </cell>
        </row>
        <row r="92">
          <cell r="B92" t="str">
            <v>g25x25</v>
          </cell>
          <cell r="C92" t="str">
            <v>G¹ch 25x25</v>
          </cell>
          <cell r="D92" t="str">
            <v>Viªn</v>
          </cell>
        </row>
        <row r="93">
          <cell r="B93" t="str">
            <v>go</v>
          </cell>
          <cell r="C93" t="str">
            <v>G¹ch èng 10x10x20</v>
          </cell>
          <cell r="D93" t="str">
            <v>viªn</v>
          </cell>
        </row>
        <row r="94">
          <cell r="B94" t="str">
            <v>gt</v>
          </cell>
          <cell r="C94" t="str">
            <v xml:space="preserve">G¹ch thÎ </v>
          </cell>
          <cell r="D94" t="str">
            <v>viªn</v>
          </cell>
        </row>
        <row r="95">
          <cell r="B95" t="str">
            <v>gk</v>
          </cell>
          <cell r="C95" t="str">
            <v>Gç kª</v>
          </cell>
          <cell r="D95" t="str">
            <v>m3</v>
          </cell>
          <cell r="E95">
            <v>2148409.84</v>
          </cell>
        </row>
        <row r="96">
          <cell r="B96" t="str">
            <v>gd</v>
          </cell>
          <cell r="C96" t="str">
            <v>Gç lµm khe co gian</v>
          </cell>
          <cell r="D96" t="str">
            <v>m3</v>
          </cell>
        </row>
        <row r="97">
          <cell r="B97" t="str">
            <v>ll</v>
          </cell>
          <cell r="C97" t="str">
            <v>LËp l¸ch</v>
          </cell>
          <cell r="D97" t="str">
            <v xml:space="preserve">bé </v>
          </cell>
          <cell r="E97">
            <v>200000</v>
          </cell>
        </row>
        <row r="98">
          <cell r="B98" t="str">
            <v>lc</v>
          </cell>
          <cell r="C98" t="str">
            <v>L­ìi c­a s¾t</v>
          </cell>
          <cell r="D98" t="str">
            <v>C¸i</v>
          </cell>
        </row>
        <row r="99">
          <cell r="B99" t="str">
            <v>lt</v>
          </cell>
          <cell r="C99" t="str">
            <v>L­íi thÐp ®Þnh vÞ</v>
          </cell>
          <cell r="D99" t="str">
            <v>kg</v>
          </cell>
        </row>
        <row r="100">
          <cell r="B100" t="str">
            <v>nt</v>
          </cell>
          <cell r="C100" t="str">
            <v>Nhò t­¬ng 60% nhùa</v>
          </cell>
          <cell r="D100" t="str">
            <v>Kg</v>
          </cell>
        </row>
        <row r="101">
          <cell r="B101" t="str">
            <v>r</v>
          </cell>
          <cell r="C101" t="str">
            <v>Ray</v>
          </cell>
          <cell r="D101" t="str">
            <v>kg</v>
          </cell>
          <cell r="E101">
            <v>4500</v>
          </cell>
        </row>
        <row r="102">
          <cell r="B102" t="str">
            <v>tv</v>
          </cell>
          <cell r="C102" t="str">
            <v>Tµ vÑt gç (14x20x180)</v>
          </cell>
          <cell r="D102" t="str">
            <v>thanh</v>
          </cell>
          <cell r="E102">
            <v>108248.10393600001</v>
          </cell>
        </row>
        <row r="103">
          <cell r="B103" t="str">
            <v>gcn</v>
          </cell>
          <cell r="C103" t="str">
            <v>Gç chång nÒ (14x18x140)</v>
          </cell>
          <cell r="D103" t="str">
            <v>thanh</v>
          </cell>
          <cell r="E103">
            <v>108248.10393600001</v>
          </cell>
        </row>
        <row r="104">
          <cell r="B104" t="str">
            <v>tg</v>
          </cell>
          <cell r="C104" t="str">
            <v>ThÐp gãc</v>
          </cell>
          <cell r="D104" t="str">
            <v>kg</v>
          </cell>
        </row>
        <row r="105">
          <cell r="B105" t="str">
            <v>i</v>
          </cell>
          <cell r="C105" t="str">
            <v>ThÐp I</v>
          </cell>
          <cell r="D105" t="str">
            <v>kg</v>
          </cell>
        </row>
        <row r="106">
          <cell r="B106" t="str">
            <v>tr</v>
          </cell>
          <cell r="C106" t="str">
            <v>ThÐp trßn</v>
          </cell>
          <cell r="D106" t="str">
            <v>kg</v>
          </cell>
          <cell r="E106">
            <v>4724.4049523809517</v>
          </cell>
        </row>
        <row r="107">
          <cell r="B107">
            <v>10</v>
          </cell>
          <cell r="C107" t="str">
            <v>ThÐp trßn d&lt;=10mm</v>
          </cell>
          <cell r="D107" t="str">
            <v>kg</v>
          </cell>
        </row>
        <row r="108">
          <cell r="B108" t="str">
            <v>t4-6</v>
          </cell>
          <cell r="C108" t="str">
            <v>ThÐp trßn d=4-6mm</v>
          </cell>
          <cell r="D108" t="str">
            <v>kg</v>
          </cell>
        </row>
        <row r="109">
          <cell r="B109" t="str">
            <v>d4</v>
          </cell>
          <cell r="C109" t="str">
            <v>ThÐp trßn d=4mm</v>
          </cell>
          <cell r="D109" t="str">
            <v>kg</v>
          </cell>
        </row>
        <row r="110">
          <cell r="B110" t="str">
            <v>&gt;10</v>
          </cell>
          <cell r="C110" t="str">
            <v>ThÐp trßn d&gt;10mm</v>
          </cell>
          <cell r="D110" t="str">
            <v>kg</v>
          </cell>
        </row>
        <row r="111">
          <cell r="B111" t="str">
            <v>vl</v>
          </cell>
          <cell r="C111" t="str">
            <v>V÷a lãt</v>
          </cell>
          <cell r="D111" t="str">
            <v>m3</v>
          </cell>
        </row>
        <row r="112">
          <cell r="B112" t="str">
            <v>vu</v>
          </cell>
          <cell r="C112" t="str">
            <v>V÷a M</v>
          </cell>
          <cell r="D112" t="str">
            <v>m3</v>
          </cell>
        </row>
        <row r="113">
          <cell r="B113" t="str">
            <v>bbcn</v>
          </cell>
          <cell r="C113" t="str">
            <v>BiÓn b¸o tªn cÇu</v>
          </cell>
          <cell r="D113" t="str">
            <v>C¸i</v>
          </cell>
          <cell r="E113">
            <v>450000</v>
          </cell>
        </row>
        <row r="114">
          <cell r="B114" t="str">
            <v>vmm</v>
          </cell>
          <cell r="C114" t="str">
            <v xml:space="preserve">V÷a miÕt m¹ch </v>
          </cell>
          <cell r="D114" t="str">
            <v>m3</v>
          </cell>
        </row>
        <row r="115">
          <cell r="B115" t="str">
            <v>xmt</v>
          </cell>
          <cell r="C115" t="str">
            <v>Xim¨ng tr¾ng</v>
          </cell>
          <cell r="D115" t="str">
            <v>kg</v>
          </cell>
        </row>
        <row r="116">
          <cell r="B116" t="str">
            <v>Tra nh©n c«ng</v>
          </cell>
          <cell r="E116" t="str">
            <v>§­êng</v>
          </cell>
        </row>
        <row r="117">
          <cell r="B117">
            <v>2.5</v>
          </cell>
          <cell r="C117" t="str">
            <v>Nh©n c«ng bËc 2,5/7</v>
          </cell>
          <cell r="D117" t="str">
            <v xml:space="preserve">C«ng </v>
          </cell>
          <cell r="E117">
            <v>12517.48</v>
          </cell>
        </row>
        <row r="118">
          <cell r="B118">
            <v>2.7</v>
          </cell>
          <cell r="C118" t="str">
            <v>Nh©n c«ng bËc 2,7/7</v>
          </cell>
          <cell r="D118" t="str">
            <v xml:space="preserve">C«ng </v>
          </cell>
          <cell r="E118">
            <v>12754.74</v>
          </cell>
        </row>
        <row r="119">
          <cell r="B119">
            <v>3</v>
          </cell>
          <cell r="C119" t="str">
            <v>Nh©n c«ng bËc 3,0/7</v>
          </cell>
          <cell r="D119" t="str">
            <v xml:space="preserve">C«ng </v>
          </cell>
          <cell r="E119">
            <v>13110.65</v>
          </cell>
        </row>
        <row r="120">
          <cell r="B120">
            <v>3.2</v>
          </cell>
          <cell r="C120" t="str">
            <v>Nh©n c«ng bËc 3,2/7</v>
          </cell>
          <cell r="D120" t="str">
            <v xml:space="preserve">C«ng </v>
          </cell>
          <cell r="E120">
            <v>13389.78</v>
          </cell>
        </row>
        <row r="121">
          <cell r="B121">
            <v>3.5</v>
          </cell>
          <cell r="C121" t="str">
            <v>Nh©n c«ng bËc 3,5/7</v>
          </cell>
          <cell r="D121" t="str">
            <v xml:space="preserve">C«ng </v>
          </cell>
          <cell r="E121">
            <v>13808.49</v>
          </cell>
        </row>
        <row r="122">
          <cell r="B122">
            <v>3.7</v>
          </cell>
          <cell r="C122" t="str">
            <v>Nh©n c«ng bËc 3,7/7</v>
          </cell>
          <cell r="D122" t="str">
            <v xml:space="preserve">C«ng </v>
          </cell>
          <cell r="E122">
            <v>14087.63</v>
          </cell>
        </row>
        <row r="123">
          <cell r="B123" t="str">
            <v>n4</v>
          </cell>
          <cell r="C123" t="str">
            <v>Nh©n c«ng bËc 4,0/7</v>
          </cell>
          <cell r="D123" t="str">
            <v xml:space="preserve">C«ng </v>
          </cell>
          <cell r="E123">
            <v>14506.34</v>
          </cell>
        </row>
        <row r="124">
          <cell r="B124">
            <v>4.5</v>
          </cell>
          <cell r="C124" t="str">
            <v>Nh©n c«ng bËc 4,5/7</v>
          </cell>
          <cell r="D124" t="str">
            <v xml:space="preserve">C«ng </v>
          </cell>
          <cell r="E124">
            <v>15936.92</v>
          </cell>
        </row>
        <row r="125">
          <cell r="E125" t="str">
            <v>CÇu cèng</v>
          </cell>
        </row>
        <row r="126">
          <cell r="B126" t="str">
            <v>2,5c</v>
          </cell>
          <cell r="C126" t="str">
            <v>Nh©n c«ng bËc 2,5/7</v>
          </cell>
          <cell r="D126" t="str">
            <v xml:space="preserve">C«ng </v>
          </cell>
          <cell r="E126">
            <v>13215.32</v>
          </cell>
        </row>
        <row r="127">
          <cell r="B127" t="str">
            <v>2,7c</v>
          </cell>
          <cell r="C127" t="str">
            <v>Nh©n c«ng bËc 2,7/7</v>
          </cell>
          <cell r="D127" t="str">
            <v xml:space="preserve">C«ng </v>
          </cell>
          <cell r="E127">
            <v>13480.5</v>
          </cell>
        </row>
        <row r="128">
          <cell r="B128" t="str">
            <v>3c</v>
          </cell>
          <cell r="C128" t="str">
            <v>Nh©n c«ng bËc 3,0/7</v>
          </cell>
          <cell r="D128" t="str">
            <v xml:space="preserve">C«ng </v>
          </cell>
          <cell r="E128">
            <v>13878.28</v>
          </cell>
        </row>
        <row r="129">
          <cell r="B129" t="str">
            <v>3,2c</v>
          </cell>
          <cell r="C129" t="str">
            <v>Nh©n c«ng bËc 3,2/7</v>
          </cell>
          <cell r="D129" t="str">
            <v xml:space="preserve">C«ng </v>
          </cell>
          <cell r="E129">
            <v>14171.37</v>
          </cell>
        </row>
        <row r="130">
          <cell r="B130" t="str">
            <v>3,5c</v>
          </cell>
          <cell r="C130" t="str">
            <v>Nh©n c«ng bËc 3,5/7</v>
          </cell>
          <cell r="D130" t="str">
            <v xml:space="preserve">C«ng </v>
          </cell>
          <cell r="E130">
            <v>14611.02</v>
          </cell>
        </row>
        <row r="131">
          <cell r="B131" t="str">
            <v>3,7c</v>
          </cell>
          <cell r="C131" t="str">
            <v>Nh©n c«ng bËc 3,7/7</v>
          </cell>
          <cell r="D131" t="str">
            <v xml:space="preserve">C«ng </v>
          </cell>
          <cell r="E131">
            <v>14904.11</v>
          </cell>
        </row>
        <row r="132">
          <cell r="B132" t="str">
            <v>4c</v>
          </cell>
          <cell r="C132" t="str">
            <v>Nh©n c«ng bËc 4,0/7</v>
          </cell>
          <cell r="D132" t="str">
            <v xml:space="preserve">C«ng </v>
          </cell>
          <cell r="E132">
            <v>15343.75</v>
          </cell>
        </row>
        <row r="133">
          <cell r="B133" t="str">
            <v>4,5c</v>
          </cell>
          <cell r="C133" t="str">
            <v>Nh©n c«ng bËc 4,5/7</v>
          </cell>
          <cell r="D133" t="str">
            <v xml:space="preserve">C«ng </v>
          </cell>
          <cell r="E133">
            <v>16913.91</v>
          </cell>
        </row>
        <row r="135">
          <cell r="B135" t="str">
            <v>TRA MAÏY TC</v>
          </cell>
        </row>
        <row r="136">
          <cell r="B136" t="str">
            <v>bv</v>
          </cell>
          <cell r="C136" t="str">
            <v>B¬m v÷a XM</v>
          </cell>
          <cell r="D136" t="str">
            <v>Ca</v>
          </cell>
          <cell r="E136">
            <v>125828</v>
          </cell>
        </row>
        <row r="137">
          <cell r="B137" t="str">
            <v>mr50</v>
          </cell>
          <cell r="C137" t="str">
            <v>M¸y r¶I 50-60m3/h</v>
          </cell>
          <cell r="D137" t="str">
            <v>Ca</v>
          </cell>
          <cell r="E137">
            <v>1177680</v>
          </cell>
        </row>
        <row r="138">
          <cell r="B138" t="str">
            <v>c10t</v>
          </cell>
          <cell r="C138" t="str">
            <v>CÈu 10T</v>
          </cell>
          <cell r="D138" t="str">
            <v>Ca</v>
          </cell>
          <cell r="E138">
            <v>615511</v>
          </cell>
        </row>
        <row r="139">
          <cell r="B139" t="str">
            <v>c5t</v>
          </cell>
          <cell r="C139" t="str">
            <v>CÈu 5T</v>
          </cell>
          <cell r="D139" t="str">
            <v>Ca</v>
          </cell>
          <cell r="E139">
            <v>292034</v>
          </cell>
        </row>
        <row r="140">
          <cell r="B140" t="str">
            <v>c16t</v>
          </cell>
          <cell r="C140" t="str">
            <v>CÈu 16T</v>
          </cell>
          <cell r="D140" t="str">
            <v>Ca</v>
          </cell>
          <cell r="E140">
            <v>823425</v>
          </cell>
        </row>
        <row r="141">
          <cell r="B141" t="str">
            <v>c25T</v>
          </cell>
          <cell r="C141" t="str">
            <v>CÈu 25T</v>
          </cell>
          <cell r="D141" t="str">
            <v>Ca</v>
          </cell>
          <cell r="E141">
            <v>1148366</v>
          </cell>
        </row>
        <row r="142">
          <cell r="B142" t="str">
            <v>50t</v>
          </cell>
          <cell r="C142" t="str">
            <v>CÈu xÝch 50T</v>
          </cell>
          <cell r="D142" t="str">
            <v>Ca</v>
          </cell>
          <cell r="E142">
            <v>1639226</v>
          </cell>
        </row>
        <row r="143">
          <cell r="B143" t="str">
            <v>k250</v>
          </cell>
          <cell r="C143" t="str">
            <v>KÝch 250T</v>
          </cell>
          <cell r="D143" t="str">
            <v>Ca</v>
          </cell>
          <cell r="E143">
            <v>86813</v>
          </cell>
        </row>
        <row r="144">
          <cell r="B144" t="str">
            <v>k500</v>
          </cell>
          <cell r="C144" t="str">
            <v>KÝch 500T</v>
          </cell>
          <cell r="D144" t="str">
            <v>Ca</v>
          </cell>
          <cell r="E144">
            <v>102248</v>
          </cell>
        </row>
        <row r="145">
          <cell r="B145" t="str">
            <v>db1</v>
          </cell>
          <cell r="C145" t="str">
            <v>M¸y ®Çm bµn 1KW</v>
          </cell>
          <cell r="D145" t="str">
            <v>Ca</v>
          </cell>
          <cell r="E145">
            <v>32525</v>
          </cell>
        </row>
        <row r="146">
          <cell r="B146" t="str">
            <v>b75</v>
          </cell>
          <cell r="C146" t="str">
            <v>M¸y b¬m n­íc 75CV</v>
          </cell>
          <cell r="D146" t="str">
            <v>Ca</v>
          </cell>
          <cell r="E146">
            <v>466499</v>
          </cell>
        </row>
        <row r="147">
          <cell r="B147" t="str">
            <v>b20</v>
          </cell>
          <cell r="C147" t="str">
            <v>M¸y b¬m n­íc 20CV</v>
          </cell>
          <cell r="D147" t="str">
            <v>Ca</v>
          </cell>
          <cell r="E147">
            <v>140009</v>
          </cell>
        </row>
        <row r="148">
          <cell r="B148" t="str">
            <v>cg</v>
          </cell>
          <cell r="C148" t="str">
            <v>M¸y c¾t èng</v>
          </cell>
          <cell r="D148" t="str">
            <v>Ca</v>
          </cell>
          <cell r="E148">
            <v>46496</v>
          </cell>
        </row>
        <row r="149">
          <cell r="B149" t="str">
            <v>cth</v>
          </cell>
          <cell r="C149" t="str">
            <v>M¸y c¾t thÐp</v>
          </cell>
          <cell r="D149" t="str">
            <v>Ca</v>
          </cell>
          <cell r="E149">
            <v>164322</v>
          </cell>
        </row>
        <row r="150">
          <cell r="B150" t="str">
            <v>cong</v>
          </cell>
          <cell r="C150" t="str">
            <v>M¸y cuèn èng</v>
          </cell>
          <cell r="D150" t="str">
            <v>Ca</v>
          </cell>
          <cell r="E150">
            <v>43589</v>
          </cell>
        </row>
        <row r="151">
          <cell r="B151" t="str">
            <v>h23</v>
          </cell>
          <cell r="C151" t="str">
            <v>M¸y hµn 23KW</v>
          </cell>
          <cell r="D151" t="str">
            <v>Ca</v>
          </cell>
          <cell r="E151">
            <v>77338</v>
          </cell>
        </row>
        <row r="152">
          <cell r="B152" t="str">
            <v>m#</v>
          </cell>
          <cell r="C152" t="str">
            <v>M¸y kh¸c</v>
          </cell>
          <cell r="D152" t="str">
            <v>%</v>
          </cell>
        </row>
        <row r="153">
          <cell r="B153" t="str">
            <v>nk</v>
          </cell>
          <cell r="C153" t="str">
            <v>M¸y nÐn khÝ 10m3/h</v>
          </cell>
          <cell r="D153" t="str">
            <v>Ca</v>
          </cell>
          <cell r="E153">
            <v>28854</v>
          </cell>
        </row>
        <row r="154">
          <cell r="B154" t="str">
            <v>250l</v>
          </cell>
          <cell r="C154" t="str">
            <v>M¸y trén 250l</v>
          </cell>
          <cell r="D154" t="str">
            <v>Ca</v>
          </cell>
          <cell r="E154">
            <v>96272</v>
          </cell>
        </row>
        <row r="155">
          <cell r="B155" t="str">
            <v>80l</v>
          </cell>
          <cell r="C155" t="str">
            <v>M¸y trén v÷a 80l</v>
          </cell>
          <cell r="D155" t="str">
            <v>Ca</v>
          </cell>
          <cell r="E155">
            <v>45294</v>
          </cell>
        </row>
        <row r="156">
          <cell r="B156" t="str">
            <v>vt</v>
          </cell>
          <cell r="C156" t="str">
            <v>M¸y vËn th¨ng 0,8T</v>
          </cell>
          <cell r="D156" t="str">
            <v>Ca</v>
          </cell>
          <cell r="E156">
            <v>54495</v>
          </cell>
        </row>
        <row r="157">
          <cell r="B157" t="str">
            <v>pl3</v>
          </cell>
          <cell r="C157" t="str">
            <v>Pal¨ng xÝch 3T</v>
          </cell>
          <cell r="D157" t="str">
            <v>Ca</v>
          </cell>
          <cell r="E157">
            <v>90447</v>
          </cell>
        </row>
        <row r="158">
          <cell r="B158" t="str">
            <v>200t</v>
          </cell>
          <cell r="C158" t="str">
            <v>Sµ lan 200T</v>
          </cell>
          <cell r="D158" t="str">
            <v>Ca</v>
          </cell>
          <cell r="E158">
            <v>325023</v>
          </cell>
        </row>
        <row r="159">
          <cell r="B159" t="str">
            <v>400t</v>
          </cell>
          <cell r="C159" t="str">
            <v>Sµ lan 400T</v>
          </cell>
          <cell r="D159" t="str">
            <v>Ca</v>
          </cell>
          <cell r="E159">
            <v>670875</v>
          </cell>
        </row>
        <row r="160">
          <cell r="B160" t="str">
            <v>toi5</v>
          </cell>
          <cell r="C160" t="str">
            <v>Têi ®iÖn 5T</v>
          </cell>
          <cell r="D160" t="str">
            <v>Ca</v>
          </cell>
          <cell r="E160">
            <v>70440</v>
          </cell>
        </row>
        <row r="161">
          <cell r="B161" t="str">
            <v>150cv</v>
          </cell>
          <cell r="C161" t="str">
            <v>Tµu kÐo 150cv</v>
          </cell>
          <cell r="D161" t="str">
            <v>Ca</v>
          </cell>
          <cell r="E161">
            <v>775474</v>
          </cell>
        </row>
        <row r="162">
          <cell r="B162" t="str">
            <v>ld</v>
          </cell>
          <cell r="C162" t="str">
            <v>Xe lao dÇm</v>
          </cell>
          <cell r="D162" t="str">
            <v>Ca</v>
          </cell>
          <cell r="E162">
            <v>2382049</v>
          </cell>
        </row>
        <row r="163">
          <cell r="B163" t="str">
            <v>mu110</v>
          </cell>
          <cell r="C163" t="str">
            <v>M¸y ñi 110cv</v>
          </cell>
          <cell r="D163" t="str">
            <v>Ca</v>
          </cell>
          <cell r="E163">
            <v>669348</v>
          </cell>
        </row>
        <row r="164">
          <cell r="B164" t="str">
            <v>ms110</v>
          </cell>
          <cell r="C164" t="str">
            <v>M¸y san 110cv</v>
          </cell>
          <cell r="D164" t="str">
            <v>Ca</v>
          </cell>
          <cell r="E164">
            <v>584271</v>
          </cell>
        </row>
        <row r="165">
          <cell r="B165" t="str">
            <v>dbl25</v>
          </cell>
          <cell r="C165" t="str">
            <v>§Çm b¸nh lèp 25T</v>
          </cell>
          <cell r="D165" t="str">
            <v>Ca</v>
          </cell>
          <cell r="E165">
            <v>505651</v>
          </cell>
        </row>
        <row r="166">
          <cell r="B166" t="str">
            <v>ottn5</v>
          </cell>
          <cell r="C166" t="str">
            <v>¤t« t­íi n­íc 5m3</v>
          </cell>
          <cell r="D166" t="str">
            <v>Ca</v>
          </cell>
          <cell r="E166">
            <v>343052</v>
          </cell>
        </row>
        <row r="167">
          <cell r="B167" t="str">
            <v>md25</v>
          </cell>
          <cell r="C167" t="str">
            <v>M¸y ®Çm 25T</v>
          </cell>
          <cell r="D167" t="str">
            <v>Ca</v>
          </cell>
          <cell r="E167">
            <v>505651</v>
          </cell>
        </row>
        <row r="168">
          <cell r="B168" t="str">
            <v>md9</v>
          </cell>
          <cell r="C168" t="str">
            <v>M¸y ®Çm 9T</v>
          </cell>
          <cell r="D168" t="str">
            <v>Ca</v>
          </cell>
          <cell r="E168">
            <v>443844</v>
          </cell>
        </row>
        <row r="169">
          <cell r="B169" t="str">
            <v>mr</v>
          </cell>
          <cell r="C169" t="str">
            <v>M¸y r¶i 20T/h</v>
          </cell>
          <cell r="D169" t="str">
            <v>Ca</v>
          </cell>
          <cell r="E169">
            <v>643252</v>
          </cell>
        </row>
        <row r="170">
          <cell r="B170" t="str">
            <v>l10</v>
          </cell>
          <cell r="C170" t="str">
            <v>Lu 10T</v>
          </cell>
          <cell r="D170" t="str">
            <v>Ca</v>
          </cell>
          <cell r="E170">
            <v>288922</v>
          </cell>
        </row>
        <row r="171">
          <cell r="B171" t="str">
            <v>l8.5</v>
          </cell>
          <cell r="C171" t="str">
            <v>M¸y lu 8.5T</v>
          </cell>
          <cell r="D171" t="str">
            <v>Ca</v>
          </cell>
          <cell r="E171">
            <v>252823</v>
          </cell>
        </row>
        <row r="172">
          <cell r="B172" t="str">
            <v>lbl16</v>
          </cell>
          <cell r="C172" t="str">
            <v>Lu b¸nh lèp 16T</v>
          </cell>
          <cell r="D172" t="str">
            <v>Ca</v>
          </cell>
          <cell r="E172">
            <v>432053</v>
          </cell>
        </row>
        <row r="173">
          <cell r="B173" t="str">
            <v>tt20-25</v>
          </cell>
          <cell r="C173" t="str">
            <v>Tr¹m trén 20-25T/h</v>
          </cell>
          <cell r="D173" t="str">
            <v>Ca</v>
          </cell>
          <cell r="E173">
            <v>5156262</v>
          </cell>
        </row>
        <row r="174">
          <cell r="B174" t="str">
            <v>mx0.6</v>
          </cell>
          <cell r="C174" t="str">
            <v>M¸y xóc 0,6m3</v>
          </cell>
          <cell r="D174" t="str">
            <v>Ca</v>
          </cell>
          <cell r="E174">
            <v>469958</v>
          </cell>
        </row>
        <row r="175">
          <cell r="B175" t="str">
            <v>mx1,25</v>
          </cell>
          <cell r="C175" t="str">
            <v>M¸y xóc 1,25m3</v>
          </cell>
          <cell r="D175" t="str">
            <v>Ca</v>
          </cell>
          <cell r="E175">
            <v>713258</v>
          </cell>
        </row>
        <row r="176">
          <cell r="B176" t="str">
            <v>lr25</v>
          </cell>
          <cell r="C176" t="str">
            <v>Lu rung 25T</v>
          </cell>
          <cell r="D176" t="str">
            <v>Ca</v>
          </cell>
          <cell r="E176">
            <v>928648</v>
          </cell>
        </row>
        <row r="177">
          <cell r="B177" t="str">
            <v>ottn7t</v>
          </cell>
          <cell r="C177" t="str">
            <v>¤t« t­íi nhùa 7T</v>
          </cell>
          <cell r="D177" t="str">
            <v>Ca</v>
          </cell>
          <cell r="E177">
            <v>745096</v>
          </cell>
        </row>
        <row r="178">
          <cell r="B178" t="str">
            <v>ot7t</v>
          </cell>
          <cell r="C178" t="str">
            <v>¤t« tù ®æ 7T</v>
          </cell>
          <cell r="D178" t="str">
            <v>Ca</v>
          </cell>
          <cell r="E178">
            <v>444551</v>
          </cell>
        </row>
        <row r="179">
          <cell r="B179" t="str">
            <v>ot10t</v>
          </cell>
          <cell r="C179" t="str">
            <v>¤t« tù ®æ 10T</v>
          </cell>
          <cell r="D179" t="str">
            <v>Ca</v>
          </cell>
          <cell r="E179">
            <v>525740</v>
          </cell>
        </row>
        <row r="180">
          <cell r="B180" t="str">
            <v>dd</v>
          </cell>
          <cell r="C180" t="str">
            <v>M¸y ®Çm dïi 1,5KW</v>
          </cell>
          <cell r="D180" t="str">
            <v>Ca</v>
          </cell>
          <cell r="E180">
            <v>37456</v>
          </cell>
        </row>
        <row r="181">
          <cell r="B181" t="str">
            <v>cu</v>
          </cell>
          <cell r="C181" t="str">
            <v>M¸y c¾t uèn cèt thÐp</v>
          </cell>
          <cell r="D181" t="str">
            <v>Ca</v>
          </cell>
          <cell r="E181">
            <v>39789</v>
          </cell>
        </row>
        <row r="182">
          <cell r="B182" t="str">
            <v>md&lt;=1,25</v>
          </cell>
          <cell r="C182" t="str">
            <v>M¸y ®µo &lt;=1,25m3</v>
          </cell>
          <cell r="D182" t="str">
            <v>Ca</v>
          </cell>
          <cell r="E182">
            <v>1238930</v>
          </cell>
        </row>
        <row r="183">
          <cell r="B183" t="str">
            <v>md&lt;=0.8</v>
          </cell>
          <cell r="C183" t="str">
            <v>M¸y ®µo &lt;=0,8m3</v>
          </cell>
          <cell r="D183" t="str">
            <v>Ca</v>
          </cell>
          <cell r="E183">
            <v>705849</v>
          </cell>
        </row>
        <row r="184">
          <cell r="B184" t="str">
            <v>nk17</v>
          </cell>
          <cell r="C184" t="str">
            <v>M¸y nÐn khÝ 17m3/h</v>
          </cell>
          <cell r="D184" t="str">
            <v>Ca</v>
          </cell>
          <cell r="E184">
            <v>36644</v>
          </cell>
        </row>
        <row r="185">
          <cell r="B185" t="str">
            <v>mu140</v>
          </cell>
          <cell r="C185" t="str">
            <v>M¸y ñi 140cv</v>
          </cell>
          <cell r="D185" t="str">
            <v>Ca</v>
          </cell>
          <cell r="E185">
            <v>865868</v>
          </cell>
        </row>
        <row r="186">
          <cell r="B186" t="str">
            <v>tt50-60</v>
          </cell>
          <cell r="C186" t="str">
            <v>Tr¹m trén 50-60T/h</v>
          </cell>
          <cell r="D186" t="str">
            <v>Ca</v>
          </cell>
          <cell r="E186">
            <v>8261175</v>
          </cell>
        </row>
        <row r="187">
          <cell r="B187" t="str">
            <v>mkxd</v>
          </cell>
          <cell r="C187" t="str">
            <v>M¸y khoan xoay ®Ëp F 65mm</v>
          </cell>
          <cell r="D187" t="str">
            <v>Ca</v>
          </cell>
          <cell r="E187">
            <v>230707</v>
          </cell>
        </row>
        <row r="188">
          <cell r="B188" t="str">
            <v>mk</v>
          </cell>
          <cell r="C188" t="str">
            <v>M¸y khoan cÇm tay F =42mm</v>
          </cell>
          <cell r="D188" t="str">
            <v>Ca</v>
          </cell>
          <cell r="E188">
            <v>35357</v>
          </cell>
        </row>
        <row r="189">
          <cell r="B189" t="str">
            <v>xdk+m</v>
          </cell>
          <cell r="C189" t="str">
            <v>Xe ®Çu kÐo vµ moãc</v>
          </cell>
          <cell r="D189" t="str">
            <v>Ca</v>
          </cell>
          <cell r="E189">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BCTC"/>
      <sheetName val="XLDN 2009"/>
      <sheetName val="XLDN 2009 (2)"/>
      <sheetName val="bien ban tham dinh"/>
      <sheetName val="B08QT-DN "/>
      <sheetName val="LCTT1"/>
      <sheetName val="KQHDSXKD-PHAN 1"/>
      <sheetName val="PAJE"/>
      <sheetName val="CANDOIKETOAN "/>
      <sheetName val="chi so tai chinh"/>
      <sheetName val="TM (TSCĐ)"/>
      <sheetName val="KHU KQKD"/>
      <sheetName val="BUTTOAN"/>
      <sheetName val="KHU CDKT"/>
      <sheetName val="BUTTOAN DC"/>
      <sheetName val="DT"/>
      <sheetName val="pl 1a Tan Cang "/>
      <sheetName val="CHITIEUTAICHINH"/>
      <sheetName val="B04QT-DN"/>
      <sheetName val="B07QT-DN"/>
      <sheetName val="B05QT-DN"/>
      <sheetName val="B06QT-DN "/>
      <sheetName val="DOANH THU "/>
      <sheetName val="CHIPHISXKD"/>
      <sheetName val="B06_PL"/>
      <sheetName val="B07QT-DN2"/>
      <sheetName val="QTOAN BHXH"/>
      <sheetName val="QTOAN BHYT"/>
      <sheetName val="DULIEU BHXH"/>
      <sheetName val="00000000"/>
      <sheetName val="10000000"/>
      <sheetName val="20000000"/>
      <sheetName val="tra-vat-lieu"/>
      <sheetName val="gVL"/>
    </sheetNames>
    <sheetDataSet>
      <sheetData sheetId="0"/>
      <sheetData sheetId="1"/>
      <sheetData sheetId="2"/>
      <sheetData sheetId="3"/>
      <sheetData sheetId="4"/>
      <sheetData sheetId="5"/>
      <sheetData sheetId="6"/>
      <sheetData sheetId="7" refreshError="1">
        <row r="7">
          <cell r="O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D"/>
      <sheetName val="TN"/>
      <sheetName val="THN"/>
      <sheetName val="CAMAY"/>
      <sheetName val="VL"/>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CHTT"/>
      <sheetName val="NLANCONGduong"/>
      <sheetName val="ဳ0000000"/>
      <sheetName val="VaoMavaKL"/>
      <sheetName val="VaoSL"/>
      <sheetName val="KQPTVL"/>
      <sheetName val="KQPTVLNgang"/>
      <sheetName val="DMCTDoiDonVi"/>
      <sheetName val="CMa"/>
      <sheetName val="NC"/>
      <sheetName val="MTC"/>
      <sheetName val="?0000000"/>
      <sheetName val="XL_x0014_Poppy"/>
      <sheetName val="DTCT"/>
      <sheetName val="XL4Poppy (2䀁"/>
      <sheetName val="Tra_bang"/>
      <sheetName val="NHALCONGdu_x000f_ng"/>
      <sheetName val="Nha_x000e_ cong`#/.g"/>
      <sheetName val="TT35"/>
      <sheetName val="TT"/>
      <sheetName val="THM"/>
      <sheetName val="THAT"/>
      <sheetName val="THTN"/>
      <sheetName val="THGC"/>
      <sheetName val="GCTL"/>
      <sheetName val="DGduong"/>
      <sheetName val="PhatsiûÎ"/>
      <sheetName val="DONGIA"/>
      <sheetName val="CHITIET"/>
      <sheetName val="GIAVL"/>
      <sheetName val="FHANCONGduong"/>
      <sheetName val="N`an cong cong"/>
      <sheetName val="dongia (2)"/>
      <sheetName val="LKVL-CK-HT-GD1"/>
      <sheetName val="giathanh1"/>
      <sheetName val="THPDMoi  (2)"/>
      <sheetName val="gtrinh"/>
      <sheetName val="phuluc1"/>
      <sheetName val="TONG HOP VL-NC"/>
      <sheetName val="lam-moi"/>
      <sheetName val="TONGKE3p "/>
      <sheetName val="TH VL, NC, DDHT Thanhphuoc"/>
      <sheetName val="#REF"/>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XL4Poppy (2?"/>
      <sheetName val="Bang_tra"/>
      <sheetName val="Tai khoan"/>
      <sheetName val="CTGS"/>
      <sheetName val="Chiet tinh dz35"/>
      <sheetName val="²"/>
      <sheetName val="Nhan cong`#_.g"/>
      <sheetName val="gvl"/>
      <sheetName val="NHALÃONGduong"/>
      <sheetName val="Óheet1"/>
      <sheetName val="CÈTT"/>
      <sheetName val="TRAN-TÒUONGXUAN"/>
      <sheetName val="XXHXXXXX"/>
      <sheetName val="V!oSL"/>
      <sheetName val="ÄMCTDoiDonVi"/>
      <sheetName val="Dieuchinh"/>
      <sheetName val="vlieu"/>
      <sheetName val="Nha_x000e_ cong`#_.g"/>
      <sheetName val="_0000000"/>
      <sheetName val="XL4Poppy (2_"/>
      <sheetName val="tra_vat_lieu"/>
      <sheetName val="Sh_x0003_"/>
      <sheetName val="MTO REV.2(ARMOR)"/>
      <sheetName val="Nhan ckng cong"/>
      <sheetName val="10_x0010_00000"/>
      <sheetName val="XL4Pop0y (2)"/>
      <sheetName val="Nhan cong`_x0003_/.g"/>
      <sheetName val="HE SO"/>
      <sheetName val="Coc 32 m(Cho mo)"/>
      <sheetName val="Cp&gt;10-Ln&lt;10"/>
      <sheetName val="Ln&lt;20"/>
      <sheetName val="EIRR&gt;1&lt;1"/>
      <sheetName val="EIRR&gt; 2"/>
      <sheetName val="EIRR&lt;2"/>
      <sheetName val="²??t4"/>
      <sheetName val="NHANCONGduo.g"/>
      <sheetName val="2000_x0010_000"/>
      <sheetName val="NHALCOJGduong"/>
      <sheetName val="TPAN-TRUONGXUAN"/>
      <sheetName val="S(eet12"/>
      <sheetName val="TSCD"/>
      <sheetName val="Sh_x0003_?t3"/>
      <sheetName val="Overview"/>
      <sheetName val="MTL$-INTER"/>
      <sheetName val="SUMMARY"/>
      <sheetName val="Nhan cong`_x0003__.g"/>
      <sheetName val="²__t4"/>
      <sheetName val="Sh_x0003__t3"/>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Shegt6"/>
      <sheetName val="Shget7"/>
      <sheetName val="Sjeet8"/>
      <sheetName val="Sheeu15"/>
      <sheetName val="XXXYXXXX"/>
      <sheetName val="KQPTRLNgang"/>
      <sheetName val="DTCP"/>
      <sheetName val="XL4Test5S"/>
      <sheetName val="uniBase"/>
      <sheetName val="vniBase"/>
      <sheetName val="abcBase"/>
      <sheetName val="CLa"/>
      <sheetName val="HL4Poppy"/>
      <sheetName val="Tra KS"/>
      <sheetName val="TRAN-TRUONG塅䕃⹌塅E(2)"/>
      <sheetName val="tra-vat-lieu"/>
      <sheetName val="KKKKKKKK"/>
      <sheetName val="XL4Po`py (2?"/>
      <sheetName val="²??€t4"/>
      <sheetName val="Nhan_cong`#__g"/>
      <sheetName val="Nha_cong`#__g"/>
      <sheetName val="M_x0014_C"/>
      <sheetName val="N`an cgng cong"/>
      <sheetName val="²__€t4"/>
      <sheetName val="chitimc"/>
      <sheetName val="Chiet_tinh_dz35"/>
      <sheetName val="TRAN-TRUONG????E(2)"/>
      <sheetName val="Chi phi khac 4.3KH-CP"/>
      <sheetName val="JD"/>
      <sheetName val="XL4Poppy_(2?"/>
      <sheetName val="chu chuong"/>
      <sheetName val="Chart1"/>
      <sheetName val="NEW-PANEL"/>
      <sheetName val="Phatsi��"/>
      <sheetName val="�"/>
      <sheetName val="�??�t4"/>
      <sheetName val="Truot_nen"/>
      <sheetName val="cvc"/>
      <sheetName val="Sheet!3"/>
      <sheetName val="Nhatkychung"/>
      <sheetName val="Nhatkychung - cu"/>
      <sheetName val="2      0"/>
      <sheetName val="DT32"/>
      <sheetName val="Luong+may"/>
      <sheetName val="DAMNEN KHONG HC"/>
      <sheetName val="DAM NEN HC"/>
      <sheetName val="TRAN-TRUONG____E(2)"/>
      <sheetName val="�__�t4"/>
      <sheetName val="KKKKKKKK (2)"/>
      <sheetName val="KKKKKKKK (2?"/>
      <sheetName val="KKKKKKKK (2_"/>
      <sheetName val="CPTNo"/>
      <sheetName val="QMCT"/>
      <sheetName val="BXLDL"/>
      <sheetName val="THPD ±µ_x0008_&quot;"/>
      <sheetName val="T_NG HOP VL-NC TT"/>
      <sheetName val="XL4Poppy_(2_"/>
      <sheetName val="XL4Po`py (2_"/>
      <sheetName val="________BLDG"/>
      <sheetName val="Quan Ly Ban Ve TKTC"/>
      <sheetName val="CODE"/>
      <sheetName val="FA-LISTING"/>
      <sheetName val="@SO"/>
      <sheetName val="XN'4"/>
      <sheetName val="????????"/>
      <sheetName val="???????? (2)"/>
      <sheetName val="???????? (2?"/>
      <sheetName val="XL4Po`py (2䀁"/>
      <sheetName val="TTDN"/>
      <sheetName val="MTO REV.0"/>
      <sheetName val="XL_x005f_x0014_Poppy"/>
      <sheetName val="Sh_x005f_x0003__x005f_x0000_t3"/>
      <sheetName val="NHALCONGdu_x005f_x000f_ng"/>
      <sheetName val="Nha_x005f_x000e_ cong`#_.g"/>
      <sheetName val="Sh_x005f_x0003_"/>
      <sheetName val="Sh_x005f_x0003__t3"/>
      <sheetName val="PCDH-KMV"/>
      <sheetName val="T.Tinh"/>
      <sheetName val="nhan cong"/>
      <sheetName val="tuong"/>
      <sheetName val="chiet tinh"/>
      <sheetName val="Phatsi??"/>
      <sheetName val="????t4"/>
      <sheetName val="?"/>
      <sheetName val="?_x0010_*???'"/>
      <sheetName val="THPD ±µ_x0008_&quot;???"/>
      <sheetName val="X2.xls_x0002_"/>
      <sheetName val="_x0004_"/>
      <sheetName val="Parem"/>
      <sheetName val="S`eet13"/>
      <sheetName val="________"/>
      <sheetName val="________ (2)"/>
      <sheetName val="________ (2_"/>
      <sheetName val="CHT_x0014_"/>
      <sheetName val="[DT32.xls]Nhan cong`#"/>
      <sheetName val="[DT32.xls]Nha_x000e_ cong`#"/>
      <sheetName val="[DT32.xls]Nhan cong`_x0003_"/>
      <sheetName val="[DT32.xls]Nhan_cong`#"/>
      <sheetName val="[DT32.xls]Nha_cong`#/"/>
      <sheetName val="[DT32.xls][DT32.xls]N"/>
      <sheetName val="XXX೼"/>
      <sheetName val="Lç khoan LK1"/>
      <sheetName val="LME"/>
      <sheetName val="Aux"/>
      <sheetName val="Detailed"/>
      <sheetName val="NHALCO_x000e_Gduong"/>
      <sheetName val="Input"/>
      <sheetName val="THPD ±µ_x0008_&quot;___"/>
      <sheetName val="luong06"/>
      <sheetName val="Phatsi__"/>
      <sheetName val="Pricing Notes"/>
      <sheetName val="O-B"/>
      <sheetName val="S-B"/>
      <sheetName val="V-B"/>
      <sheetName val="²_x005f_x0000__x005f_x0000_t4"/>
      <sheetName val="bang tien luong"/>
      <sheetName val="10_x005f_x0010_00000"/>
      <sheetName val="Nhan cong`_x005f_x0003__.g"/>
      <sheetName val="2000_x005f_x0010_000"/>
      <sheetName val="²_x005f_x0000__x005f_x0000_€t4"/>
      <sheetName val="M_x005f_x0014_C"/>
      <sheetName val="�_x005f_x0000__x005f_x0000_�t4"/>
      <sheetName val="Nha_x005f_x000e_ cong`#/.g"/>
      <sheetName val="Nhan cong`_x005f_x0003_/.g"/>
      <sheetName val="Sh_x005f_x0003_?t3"/>
      <sheetName val="XXX೼?XXX"/>
      <sheetName val="__x0010______"/>
      <sheetName val="[DT32.xls]Nha_x005f_x000e_ "/>
      <sheetName val="[DT32.xls]Nhan cong`_"/>
      <sheetName val="GTTBA"/>
      <sheetName val="KKKKKKKK_(2)"/>
      <sheetName val="____t4"/>
      <sheetName val="_"/>
      <sheetName val="Cp_10_Ln_10"/>
      <sheetName val="Ln_20"/>
      <sheetName val="EIRR_1_1"/>
      <sheetName val="EIRR_ 2"/>
      <sheetName val="EIRR_2"/>
      <sheetName val="_________(2)"/>
      <sheetName val="_________(2_"/>
      <sheetName val="thag-go"/>
      <sheetName val="²_x0000__x0000_t4"/>
      <sheetName val="²_x0000__x0000_€t4"/>
      <sheetName val="Sh_x0003__x0000_t3"/>
      <sheetName val="�_x0000__x0000_�t4"/>
      <sheetName val="_x0000__x0000__x0000__x0000__x0000__x0000__x0000__x0000_ (2)"/>
      <sheetName val="_x0000__x0000__x0000__x0000__x0000__x0000__x0000__x0000_ (2?"/>
      <sheetName val="_x0000__x0000__x0000__x0000__x0000__x0000__x0000__x0000_ (2_"/>
      <sheetName val="_x0000__x0000__x0000__x0000__x0000__x0000__x0000__x0000__(2)"/>
      <sheetName val="_x0000__x0010_*_x0000__x0000__x0000_'"/>
      <sheetName val="[DT32.xls][DT32.xls]Nhan cong`#"/>
      <sheetName val="[DT32.xls][DT32.xls]Nha_x000e_ cong`#"/>
      <sheetName val="[DT32.xls][DT32.xls]Nhan cong`_x0003_"/>
      <sheetName val="[DT32.xls][DT32.xls]Nhan_cong`#"/>
      <sheetName val="[DT32.xls][DT32.xls][DT32.xls]N"/>
      <sheetName val="[DT32.xls][DT32.xls]Nha_cong`#/"/>
      <sheetName val="[DT32.xls]Nhan cong`#/.g"/>
      <sheetName val="[DT32.xls]Nha_x000e_ cong`#/.g"/>
      <sheetName val="[DT32.xls]Nhan cong`_x0003_/.g"/>
      <sheetName val="[DT32.xls]Nhan_cong`#/_g"/>
      <sheetName val="[DT32.xls]Nha_cong`#/_g"/>
      <sheetName val="X2.xls_x0002__x0000__x0000_ND_x0002_"/>
      <sheetName val="XXX೼_x0000_XXX"/>
      <sheetName val="_x0000__x0000__x0000__x0000__x0000__x0000__x0000__x0000__(2?"/>
      <sheetName val="???????? (2_"/>
      <sheetName val="????????_(2)"/>
      <sheetName val="????????_(2?"/>
      <sheetName val="X2.xls_x0002_??ND_x0002_"/>
      <sheetName val="_x0004_?"/>
      <sheetName val="X2.xls_x0002___ND_x0002_"/>
      <sheetName val="_x0004__"/>
      <sheetName val="XXX೼_XXX"/>
      <sheetName val="_DT32.xls_Nhan cong`#"/>
      <sheetName val="_DT32.xls_Nha_x000e_ cong`#"/>
      <sheetName val="_DT32.xls_Nhan cong`_x0003_"/>
      <sheetName val="_DT32.xls_Nhan_cong`#"/>
      <sheetName val="_DT32.xls_Nha_cong`#_"/>
      <sheetName val="_DT32.xls__DT32.xls_N"/>
      <sheetName val="_DT32.xls_Nha_x005f_x000e_ "/>
      <sheetName val="_DT32.xls_Nhan cong`_"/>
      <sheetName val="_DT32.xls__DT32.xls_Nhan cong`#"/>
      <sheetName val="_DT32.xls__DT32.xls_Nha_x000e_ cong`#"/>
      <sheetName val="_DT32.xls__DT32.xls_Nhan cong`_x0003_"/>
      <sheetName val="_DT32.xls__DT32.xls_Nhan_cong`#"/>
      <sheetName val="_DT32.xls__DT32.xls__DT32.xls_N"/>
      <sheetName val="_DT32.xls__DT32.xls_Nha_cong`#_"/>
      <sheetName val="_DT32.xls_Nhan cong`#_.g"/>
      <sheetName val="_DT32.xls_Nha_x000e_ cong`#_.g"/>
      <sheetName val="_DT32.xls_Nhan cong`_x0003__.g"/>
      <sheetName val="_DT32.xls_Nhan_cong`#__g"/>
      <sheetName val="_DT32.xls_Nha_cong`#__g"/>
      <sheetName val="_x0000__x0000__x0000__x0000__x0000__x0000__x0000__x0000__(2_"/>
      <sheetName val="PTCT"/>
      <sheetName val="GIAVLIEU"/>
      <sheetName val="[DT32.xls]Nha_x005f_x000e_ cong`#/.g"/>
      <sheetName val="[DT32.xls]Nhan cong`_x005f_x0003_/.g"/>
      <sheetName val="[DT32.xls][DT32.xls]Nha_x005f_x000e_ "/>
      <sheetName val="[DT32.xls][DT32.xls]Nhan cong`_"/>
      <sheetName val="_DT32.xls__DT32.xls_Nha_x005f_x000e_ "/>
      <sheetName val="_DT32.xls__DT32.xls_Nhan cong`_"/>
      <sheetName val="_DT32.xls_Nha_x005f_x000e_ cong`#_.g"/>
      <sheetName val="_DT32.xls_Nhan cong`_x005f_x0003__.g"/>
      <sheetName val="Loading"/>
      <sheetName val="KLHT"/>
      <sheetName val="THPD ±µ_x0008_&quot;_x0000__x0000__x0000_"/>
      <sheetName val="_x0004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refreshError="1"/>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sheetData sheetId="329" refreshError="1"/>
      <sheetData sheetId="330"/>
      <sheetData sheetId="331" refreshError="1"/>
      <sheetData sheetId="332" refreshError="1"/>
      <sheetData sheetId="333" refreshError="1"/>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refreshError="1"/>
      <sheetData sheetId="345" refreshError="1"/>
      <sheetData sheetId="346" refreshError="1"/>
      <sheetData sheetId="347" refreshError="1"/>
      <sheetData sheetId="348" refreshError="1"/>
      <sheetData sheetId="349"/>
      <sheetData sheetId="350" refreshError="1"/>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ctiet-k86-Bn=21m"/>
      <sheetName val="dt-thop-k86-Bn=21m"/>
      <sheetName val="th-kphi-k86-Bn=21m"/>
      <sheetName val="ctieuXD"/>
      <sheetName val="gpmb"/>
      <sheetName val="dtoan-k85-Bn=21m-2"/>
      <sheetName val="Sheet2"/>
      <sheetName val="dap-k86-Bn=21m"/>
      <sheetName val="dap"/>
      <sheetName val="00000000"/>
      <sheetName val="XL4Poppy"/>
      <sheetName val="tong hop"/>
      <sheetName val="phan tich DG"/>
      <sheetName val="gia vat lieu"/>
      <sheetName val="gia xe may"/>
      <sheetName val="gia nhan cong"/>
      <sheetName val="XL4Test5"/>
      <sheetName val="C47-456"/>
      <sheetName val="C46"/>
      <sheetName val="C47-PII"/>
      <sheetName val="31-08"/>
      <sheetName val="01-09"/>
      <sheetName val="02-09"/>
      <sheetName val="03-09"/>
      <sheetName val="04-09"/>
      <sheetName val="05-9"/>
      <sheetName val="06-09"/>
      <sheetName val="07-09"/>
      <sheetName val="08-09"/>
      <sheetName val="DTCT"/>
      <sheetName val="TD da"/>
      <sheetName val="THKP"/>
      <sheetName val="DTTH"/>
      <sheetName val="PTDG_duong"/>
      <sheetName val="PTDG cau"/>
      <sheetName val="luong"/>
      <sheetName val="TT-06"/>
      <sheetName val="vc"/>
      <sheetName val="Sheet1"/>
      <sheetName val="Sheet3"/>
      <sheetName val="CTLT"/>
      <sheetName val="CTG4"/>
      <sheetName val="KSTK-cu"/>
      <sheetName val="Bang don gia ks-cu"/>
      <sheetName val="th1"/>
      <sheetName val="denbu"/>
      <sheetName val="TB"/>
      <sheetName val="KSTK-BVTC"/>
      <sheetName val="KSTK-BVTC (2)"/>
      <sheetName val="trabang2"/>
      <sheetName val="VCTbi"/>
      <sheetName val="VC-DC-DH"/>
      <sheetName val="XXXXXXXX"/>
      <sheetName val="XXXXXXX0"/>
      <sheetName val="XXXXXXX1"/>
      <sheetName val="tra-vat-lieu"/>
      <sheetName val="DOAM0654CAS"/>
      <sheetName val="hold5"/>
      <sheetName val="hold6"/>
      <sheetName val="thu"/>
      <sheetName val="THANG01"/>
      <sheetName val="THANG02"/>
      <sheetName val="BDAN&amp;TKEO"/>
      <sheetName val="THANG03 "/>
      <sheetName val="THANG06  (2)"/>
      <sheetName val="THANG04"/>
      <sheetName val="THANG05 "/>
      <sheetName val="THANG06 "/>
      <sheetName val="THANG07"/>
      <sheetName val="THANG08 (2)"/>
      <sheetName val="THANG08"/>
      <sheetName val="THANG09 "/>
      <sheetName val="TKEO&amp;BDAN"/>
      <sheetName val="10000000"/>
      <sheetName val="dtct cong"/>
      <sheetName val="daq"/>
      <sheetName val="SG"/>
      <sheetName val="SPS"/>
      <sheetName val="ctTBA"/>
      <sheetName val="Tra_bang"/>
      <sheetName val="MONTHLY MA (VND)"/>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SO_CHUNG"/>
      <sheetName val="MTL$-INTER"/>
      <sheetName val="CDPS"/>
      <sheetName val="ESTI."/>
      <sheetName val="DI-ESTI"/>
      <sheetName val="KSTK-BVTC (2_x0009_"/>
      <sheetName val="KSTK-BVTC (2 "/>
      <sheetName val="TVL"/>
      <sheetName val="XL4Popr{"/>
      <sheetName val="IBASE"/>
      <sheetName val="PAJE"/>
      <sheetName val="dt-thop-聫86-Bn=21m"/>
      <sheetName val="deÿÿu"/>
      <sheetName val="Bang don gia ks-c3"/>
      <sheetName val="Ctinh 10kV"/>
      <sheetName val="dt-thop-k86-Rn=21m"/>
      <sheetName val="Bang don gia ks-c3_____________"/>
      <sheetName val="Gene.Requi"/>
      <sheetName val="dtctiet-k84-Bn=21m"/>
      <sheetName val="uto"/>
      <sheetName val="utoan_"/>
      <sheetName val="utoa"/>
      <sheetName val="utoan_MINH_DU TOAN"/>
      <sheetName val="utoan_M"/>
      <sheetName val="utoan_MINH_DU "/>
      <sheetName val="utoan_MI"/>
      <sheetName val="[DT-G2-6.XLS][DT-G2-6.XLS]utoan"/>
      <sheetName val="utoan\"/>
      <sheetName val="utoan\MINH\DU TOAN"/>
      <sheetName val="utoan\M"/>
      <sheetName val="utoan\MINH\DU "/>
      <sheetName val="utoan\MI"/>
      <sheetName val="Bang don gia ks-c3?????????????"/>
      <sheetName val="Tien Luong"/>
      <sheetName val="_DT-G2-6.XLS__DT-G2-6.XLS_utoan"/>
      <sheetName val="Bang don gia ks-c3_x0000__x0000__x0000__x0000__x0000__x0000__x0000__x0000__x0000__x0000__x0000__x0000_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refreshError="1"/>
      <sheetData sheetId="137"/>
      <sheetData sheetId="138"/>
      <sheetData sheetId="139" refreshError="1"/>
      <sheetData sheetId="140" refreshError="1"/>
      <sheetData sheetId="141" refreshError="1"/>
      <sheetData sheetId="142" refreshError="1"/>
      <sheetData sheetId="14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GSP"/>
      <sheetName val="XL4Test5"/>
      <sheetName val="gVL"/>
    </sheetNames>
    <sheetDataSet>
      <sheetData sheetId="0"/>
      <sheetData sheetId="1" refreshError="1">
        <row r="4">
          <cell r="V4" t="str">
            <v>X</v>
          </cell>
          <cell r="W4" t="str">
            <v>X</v>
          </cell>
          <cell r="X4" t="str">
            <v>X</v>
          </cell>
          <cell r="Y4" t="str">
            <v>X</v>
          </cell>
          <cell r="Z4" t="str">
            <v>X</v>
          </cell>
          <cell r="AA4" t="str">
            <v>X</v>
          </cell>
          <cell r="AB4" t="str">
            <v>X</v>
          </cell>
          <cell r="AC4" t="str">
            <v>X</v>
          </cell>
        </row>
        <row r="5">
          <cell r="V5" t="str">
            <v>X</v>
          </cell>
          <cell r="W5" t="str">
            <v>X</v>
          </cell>
          <cell r="X5" t="str">
            <v>X</v>
          </cell>
          <cell r="Y5" t="str">
            <v>X</v>
          </cell>
          <cell r="Z5" t="str">
            <v>X</v>
          </cell>
          <cell r="AA5" t="str">
            <v>X</v>
          </cell>
          <cell r="AB5" t="str">
            <v>X</v>
          </cell>
          <cell r="AC5" t="str">
            <v>X</v>
          </cell>
          <cell r="AL5" t="str">
            <v>X</v>
          </cell>
          <cell r="AO5" t="str">
            <v>X</v>
          </cell>
          <cell r="AP5" t="str">
            <v>X</v>
          </cell>
          <cell r="AQ5" t="str">
            <v>X</v>
          </cell>
          <cell r="AR5" t="str">
            <v>X</v>
          </cell>
          <cell r="AS5" t="str">
            <v>X</v>
          </cell>
          <cell r="AT5" t="str">
            <v>X</v>
          </cell>
        </row>
        <row r="6">
          <cell r="V6" t="str">
            <v>X</v>
          </cell>
          <cell r="W6" t="str">
            <v>X</v>
          </cell>
          <cell r="X6" t="str">
            <v>X</v>
          </cell>
          <cell r="Y6" t="str">
            <v>X</v>
          </cell>
          <cell r="Z6" t="str">
            <v>X</v>
          </cell>
          <cell r="AA6" t="str">
            <v>X</v>
          </cell>
          <cell r="AB6" t="str">
            <v>X</v>
          </cell>
          <cell r="AC6" t="str">
            <v>X</v>
          </cell>
          <cell r="AL6" t="str">
            <v>X</v>
          </cell>
          <cell r="AO6" t="str">
            <v>X</v>
          </cell>
          <cell r="AP6" t="str">
            <v>X</v>
          </cell>
          <cell r="AQ6" t="str">
            <v>X</v>
          </cell>
          <cell r="AR6" t="str">
            <v>X</v>
          </cell>
          <cell r="AS6" t="str">
            <v>X</v>
          </cell>
          <cell r="AT6" t="str">
            <v>X</v>
          </cell>
        </row>
        <row r="7">
          <cell r="V7" t="str">
            <v>X</v>
          </cell>
          <cell r="W7" t="str">
            <v>X</v>
          </cell>
          <cell r="X7" t="str">
            <v>X</v>
          </cell>
          <cell r="Y7" t="str">
            <v>X</v>
          </cell>
          <cell r="Z7" t="str">
            <v>X</v>
          </cell>
          <cell r="AA7" t="str">
            <v>X</v>
          </cell>
          <cell r="AB7" t="str">
            <v>X</v>
          </cell>
          <cell r="AC7" t="str">
            <v>X</v>
          </cell>
          <cell r="AE7" t="str">
            <v>X</v>
          </cell>
          <cell r="AL7" t="str">
            <v>X</v>
          </cell>
          <cell r="AO7" t="str">
            <v>X</v>
          </cell>
          <cell r="AP7" t="str">
            <v>X</v>
          </cell>
          <cell r="AQ7" t="str">
            <v>X</v>
          </cell>
          <cell r="AR7" t="str">
            <v>X</v>
          </cell>
          <cell r="AS7" t="str">
            <v>X</v>
          </cell>
          <cell r="AT7" t="str">
            <v>X</v>
          </cell>
        </row>
        <row r="9">
          <cell r="W9" t="str">
            <v>X</v>
          </cell>
          <cell r="X9" t="str">
            <v>X</v>
          </cell>
          <cell r="Y9" t="str">
            <v>X</v>
          </cell>
          <cell r="Z9" t="str">
            <v>X</v>
          </cell>
          <cell r="AA9" t="str">
            <v>X</v>
          </cell>
          <cell r="AB9" t="str">
            <v>X</v>
          </cell>
          <cell r="AO9" t="str">
            <v>X</v>
          </cell>
          <cell r="AP9" t="str">
            <v>X</v>
          </cell>
          <cell r="AQ9" t="str">
            <v>X</v>
          </cell>
          <cell r="AR9" t="str">
            <v>X</v>
          </cell>
          <cell r="AS9" t="str">
            <v>X</v>
          </cell>
        </row>
        <row r="10">
          <cell r="W10" t="str">
            <v>X</v>
          </cell>
          <cell r="X10" t="str">
            <v>X</v>
          </cell>
          <cell r="Y10" t="str">
            <v>X</v>
          </cell>
          <cell r="Z10" t="str">
            <v>X</v>
          </cell>
          <cell r="AA10" t="str">
            <v>X</v>
          </cell>
          <cell r="AB10" t="str">
            <v>X</v>
          </cell>
          <cell r="AP10" t="str">
            <v>S8</v>
          </cell>
          <cell r="AQ10" t="str">
            <v>S28</v>
          </cell>
          <cell r="AR10" t="str">
            <v>X</v>
          </cell>
          <cell r="AS10" t="str">
            <v>X</v>
          </cell>
        </row>
        <row r="11">
          <cell r="W11" t="str">
            <v>X</v>
          </cell>
          <cell r="X11" t="str">
            <v>X</v>
          </cell>
          <cell r="Y11" t="str">
            <v>X</v>
          </cell>
          <cell r="Z11" t="str">
            <v>X</v>
          </cell>
          <cell r="AA11" t="str">
            <v>X</v>
          </cell>
          <cell r="AB11" t="str">
            <v>X</v>
          </cell>
          <cell r="AP11" t="str">
            <v>S28</v>
          </cell>
          <cell r="AQ11" t="str">
            <v>S10</v>
          </cell>
          <cell r="AR11" t="str">
            <v>S8</v>
          </cell>
          <cell r="AS11" t="str">
            <v>S10</v>
          </cell>
        </row>
        <row r="12">
          <cell r="W12" t="str">
            <v>X</v>
          </cell>
          <cell r="X12" t="str">
            <v>X</v>
          </cell>
          <cell r="Y12" t="str">
            <v>S10</v>
          </cell>
          <cell r="Z12" t="str">
            <v>S28</v>
          </cell>
          <cell r="AA12" t="str">
            <v>X</v>
          </cell>
          <cell r="AB12" t="str">
            <v>X</v>
          </cell>
          <cell r="AQ12" t="str">
            <v>S10</v>
          </cell>
          <cell r="AR12" t="str">
            <v>S28</v>
          </cell>
        </row>
        <row r="15">
          <cell r="V15" t="str">
            <v>Q4</v>
          </cell>
          <cell r="W15" t="str">
            <v>Q4</v>
          </cell>
          <cell r="X15" t="str">
            <v>Q4</v>
          </cell>
          <cell r="Y15" t="str">
            <v>Q4</v>
          </cell>
          <cell r="Z15" t="str">
            <v>Q4</v>
          </cell>
          <cell r="AA15" t="str">
            <v>Q4</v>
          </cell>
          <cell r="AB15" t="str">
            <v>Q4</v>
          </cell>
          <cell r="AC15" t="str">
            <v>Q4</v>
          </cell>
        </row>
        <row r="16">
          <cell r="V16" t="str">
            <v>Q4</v>
          </cell>
          <cell r="W16" t="str">
            <v>Q4</v>
          </cell>
          <cell r="X16" t="str">
            <v>Q4</v>
          </cell>
          <cell r="Y16" t="str">
            <v>Q4</v>
          </cell>
          <cell r="Z16" t="str">
            <v>Q4</v>
          </cell>
          <cell r="AA16" t="str">
            <v>Q4</v>
          </cell>
          <cell r="AB16" t="str">
            <v>Q4</v>
          </cell>
          <cell r="AC16" t="str">
            <v>Q4</v>
          </cell>
          <cell r="AL16" t="str">
            <v>S4</v>
          </cell>
        </row>
        <row r="17">
          <cell r="V17" t="str">
            <v>Q4</v>
          </cell>
          <cell r="W17" t="str">
            <v>Q4</v>
          </cell>
          <cell r="X17" t="str">
            <v>Q4</v>
          </cell>
          <cell r="Y17" t="str">
            <v>Q4</v>
          </cell>
          <cell r="Z17" t="str">
            <v>Q4</v>
          </cell>
          <cell r="AA17" t="str">
            <v>Q4</v>
          </cell>
          <cell r="AB17" t="str">
            <v>Q4</v>
          </cell>
          <cell r="AC17" t="str">
            <v>Q4</v>
          </cell>
          <cell r="AL17" t="str">
            <v>S4</v>
          </cell>
        </row>
        <row r="18">
          <cell r="V18" t="str">
            <v>Q4</v>
          </cell>
          <cell r="W18" t="str">
            <v>Q29</v>
          </cell>
          <cell r="X18" t="str">
            <v>Q29</v>
          </cell>
          <cell r="Y18" t="str">
            <v>Q20</v>
          </cell>
          <cell r="Z18" t="str">
            <v>Q20</v>
          </cell>
          <cell r="AA18" t="str">
            <v>Q29</v>
          </cell>
          <cell r="AB18" t="str">
            <v>Q29</v>
          </cell>
          <cell r="AC18" t="str">
            <v>Q4</v>
          </cell>
          <cell r="AE18" t="str">
            <v>S4</v>
          </cell>
          <cell r="AF18" t="str">
            <v>Q25</v>
          </cell>
          <cell r="AG18" t="str">
            <v>S10</v>
          </cell>
          <cell r="AH18" t="str">
            <v>S2</v>
          </cell>
          <cell r="AI18">
            <v>0</v>
          </cell>
          <cell r="AJ18">
            <v>0</v>
          </cell>
          <cell r="AK18">
            <v>0</v>
          </cell>
          <cell r="AL18" t="str">
            <v>S16</v>
          </cell>
        </row>
        <row r="23">
          <cell r="AH23" t="str">
            <v>S10</v>
          </cell>
        </row>
      </sheetData>
      <sheetData sheetId="2"/>
      <sheetData sheetId="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00000000"/>
      <sheetName val="10000000"/>
      <sheetName val="Sheet2"/>
      <sheetName val="Sheet1"/>
      <sheetName val="400-415.37"/>
      <sheetName val="KL NR2"/>
      <sheetName val="NR2 565 PQ DQ"/>
      <sheetName val="565 DD"/>
      <sheetName val="M2-415.37"/>
      <sheetName val="Cong"/>
      <sheetName val="507 PQ"/>
      <sheetName val="507 DD"/>
      <sheetName val=" Subbase"/>
      <sheetName val="NR2"/>
      <sheetName val="TN"/>
      <sheetName val="ND"/>
      <sheetName val="VL"/>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KQHDKD"/>
      <sheetName val="KHOI_DONG"/>
      <sheetName val="Inctiettk"/>
      <sheetName val="cd taikhoan"/>
      <sheetName val="NK_CHUNG"/>
      <sheetName val="CD_PSINH"/>
      <sheetName val="Sheet3"/>
      <sheetName val="CDKT"/>
      <sheetName val="MAKHACH"/>
      <sheetName val="TH_CNO"/>
      <sheetName val="THCP"/>
      <sheetName val="BQT"/>
      <sheetName val="RG"/>
      <sheetName val="BCVT"/>
      <sheetName val="BKHD"/>
      <sheetName val="MTL$-INTER"/>
      <sheetName val="ଶᐭ8"/>
      <sheetName val="NEW-PANEL"/>
      <sheetName val="C/ngty"/>
      <sheetName val=""/>
      <sheetName val="DOAM0654CAS"/>
      <sheetName val="hold5"/>
      <sheetName val="hold6"/>
      <sheetName val="gVL"/>
      <sheetName val="tienluong"/>
      <sheetName val="Phu cap"/>
      <sheetName val="phu cap nam"/>
      <sheetName val="Mau 1 PGD"/>
      <sheetName val="Mau 2PGD"/>
      <sheetName val="Mau 3 PGD"/>
      <sheetName val="mau so 01A"/>
      <sheetName val="mau so 2"/>
      <sheetName val="mau so 3"/>
      <sheetName val="PCCM"/>
      <sheetName val="DI-ESTI"/>
      <sheetName val="VC"/>
      <sheetName val="chitiet"/>
      <sheetName val="sat"/>
      <sheetName val="ptvt"/>
      <sheetName val="Phung Thi HIen 18(2_x0009_"/>
      <sheetName val="Le Tri An 2_x0011_(2)"/>
      <sheetName val="H/ang Van Chuong 22(2)"/>
      <sheetName val="Le"/>
      <sheetName val="Phung Thi HIen 18(2 "/>
      <sheetName val="Nguyen Duy Lien ႀ￸(2)"/>
      <sheetName val="DI_ESTI"/>
      <sheetName val="Le Huu Thuy 2_x0019_(2)"/>
      <sheetName val="Hoang Van Chuong "/>
      <sheetName val="X"/>
      <sheetName val="TT"/>
      <sheetName val="tra-vat-lieu"/>
      <sheetName val="Nguyen Duy Lien ??(2)"/>
      <sheetName val="klnd"/>
      <sheetName val="DTmd"/>
      <sheetName val="thnl"/>
      <sheetName val="htxl"/>
      <sheetName val="bvl"/>
      <sheetName val="kpct"/>
      <sheetName val="THKP"/>
      <sheetName val="DG chi tiet"/>
      <sheetName val="Le?Huu Hoa 25(2)"/>
      <sheetName val="??8"/>
      <sheetName val="Hoang Van Chuong ?2(2)"/>
      <sheetName val="X?4Test5"/>
      <sheetName val="Parem"/>
      <sheetName val="LIST"/>
      <sheetName val="C_ngty"/>
      <sheetName val="H_ang Van Chuong 22(2)"/>
      <sheetName val="Nguyen Duy Lien __(2)"/>
      <sheetName val="Le_Huu Hoa 25(2)"/>
      <sheetName val="__8"/>
      <sheetName val="Hoang Van Chuong _2(2)"/>
      <sheetName val="X_4Test5"/>
      <sheetName val="Le Tat Ve M.M (1ÿÿ"/>
      <sheetName val="Le ThÿÿNhan M.M (12)"/>
      <sheetName val="SPL4"/>
      <sheetName val="PTDG"/>
      <sheetName val="T11,12-2001"/>
      <sheetName val="General"/>
      <sheetName val="FD"/>
      <sheetName val="GI"/>
      <sheetName val="EE (3)"/>
      <sheetName val="PAVEMENT"/>
      <sheetName val="TRAFFIC"/>
      <sheetName val="Le Thi Ly 23(2_x0009_"/>
      <sheetName val="THONG KE"/>
      <sheetName val="SOKT-Q3CT"/>
      <sheetName val="CSDL"/>
      <sheetName val="BK"/>
      <sheetName val="PNK"/>
      <sheetName val="PXK"/>
      <sheetName val="PTL"/>
      <sheetName val="NXT"/>
      <sheetName val="STH131"/>
      <sheetName val="MAU PX"/>
      <sheetName val="331"/>
      <sheetName val="BTH phi"/>
      <sheetName val="BLT phi"/>
      <sheetName val="phi,le phi"/>
      <sheetName val="Bien Lai TON"/>
      <sheetName val="BCQT "/>
      <sheetName val="Giay di duong"/>
      <sheetName val="BC QT cua tung ap"/>
      <sheetName val="GIAO CHI TIEU THU QUY 07"/>
      <sheetName val="BANG TONG HOP GIAY NOP TIEN"/>
      <sheetName val="LDC"/>
      <sheetName val="LDB"/>
      <sheetName val="LDA"/>
      <sheetName val="LD"/>
      <sheetName val="SumSBU"/>
      <sheetName val="Girder"/>
      <sheetName val="Truot_nen"/>
      <sheetName val="DD 10KV"/>
      <sheetName val="KEM NGHIEN GIA CONG"/>
      <sheetName val="Le Thi Nha"/>
      <sheetName val="_x0002_"/>
      <sheetName val="XJ74"/>
      <sheetName val="Sheet26"/>
      <sheetName val="NR2Ƞ565 PQ DQ"/>
      <sheetName val="Tra_bang"/>
      <sheetName val="Book 1 Summary"/>
      <sheetName val="ma_pt"/>
      <sheetName val="Le Heu Hoa 25(2_x0009_"/>
      <sheetName val="Hoang Thi Binh 08(2)"/>
      <sheetName val="_x0011_3-8"/>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13)8"/>
      <sheetName val="IBASE"/>
      <sheetName val="VL10KV"/>
      <sheetName val="TBA 250"/>
      <sheetName val="VL 0_4KV"/>
      <sheetName val="VLCong to"/>
      <sheetName val="Le Thi Ly 23(2 "/>
      <sheetName val="Le Heu Hoa 25(2 "/>
      <sheetName val="Pham Thi Thuong  M.M (7i"/>
      <sheetName val="Sbq18"/>
      <sheetName val="DMTK"/>
      <sheetName val="Dinh nghia"/>
      <sheetName val="MïJule2"/>
      <sheetName val="Le Thi Nha??f?_x0001_??"/>
      <sheetName val="_x0002_?"/>
      <sheetName val="Le Thi"/>
      <sheetName val="PR THIEU(2)"/>
      <sheetName val="Module#"/>
      <sheetName val="_x0004_OAM0654CAS"/>
      <sheetName val="N61"/>
      <sheetName val="DTCT"/>
      <sheetName val="ESTI."/>
      <sheetName val="NR2?565 PQ DQ"/>
      <sheetName val="400-015.37"/>
      <sheetName val="ctTBA"/>
      <sheetName val="nhap theo ngay vao"/>
      <sheetName val="tra_vat_lieu"/>
      <sheetName val="Chi Tiet"/>
      <sheetName val="Pham ThiðThuong  M.M (7)"/>
      <sheetName val="Le Tat Ve M.M (19)"/>
      <sheetName val="so chi tiet"/>
      <sheetName val="hgld5"/>
      <sheetName val="KKKKKKKK"/>
      <sheetName val="Le?Huu Hanh 16(1)"/>
      <sheetName val="Le Thi?Nhan M.M (12)"/>
      <sheetName val="Le Thi Nha__f__x0001___"/>
      <sheetName val="_x0002__"/>
      <sheetName val="Pham T(i Thuong  M.M (7)"/>
      <sheetName val="MTO REV.0"/>
      <sheetName val="MTO REV.2(ARMOR)"/>
      <sheetName val="DANGBAN"/>
      <sheetName val="Le Thi Nha?f?_x0001_?"/>
      <sheetName val="Pham Thi(Thuong  M.M (7)"/>
      <sheetName val="NR2_565 PQ DQ"/>
      <sheetName val="ptdg "/>
      <sheetName val="ptke"/>
      <sheetName val="Le Thi Nha_f__x0001__"/>
      <sheetName val="DULIEU"/>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NHATKY"/>
      <sheetName val="Le Hue Hanh 16(2)"/>
      <sheetName val="Loading"/>
      <sheetName val="Solieu"/>
      <sheetName val="NHATKYC"/>
      <sheetName val="Phung_Thi_HIen_18(2 "/>
      <sheetName val="H/ang_Van_Chuong_22(2)1"/>
      <sheetName val="Le_Tat_Ve_M_M_(1ÿÿ1"/>
      <sheetName val="Le_ThÿÿNhan_M_M_(12)1"/>
      <sheetName val="THONG_KE1"/>
      <sheetName val="Phung_Thi_HIen_18(2_2"/>
      <sheetName val="Nguyen_Duy_Lien_ႀ￸(2)1"/>
      <sheetName val="Nguyen_Duy_Lien_??(2)1"/>
      <sheetName val="DG_chi_tiet1"/>
      <sheetName val="Main"/>
      <sheetName val="Le2"/>
      <sheetName val="BDMTK"/>
      <sheetName val="SOKTMAY"/>
      <sheetName val="SUMMARY-BILL4"/>
      <sheetName val="Xuly_DTHU"/>
      <sheetName val="ma-pt"/>
      <sheetName val="Le2?? Hoa 25(2)"/>
      <sheetName val="NKC"/>
      <sheetName val="phu"/>
      <sheetName val="Le_Huu Hanh 16(1)"/>
      <sheetName val="Le Thi_Nhan M.M (12)"/>
      <sheetName val="Le2__ Hoa 25(2)"/>
      <sheetName val="t-h HA THE"/>
      <sheetName val="Tables"/>
      <sheetName val="GSP"/>
      <sheetName val="Hoang Van Chuong 2(2)"/>
      <sheetName val="X4Test5"/>
      <sheetName val="[SOKT-Q3CT.xls}KQHDKD"/>
      <sheetName val="pp1p"/>
      <sheetName val="pp3p "/>
      <sheetName val="pp3p_NC"/>
      <sheetName val="ppht"/>
      <sheetName val="28-8????????????㢈ȣ?_x0004_??????䴀ȣ???"/>
      <sheetName val="Look_up_table"/>
      <sheetName val="????????"/>
      <sheetName val="#REF!"/>
      <sheetName val="Mau mo)"/>
      <sheetName val="28-8____________㢈ȣ__x0004_______䴀ȣ___"/>
      <sheetName val="Brief"/>
      <sheetName val="Le _x0014_hi Nhan M.M (12)"/>
      <sheetName val="phu?cap nam"/>
      <sheetName val="3-_x0019_"/>
      <sheetName val="_x0012_2-8"/>
      <sheetName val="_x0011_4-8"/>
      <sheetName val="1_x0013_-8"/>
      <sheetName val="0_x0013_-8"/>
      <sheetName val="10_x0010_00000"/>
      <sheetName val="Dinh Van HAi M.M (_x0013_)"/>
      <sheetName val="Pham Thi"/>
      <sheetName val="Chi_Tiet"/>
      <sheetName val="12KV"/>
      <sheetName val="May"/>
      <sheetName val="Support"/>
      <sheetName val="ptvl"/>
      <sheetName val="ptm"/>
      <sheetName val="PNT-QUOT-#3"/>
      <sheetName val="COAT&amp;WRAP-QIOT-#3"/>
      <sheetName val="GFA 1"/>
      <sheetName val="NHAAN"/>
      <sheetName val="Tai_khoan2"/>
      <sheetName val="So_KT2"/>
      <sheetName val="tong_hop2"/>
      <sheetName val="[SOKT-Q3CT.xls]C"/>
      <sheetName val="[SOKT-Q3CT.xls]H"/>
      <sheetName val="H/ang Van Chuong"/>
      <sheetName val="Le_x0000_Huu Hoa 25(2)"/>
      <sheetName val="Le Thi Nha_x0000__x0000_f_x0000__x0001__x0000__x0000_"/>
      <sheetName val="Le_x0000_Huu Hanh 16(1)"/>
      <sheetName val="Le Thi_x0000_Nhan M.M (12)"/>
      <sheetName val="28-8_x0000__x0000__x0000__x0000__x0000__x0000__x0000__x0000__x0000__x0000__x0000__x0000_㢈ȣ_x0000__x0004__x0000__x0000__x0000__x0000__x0000__x0000_䴀ȣ_x0000__x0000__x0000_"/>
      <sheetName val="Le2_x0000__x0000_ Hoa 25(2)"/>
      <sheetName val="?_x0000__x0000_6_x0000__x0000__x0000__x0000__x0000__x0000__x0000__x0000__x0000__x0000__x0000__x0000__x0000__x0000__x0000__x0013_[SOKT-Q3CT."/>
      <sheetName val="phu_x0000_cap nam"/>
      <sheetName val="17-9_x0000_Ǝ鞜_x000c_饼Ǝ⳪_x000c_"/>
      <sheetName val="[SOKT-Q3CT.xls][SOKT-Q3CT.xls]C"/>
      <sheetName val="[SOKT-Q3CT.xls][SOKT-Q3CT.xls]H"/>
      <sheetName val="[SOKT-Q3CT.xls]C/ngty"/>
      <sheetName val="[SOKT-Q3CT.xls]H/ang Van Chuong"/>
      <sheetName val="Pham Thi_x0000_Thin  M.M (6)"/>
      <sheetName val="le Thi Thuc _x0000_M.M (8)"/>
      <sheetName val="Dinh Van Ranh_x0000_14(1)"/>
      <sheetName val="Le Huu Hanh_x0000_16(2)"/>
      <sheetName val="Phung Thi Hien_x0000_18(2)"/>
      <sheetName val="Le Tri An 21(2_x0009_"/>
      <sheetName val="[SOKT-Q3CT.xls]H/ang_Van_Chuong"/>
      <sheetName val="phan_tich_DG2"/>
      <sheetName val="gia_vat_lieu2"/>
      <sheetName val="gia_xe_may2"/>
      <sheetName val="gia_nhan_cong2"/>
      <sheetName val="Do_Thi_Tho_M_M_(1)2"/>
      <sheetName val="Nguyen_Van_Ly_M_M_(2)2"/>
      <sheetName val="tygia"/>
      <sheetName val="_"/>
      <sheetName val="Le_Thi_Ly_23(2 "/>
      <sheetName val="Dinh_nghia"/>
      <sheetName val="TT04"/>
      <sheetName val="Le Huu Thuy 2_x005f_x0019_(2)"/>
      <sheetName val="Hoang Van Chuong _x005f_x0000_2(2)"/>
      <sheetName val="X_x005f_x0000_4Test5"/>
      <sheetName val="Phung Thi HIen 18(2_x005f_x0009_"/>
      <sheetName val="Le Tri An 2_x005f_x0011_(2)"/>
      <sheetName val="Le Thi Ly 23(2_x005f_x0009_"/>
      <sheetName val="Hoang Van Chuong _x0000_2(2)"/>
      <sheetName val="X_x0000_4Test5"/>
      <sheetName val="_x0002__x0000_"/>
      <sheetName val="Le Thi Nha_x0000_f_x0000__x0001__x0000_"/>
      <sheetName val="_x0000__x0000__x0000__x0000__x0000__x0000__x0000__x0000_"/>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refreshError="1"/>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sheetData sheetId="547"/>
      <sheetData sheetId="548" refreshError="1"/>
      <sheetData sheetId="549"/>
      <sheetData sheetId="550" refreshError="1"/>
      <sheetData sheetId="551"/>
      <sheetData sheetId="552"/>
      <sheetData sheetId="553" refreshError="1"/>
      <sheetData sheetId="554" refreshError="1"/>
      <sheetData sheetId="555"/>
      <sheetData sheetId="556"/>
      <sheetData sheetId="557"/>
      <sheetData sheetId="558"/>
      <sheetData sheetId="559"/>
      <sheetData sheetId="560"/>
      <sheetData sheetId="561"/>
      <sheetData sheetId="562"/>
      <sheetData sheetId="563" refreshError="1"/>
      <sheetData sheetId="564"/>
      <sheetData sheetId="565"/>
      <sheetData sheetId="566"/>
      <sheetData sheetId="567"/>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refreshError="1"/>
      <sheetData sheetId="584" refreshError="1"/>
      <sheetData sheetId="58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VL-NC (2)"/>
      <sheetName val="DON GIA"/>
      <sheetName val="TONGKE3p"/>
      <sheetName val="TONGKE1p"/>
      <sheetName val="t-h TT1P (2)"/>
      <sheetName val="TDTKP (2)"/>
      <sheetName val="CHITIET VL-NC-TT1p"/>
      <sheetName val="CHITIET VL_NC_TT1p"/>
      <sheetName val="Tai khoan"/>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c thanh"/>
      <sheetName val="QL1A-QL1A moi"/>
      <sheetName val="C.Bong Lang"/>
      <sheetName val="Vanh dai III (TKKT)"/>
      <sheetName val="SL-NC-MB"/>
      <sheetName val="CX-AD-LC"/>
      <sheetName val="Cau-YBai-Tam"/>
      <sheetName val="XL4Poppy"/>
      <sheetName val="VL"/>
      <sheetName val="NHAN CONG"/>
      <sheetName val="MAY"/>
      <sheetName val="VUA"/>
      <sheetName val="DG CAU"/>
      <sheetName val="THOP CAU"/>
      <sheetName val="TLP CAU"/>
      <sheetName val="DAKT1"/>
      <sheetName val="Sheet3"/>
      <sheetName val="XL4Test5"/>
      <sheetName val="XL4Poppy (2)"/>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0"/>
      <sheetName val="00000001"/>
      <sheetName val="KluongKm2,4"/>
      <sheetName val="B.cao"/>
      <sheetName val="T.tiet"/>
      <sheetName val="T.N"/>
      <sheetName val="TH"/>
      <sheetName val="ETH"/>
      <sheetName val="1"/>
      <sheetName val="2"/>
      <sheetName val="3"/>
      <sheetName val="4"/>
      <sheetName val="5"/>
      <sheetName val="6"/>
      <sheetName val="7"/>
      <sheetName val="DT1"/>
      <sheetName val="DT2"/>
      <sheetName val="Sheet1"/>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 trinh"/>
      <sheetName val="bang2"/>
      <sheetName val="coHoan"/>
      <sheetName val="Congty"/>
      <sheetName val="VPPN"/>
      <sheetName val="XN74"/>
      <sheetName val="XN54"/>
      <sheetName val="XN33"/>
      <sheetName val="NK96"/>
      <sheetName val="KTQT-AFC"/>
      <sheetName val="CLDG"/>
      <sheetName val="CLKL"/>
      <sheetName val="Bang du toan"/>
      <sheetName val="Tonghop"/>
      <sheetName val="Bu gia"/>
      <sheetName val="PT vat tu"/>
      <sheetName val="PTVT"/>
      <sheetName val="Nam 2001"/>
      <sheetName val="Tang TSCD 98-02"/>
      <sheetName val="BIEN DONG"/>
      <sheetName val="TSCD 2001"/>
      <sheetName val="Quy 1-2002"/>
      <sheetName val="Quy 2-2002"/>
      <sheetName val="Quy 3-2002"/>
      <sheetName val="Quy 4-02"/>
      <sheetName val="XXXXXXXX"/>
      <sheetName val="solieu"/>
      <sheetName val="PLV"/>
      <sheetName val="Dongia"/>
      <sheetName val="DTCTtaluy"/>
      <sheetName val="KLDGTT&lt;120%"/>
      <sheetName val="PL2"/>
      <sheetName val="DTnen"/>
      <sheetName val="PL"/>
      <sheetName val="THKL nghiemthu"/>
      <sheetName val="DTCTtaluy (2)"/>
      <sheetName val="KLDGTT&lt;120% (2)"/>
      <sheetName val="TH (2)"/>
      <sheetName val="XXXXXXX0"/>
      <sheetName val="10000000"/>
      <sheetName val="XXXXXXX1"/>
      <sheetName val="20000000"/>
      <sheetName val="30000000"/>
      <sheetName val="boHoan"/>
      <sheetName val="XN79"/>
      <sheetName val="CTMT"/>
      <sheetName val="C.     Lang"/>
      <sheetName val="QL1A-QL1Q moi"/>
      <sheetName val="gVL"/>
      <sheetName val="DG CAࡕ"/>
      <sheetName val="SL)NC-MB"/>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KluongKm2_x000c_4"/>
      <sheetName val="BDCNH"/>
      <sheetName val="bcdtk"/>
      <sheetName val="BCDKTNH"/>
      <sheetName val="BCDKTTHUE"/>
      <sheetName val="tscd"/>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331D"/>
      <sheetName val="334 d"/>
      <sheetName val="DG CA?"/>
      <sheetName val="Tojg KLBS"/>
      <sheetName val="NCong-Day-Su"/>
      <sheetName val="P_x000c_V"/>
      <sheetName val="Quy"/>
      <sheetName val="lt-tl"/>
      <sheetName val="px3-tl"/>
      <sheetName val="px1-tl"/>
      <sheetName val="vp-tl"/>
      <sheetName val="px2,tb-tl"/>
      <sheetName val="th-qt"/>
      <sheetName val="bqt"/>
      <sheetName val="tl-khovt"/>
      <sheetName val="dtkhovt"/>
      <sheetName val="Sheet17"/>
      <sheetName val="Sheet18"/>
      <sheetName val="C.   ( Lang"/>
      <sheetName val="Maumo)"/>
      <sheetName val="Tonchop"/>
      <sheetName val="Tai khoan"/>
      <sheetName val="giathanh1"/>
      <sheetName val="HK1"/>
      <sheetName val="HK2"/>
      <sheetName val="CANAM"/>
      <sheetName val="DG "/>
      <sheetName val="ɂIEN DONG"/>
      <sheetName val="XL@Test5"/>
      <sheetName val="KH-Q1,Q2,01"/>
      <sheetName val="TTDZ22"/>
      <sheetName val="MTO REV.0"/>
      <sheetName val="Bu gi`"/>
      <sheetName val="KK bo sung"/>
      <sheetName val="?IEN DONG"/>
      <sheetName val="¶"/>
      <sheetName val="NC"/>
      <sheetName val="BGThau_x0008_"/>
      <sheetName val="S`eet12"/>
      <sheetName val="XHXPXXX1"/>
      <sheetName val="0000000!"/>
      <sheetName val="To tri.h"/>
      <sheetName val="cnHoan"/>
      <sheetName val="V_x0010_PN"/>
      <sheetName val="dmuc"/>
      <sheetName val="IBASE"/>
      <sheetName val="˜Ünh m÷c"/>
      <sheetName val="PTVL"/>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DT"/>
      <sheetName val="NHAN"/>
      <sheetName val="ptdg"/>
      <sheetName val="DO AM DT"/>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Ünh m÷c"/>
      <sheetName val="tuong"/>
      <sheetName val="S29_x0007_"/>
      <sheetName val="XL4@oppy"/>
      <sheetName val="Km&quot;33s,"/>
      <sheetName val="Km227O838-228_100"/>
      <sheetName val="Dang TSCD 98-02"/>
      <sheetName val="dtkhovd"/>
      <sheetName val="CDMT"/>
      <sheetName val="DT1????????"/>
      <sheetName val="Quy?2-2002"/>
      <sheetName val="DT1?"/>
      <sheetName val="S29_x0007_??S"/>
      <sheetName val="S29_x0007_?S"/>
      <sheetName val="Sêeet9"/>
      <sheetName val="PPVT"/>
      <sheetName val="çha tri SX"/>
      <sheetName val="So Conç!îfhiep"/>
      <sheetName val="XL4Te3t5"/>
      <sheetName val="DG CA_"/>
      <sheetName val="_IEN DONG"/>
      <sheetName val="DT1________"/>
      <sheetName val="Quy_2-2002"/>
      <sheetName val="DT1_"/>
      <sheetName val="S29_x0007___S"/>
      <sheetName val="S29_x0007__S"/>
      <sheetName val="NHAN CWNG"/>
      <sheetName val="Girder"/>
      <sheetName val="Tendon"/>
      <sheetName val="CHIET TINH TBA"/>
      <sheetName val="4_x0004_"/>
      <sheetName val="Bang TK goc"/>
      <sheetName val="DGchitiet "/>
      <sheetName val="Q3-01-duyet"/>
      <sheetName val="Tang TRCD 98-02"/>
      <sheetName val="TSCD 2000"/>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CĮ     Lang"/>
      <sheetName val="XLÿÿest5"/>
      <sheetName val="XNGBQII-_x0010_4 (3)"/>
      <sheetName val="CT"/>
      <sheetName val="NEW-PANEL"/>
      <sheetName val="DI-ESTI"/>
      <sheetName val="Sheetr"/>
      <sheetName val="Km225_838-228_100"/>
      <sheetName val="Hạng mục 2"/>
      <sheetName val="data"/>
      <sheetName val="phi"/>
      <sheetName val="tra-vat-lieu"/>
      <sheetName val="Na2"/>
      <sheetName val="MTO REV.2(ARMOR)"/>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Km227Э227_838s,"/>
      <sheetName val="INV"/>
      <sheetName val="XXXXXXX2"/>
      <sheetName val="XXXXXXX3"/>
      <sheetName val="XXXXXXX4"/>
      <sheetName val="XNGBQI-01 (02)"/>
      <sheetName val="ctTBA"/>
      <sheetName val="Quy $-02"/>
      <sheetName val=""/>
      <sheetName val="GVL-NC-M"/>
      <sheetName val="DO_AM_DT"/>
      <sheetName val="ɂIEN_DONG"/>
      <sheetName val="DG_CA?"/>
      <sheetName val="coctuatrenda"/>
      <sheetName val="M+MC"/>
      <sheetName val="CI     Lang"/>
      <sheetName val="Du kien DT 9 thang de fop"/>
      <sheetName val="KTQT-AF_x0003_"/>
      <sheetName val="KLDGT_x0014_&lt;120%"/>
      <sheetName val="Congt9"/>
      <sheetName val="DTCTtallu"/>
      <sheetName val="TTTram"/>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Vong KLBS"/>
      <sheetName val="Km227?227_838s,"/>
      <sheetName val="Exterior Walls Finishes"/>
      <sheetName val="tienluong"/>
      <sheetName val="Pier"/>
      <sheetName val="Pile"/>
      <sheetName val="Khoi luong"/>
      <sheetName val="KKKKKKKK"/>
      <sheetName val="H?ng m?c 2"/>
      <sheetName val="name"/>
      <sheetName val="CHITIET VL-N_x0003_-TT-3p"/>
      <sheetName val="?IEN_DONG"/>
      <sheetName val="DG_CA_"/>
      <sheetName val="XNGBQIV-02"/>
      <sheetName val="Km23"/>
      <sheetName val="BGThau_x0008_??0000000_x0001__x0006_??Sheet1_x0008_??To"/>
      <sheetName val="NHAN?CONG"/>
      <sheetName val="CPQL"/>
      <sheetName val="THCPQL"/>
      <sheetName val="00000003"/>
      <sheetName val="BGThau_x0008_?0000000_x0001__x0006_?Sheet1_x0008_?To dr"/>
      <sheetName val="4_x0004_??XN54_x0004_??XN33_x0004_??NK96_x0006_??Sheet4"/>
      <sheetName val="BGThau_x0008_?0000000_x0001__x0006_?Sheet1_x0008_?To"/>
      <sheetName val="Na2??01"/>
      <sheetName val="4_x0004_?XN54_x0004_?XN33_x0004_?NK96_x0006_?Sheet4"/>
      <sheetName val="CT?doanh thu 2005"/>
      <sheetName val="C?     Lang"/>
      <sheetName val="C.Bojg Lang"/>
      <sheetName val="Thep-MatCat"/>
      <sheetName val="Kiem-Toan"/>
      <sheetName val="NhapSL"/>
      <sheetName val="c`i tiet KHM"/>
      <sheetName val="Tgng hop CP T10"/>
      <sheetName val="TT_10KV"/>
      <sheetName val="��nh m�c"/>
      <sheetName val="S�eet9"/>
      <sheetName val="�ha tri SX"/>
      <sheetName val="So Con�!�fhiep"/>
      <sheetName val="XL��est5"/>
      <sheetName val="Tai_khկ"/>
      <sheetName val="SDH TP"/>
      <sheetName val="Qheet19"/>
      <sheetName val="THKL nghiamthu"/>
      <sheetName val="Balg du toan"/>
      <sheetName val="ɂIEJ DONG"/>
      <sheetName val="??쫀䃝Z"/>
      <sheetName val="????¢é@Z?_x000d_?_x0004_"/>
      <sheetName val="Thuc_thanh1"/>
      <sheetName val="QL1A-QL1A_moi1"/>
      <sheetName val="C_Bong_Lang1"/>
      <sheetName val="Vanh_dai_III_(TKKT)1"/>
      <sheetName val="NHAN_CONG1"/>
      <sheetName val="DG_CAU1"/>
      <sheetName val="THOP_CAU1"/>
      <sheetName val="TLP_CAU1"/>
      <sheetName val="XL4Poppy_(2)1"/>
      <sheetName val="Tong_KLBS1"/>
      <sheetName val="To_trinh1"/>
      <sheetName val="B_cao1"/>
      <sheetName val="T_tiet1"/>
      <sheetName val="T_N1"/>
      <sheetName val="Bang_du_toan1"/>
      <sheetName val="Bu_gia1"/>
      <sheetName val="PT_vat_tu1"/>
      <sheetName val="Nam_20011"/>
      <sheetName val="Tang_TSCD_98-021"/>
      <sheetName val="BIEN_DONG1"/>
      <sheetName val="TSCD_20011"/>
      <sheetName val="Quy_1-20021"/>
      <sheetName val="CHITIET VL-NC-TT1p"/>
      <sheetName val="Quy_2-20021"/>
      <sheetName val="Quy_3-20021"/>
      <sheetName val="Quy_4-021"/>
      <sheetName val="Shѥet10"/>
      <sheetName val="THKL_nghiemthu1"/>
      <sheetName val="DTCTtaluy_(2)1"/>
      <sheetName val="KLDGTT&lt;120%_(2)1"/>
      <sheetName val="TH_(2)1"/>
      <sheetName val="C______Lang1"/>
      <sheetName val="Du Toan"/>
      <sheetName val="To_tri_h"/>
      <sheetName val="VPN"/>
      <sheetName val="Bu_gi`"/>
      <sheetName val="˜Ünh_m÷c"/>
      <sheetName val="roto_truc"/>
      <sheetName val="Day_dt"/>
      <sheetName val="stato_tam_say"/>
      <sheetName val="Stato_ep"/>
      <sheetName val="Canh_gio"/>
      <sheetName val="Ss_Z-_GB"/>
      <sheetName val="Ünh_m÷c"/>
      <sheetName val="S29S"/>
      <sheetName val="CTdoanh_thu_2005"/>
      <sheetName val="BGThau0000000Sheet1To"/>
      <sheetName val="THPDMoi__(2)"/>
      <sheetName val="dongia_(2)"/>
      <sheetName val="TONG_HOP_VL-NC"/>
      <sheetName val="TONGKE3p_"/>
      <sheetName val="TH_VL,_NC,_DDHT_Thanhphuoc"/>
      <sheetName val="DON_GIA"/>
      <sheetName val="t-h_HA_THE"/>
      <sheetName val="CHITIET_VL-NC-TT_-1p"/>
      <sheetName val="DG BAU"/>
      <sheetName val="ThongSo"/>
      <sheetName val="KH_Q1_Q2_01"/>
      <sheetName val="diachi"/>
      <sheetName val="Hedging"/>
      <sheetName val="Quy_x0000_2-2002"/>
      <sheetName val="BGThau_x0008__x0000__x0000_0000000_x0001__x0006__x0000__x0000_Sheet1_x0008__x0000__x0000_To"/>
      <sheetName val="NHAN_x0000_CONG"/>
      <sheetName val="S29_x0007__x0000__x0000_S"/>
      <sheetName val="4_x0004__x0000__x0000_XN54_x0004__x0000__x0000_XN33_x0004__x0000__x0000_NK96_x0006__x0000__x0000_Sheet4"/>
      <sheetName val="CT_x0000_doanh thu 2005"/>
      <sheetName val="BGThau_x0008__x0000_0000000_x0001__x0006__x0000_Sheet1_x0008__x0000_To dr"/>
      <sheetName val="Na2_x0000__x0000_01"/>
      <sheetName val="_x0000__x0000_쫀䃝Z"/>
      <sheetName val="_x0000__x0000__x0000__x0000_¢é@Z_x0000__x000d__x0000__x0004_"/>
      <sheetName val="_x0000__x0000_??Z"/>
      <sheetName val="_x0000__x0000__x0000__x0000_¢é@Z_x0000__x000a__x0000__x0004_"/>
      <sheetName val="_x0000__x0000__x0000__x0000_€¢é@Z_x0000__x000d__x0000__x0004_"/>
      <sheetName val="DG _x0000__x0000__x0000__x0000__x0000__x0000__x0000__x0000__x0000__x0009__x0000_᲌Ա_x0000__x0004__x0000__x0000__x0000__x0000__x0000__x0000_窰԰_x0000__x0000__x0000__x0000__x0000_"/>
      <sheetName val="MTO REV.0_x0000__x0000__x0000__x0000__x0000__x0000__x0000__x0000__x0000__x0009__x0000_쫀Ӛ_x0000__x0004__x0000__x0000__x0000__x0000__x0000__x0000__xdd0c_"/>
      <sheetName val="_x0000__x0000__x0017_[Q3-01-duyet.xls]Maumo)_x0000_?_x0000__x0000__x0000_"/>
      <sheetName val="XNGBQIV-02_x0000__x0000_)"/>
      <sheetName val="Na2_x0000__x0000_€01"/>
      <sheetName val="_x0000__x0001__x0000__x0000__x0000__x0000__x0000__x0000__x0000__x0000__x0000__x0000__x0000__x0002__x0000__x0000__x0000__x0000__x0000__x0000__x0000_Ƥ_x0000_Ő_x0000__x0000__x0000_㋎˴_x0000_"/>
      <sheetName val="_x0000__x0000__x0000__x0000__x0000__x0000__x0000__x0000_ (2)"/>
      <sheetName val="Na2_x0000__x0000_�01"/>
      <sheetName val="_x0000__x0000__x0000__x0000_���@Z_x0000__x000d__x0000__x0004_"/>
      <sheetName val="Tai_khկ_x0000_缀"/>
      <sheetName val="_x0000__x0000__x0000__x0000_���@Z_x0000__x000a__x0000__x0004_"/>
      <sheetName val="DSMo (2)"/>
      <sheetName val="DSMo"/>
      <sheetName val="ESTI."/>
      <sheetName val="Tonghmp"/>
      <sheetName val="TONGKE1P"/>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GIAVLIEU"/>
      <sheetName val="೼_xffff_uc thanh"/>
      <sheetName val="TLP BAU"/>
      <sheetName val="KK uhan uon   (2)"/>
      <sheetName val="So Cong oghiep"/>
      <sheetName val="MTO REV.0_x0000__x0000__x0000__x0000__x0000__x0000__x0000__x0000__x0000_ _x0000_쫀Ӛ_x0000__x0004__x0000__x0000__x0000__x0000__x0000__x0000__xdd0c_"/>
      <sheetName val="DG _x0000__x0000__x0000__x0000__x0000__x0000__x0000__x0000__x0000_ _x0000_᲌Ա_x0000__x0004__x0000__x0000__x0000__x0000__x0000__x0000_窰԰_x0000__x0000__x0000__x0000__x0000_"/>
      <sheetName val="Na2??€01"/>
      <sheetName val="QL1A-QL1Q_moi1"/>
      <sheetName val="DG_CAࡕ1"/>
      <sheetName val="chi_tieu_HV1"/>
      <sheetName val="tsach_&amp;_thu_hoi1"/>
      <sheetName val="KK_than_ton___(2)1"/>
      <sheetName val="TONG_HOP_VL-NC_TT"/>
      <sheetName val="TH_XL"/>
      <sheetName val="TT_cac_ho1"/>
      <sheetName val="TT_trong_nganh1"/>
      <sheetName val="chi_tiet_KHM1"/>
      <sheetName val="Pham_cap1"/>
      <sheetName val="DT_than1"/>
      <sheetName val="Doanh_thu1"/>
      <sheetName val="gia_tri_SX1"/>
      <sheetName val="So_Cong_nghiep1"/>
      <sheetName val="Bia_BC1"/>
      <sheetName val="TH_thanton1"/>
      <sheetName val="Dat_da_thai1"/>
      <sheetName val="GTSX_(TT)1"/>
      <sheetName val="XNGBQI_(2)1"/>
      <sheetName val="XNGBQI-04_(2)1"/>
      <sheetName val="XNGBQII-04_(2)1"/>
      <sheetName val="XNGBQII-04_(3)1"/>
      <sheetName val="MTO REV.0_x0000__x0000__x0000__x0000__x0000__x0000_瞀_x0019_ﾈɰ萹Ĵ⁴_x001c_뎨Ꮋ됨Ꮋ瞀_x0019_表_x0019_"/>
      <sheetName val="MTO REV.0_x0000__x0000__x0000__x0000__x0000__x0000_ﾈɶ萹ĺῄ_x001d_莈ᅳᅳⷼ_x0014_㻤_x0014__x0006__x0000_"/>
      <sheetName val="[Q3-01-duyet.xlsUboHoan"/>
      <sheetName val="KLDGTT&lt;120'"/>
      <sheetName val="KLDGTT&lt;120_"/>
      <sheetName val="Km2_x0000__x0000_,"/>
      <sheetName val="XNGBQIII-04_(2)1"/>
      <sheetName val="XNGBQIII-04_(3)1"/>
      <sheetName val="XNGBQIV-04_(2)1"/>
      <sheetName val="XNGBQIV-04_(3)1"/>
      <sheetName val="DT1_x0000__x0000__x0000__x0000__x0000__x0000__x0000__x0000_"/>
      <sheetName val="DT1_x0000_"/>
      <sheetName val="S29_x0007__x0000_S"/>
      <sheetName val="BGThau_x0008__x0000_0000000_x0001__x0006__x0000_Sheet1_x0008__x0000_To"/>
      <sheetName val="4_x0004__x0000_XN54_x0004__x0000_XN33_x0004__x0000_NK96_x0006__x0000_Sheet4"/>
      <sheetName val="_x0000__x0000__x0000__x0000__x0000__x0000__x0000__x0000_"/>
    </sheetNames>
    <sheetDataSet>
      <sheetData sheetId="0" refreshError="1">
        <row r="29">
          <cell r="E29">
            <v>9566000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refreshError="1"/>
      <sheetData sheetId="624"/>
      <sheetData sheetId="625"/>
      <sheetData sheetId="626" refreshError="1"/>
      <sheetData sheetId="627" refreshError="1"/>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refreshError="1"/>
      <sheetData sheetId="642"/>
      <sheetData sheetId="643" refreshError="1"/>
      <sheetData sheetId="644" refreshError="1"/>
      <sheetData sheetId="645" refreshError="1"/>
      <sheetData sheetId="646" refreshError="1"/>
      <sheetData sheetId="647"/>
      <sheetData sheetId="648"/>
      <sheetData sheetId="649" refreshError="1"/>
      <sheetData sheetId="650" refreshError="1"/>
      <sheetData sheetId="651" refreshError="1"/>
      <sheetData sheetId="652"/>
      <sheetData sheetId="653"/>
      <sheetData sheetId="654" refreshError="1"/>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sheetData sheetId="692"/>
      <sheetData sheetId="693"/>
      <sheetData sheetId="694" refreshError="1"/>
      <sheetData sheetId="695" refreshError="1"/>
      <sheetData sheetId="696" refreshError="1"/>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refreshError="1"/>
      <sheetData sheetId="721" refreshError="1"/>
      <sheetData sheetId="722"/>
      <sheetData sheetId="723"/>
      <sheetData sheetId="724" refreshError="1"/>
      <sheetData sheetId="725"/>
      <sheetData sheetId="726"/>
      <sheetData sheetId="727" refreshError="1"/>
      <sheetData sheetId="728" refreshError="1"/>
      <sheetData sheetId="729" refreshError="1"/>
      <sheetData sheetId="730"/>
      <sheetData sheetId="731"/>
      <sheetData sheetId="732" refreshError="1"/>
      <sheetData sheetId="733"/>
      <sheetData sheetId="734"/>
      <sheetData sheetId="735"/>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DTCT"/>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Sheet5"/>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THKP"/>
      <sheetName val="PHAN TICH`VAT TU"/>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VL,NC"/>
      <sheetName val="GVT"/>
      <sheetName val="Tongke"/>
      <sheetName val="?"/>
      <sheetName val="TONG HOP K©N© 2ÈI"/>
      <sheetName val="ctTBA"/>
      <sheetName val="MTO REV.2(ARMOR)"/>
      <sheetName val="Tien An T11"/>
      <sheetName val="DNPD-QL"/>
      <sheetName val="Bang luong"/>
      <sheetName val="Bang CC"/>
      <sheetName val=" Luong nghien "/>
      <sheetName val="QT-LN"/>
      <sheetName val="Giantiep"/>
      <sheetName val="Phuc vu"/>
      <sheetName val="May Phat"/>
      <sheetName val="1813"/>
      <sheetName val="TTTram"/>
      <sheetName val="Thuc thanh"/>
      <sheetName val="Dot31"/>
      <sheetName val="Dot32"/>
      <sheetName val="Dot33"/>
      <sheetName val="Dot34"/>
      <sheetName val="Dot35"/>
      <sheetName val="Dot26"/>
      <sheetName val="Dot27"/>
      <sheetName val="Dot28"/>
      <sheetName val="Dot29"/>
      <sheetName val="Dot30"/>
      <sheetName val="Sheet2"/>
      <sheetName val="DTCT-TB"/>
      <sheetName val="TONG KE DZ 0.4 KV"/>
      <sheetName val="Bia TQT"/>
      <sheetName val="DO AM DT"/>
      <sheetName val="BANG DU TGAN DRC"/>
      <sheetName val="VC B_x000f_"/>
      <sheetName val="PHAN DICH VAT TU"/>
      <sheetName val="DIEL GIAI KL"/>
      <sheetName val="KLDK THUC HIEN"/>
      <sheetName val="Shaet30"/>
      <sheetName val="Sheet#2"/>
      <sheetName val="Qheet36"/>
      <sheetName val="Tai khoan"/>
      <sheetName val="BO"/>
      <sheetName val="Sheet5?_x0008__x0006__x0008__x0003_ဠ?蜰Ư༢?螸Ư༢?蠼Ư༢?裀Ư༢?襄Ư"/>
      <sheetName val="Sheet5?_x0008__x0006__x0008__x0003_ဠ?蜰Ư༢?螸Ư༢?蠼Ư༢?⋀_x000f_쀀꾈∁_x000f_"/>
      <sheetName val="???U???U???U???U???U???U???????"/>
      <sheetName val="Sheet5?_x0008__x0006__x0008__x0003_???U???U???U???U???U"/>
      <sheetName val="Sheet5?_x0008__x0006__x0008__x0003_???U???U???U???_x000f_???_x000f_"/>
      <sheetName val="???U???U???U???U???U???U??"/>
      <sheetName val="Luong T1- 03"/>
      <sheetName val="Luong T2- 03"/>
      <sheetName val="Luong T3- 03"/>
      <sheetName val="TONGSBU"/>
      <sheetName val="giathanh1"/>
      <sheetName val="QTDG"/>
      <sheetName val="gia xe "/>
      <sheetName val="? ?U?"/>
      <sheetName val="Sheet5?_x0008__x0006__x0008__x0003_ဠ 蜰Ư༢?螸Ư༢?蠼Ư༢?裀Ư༢?襄Ư"/>
      <sheetName val="gia xe ?ay"/>
      <sheetName val="? ?U???U???U???U???U???U???????"/>
      <sheetName val="? ?U???U???U???U???U???U??"/>
      <sheetName val="Sheet5?_x0008__x0006__x0008__x0003_? ?U???U???U???U???U"/>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_ _U_"/>
      <sheetName val="Sheet5__x0008__x0006__x0008__x0003_ဠ 蜰Ư༢_螸Ư༢_蠼Ư༢_裀Ư༢_襄Ư"/>
      <sheetName val="gia xe _ay"/>
      <sheetName val="_ _U___U___U___U___U___U_______"/>
      <sheetName val="_ _U___U___U___U___U___U__"/>
      <sheetName val="Sheet5__x0008__x0006__x0008__x0003__ _U___U___U___U___U"/>
      <sheetName val="TT04"/>
      <sheetName val="Tong_ke"/>
      <sheetName val="01 Bid Price summary"/>
      <sheetName val="DK-TT"/>
      <sheetName val="CHIET TINH DGN GIA"/>
      <sheetName val="Gia KS"/>
      <sheetName val="TL rieng"/>
      <sheetName val="TONG KE"/>
      <sheetName val="Electrical Breakdown"/>
      <sheetName val="PTVT (MAU)"/>
      <sheetName val="dtct cau"/>
      <sheetName val="dg"/>
      <sheetName val="'ia nhan cong"/>
      <sheetName val="Chi tiet1"/>
      <sheetName val="PHAN TICH VAT T_x0015_ NGANG"/>
      <sheetName val="PHAN TACH VAT TU THEO NHOM"/>
      <sheetName val="TONG HOP NHAN CNNG"/>
      <sheetName val="DIEF GIAI CPSX"/>
      <sheetName val="BANG GIA DU UOAN THUY LOI"/>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Ý???Ý???Ý???Ý???Ý???Ý???????"/>
      <sheetName val="Sheet5?_x0008__x0006__x0008__x0003_???Ý???Ý???Ý???Ý???Ý"/>
      <sheetName val="ay (28-10-2005)"/>
      <sheetName val="KLLK THUC @IEN"/>
      <sheetName val="Dept"/>
      <sheetName val=""/>
      <sheetName val="Sheet5?_x0008__x0006__x0008__x0003_???U???U???U???U??7U"/>
      <sheetName val=" lam"/>
      <sheetName val="Thuc thanh?ס????????_x0009_?忀ס?_x0004_?????"/>
      <sheetName val="BC11cau-QL15A-3"/>
      <sheetName val="VL_NC"/>
      <sheetName val="dtct cong"/>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 ?Ý?"/>
      <sheetName val="Shɥet5"/>
      <sheetName val="Sheet5?_x0008__x0006__x0008__x0003_ဠ 蜰Ư༢?螸Ư༢?蠼Ư༢?裀Ưܢ?襄Ư"/>
      <sheetName val=" Luong nghiun "/>
      <sheetName val="DO_AM_DT"/>
      <sheetName val="_ia nhan cong"/>
      <sheetName val="___Ý___Ý___Ý___Ý___Ý___Ý_______"/>
      <sheetName val="Sheet5__x0008__x0006__x0008__x0003____Ý___Ý___Ý___Ý___Ý"/>
      <sheetName val="Sheet5__x0008__x0006__x0008__x0003____U___U___U___U__7U"/>
      <sheetName val="Thuc thanh_ס_________x0009__忀ס__x0004______"/>
      <sheetName val="_ _Ý_"/>
      <sheetName val="Sheet5__x0008__x0006__x0008__x0003_ဠ 蜰Ư༢_螸Ư༢_蠼Ư༢_裀Ưܢ_襄Ư"/>
      <sheetName val="Sheet5?_x0008__x0006__x0008__x0003_???Ý???Ý???Ý???_x000f_???_x000f_"/>
      <sheetName val="? ?Ý???Ý???Ý???Ý???Ý???Ý???????"/>
      <sheetName val="ay (28-10-2005)??#2_Du toan nga"/>
      <sheetName val="TH VAL TU"/>
      <sheetName val="BANG BU VAN CxUYEN"/>
      <sheetName val="CHI PHI CÁ!MAY"/>
      <sheetName val="Tiepdia"/>
      <sheetName val="Sheet5__x0008__x0006__x0008__x0003____Ý___Ý___Ý____x000f_____x000f_"/>
      <sheetName val="_ _Ý___Ý___Ý___Ý___Ý___Ý_______"/>
      <sheetName val="Khoi luong"/>
      <sheetName val="PONG HOP KINH PHI"/>
      <sheetName val="PHAN TICH KHOI HUONG"/>
      <sheetName val="DON CIA TONG HOP"/>
      <sheetName val="Sheet5__x0008__x0006__x0008__x0003_?_?U?_?U?_?U?_?U?_?U"/>
      <sheetName val="Sheet5__x0008__x0006__x0008__x0003_?_?U?_?U?_?U?_?_x000f_???_x000f_"/>
      <sheetName val="Sheet5__x0008__x0006__x0008__x0003_? ?U?_?U?_?U?_?U?_?U"/>
      <sheetName val="chitiet"/>
      <sheetName val="Sheet5?_x0008__x0006__x0008__x0003_ဠ?蜰Ư༢?螸Ư༢?蠼Ư༢?⋀_x000f_쀀궈∁_x000f_"/>
      <sheetName val="Sheet5__x0008__x0006__x0008__x0003_ဠ_蜰Ư༢_螸Ư༢_蠼Ư༢_⋀_x000f_쀀궈∁_x000f_"/>
      <sheetName val="Luong ¼1- 03"/>
      <sheetName val="TPSX"/>
      <sheetName val="Sales2002"/>
      <sheetName val="Thuc thanh?ס???????? ?忀ס?_x0004_?????"/>
      <sheetName val="Thuc thanh?ס? 忀ס?_x0004_?鵀ס?怈ס?d?![BC"/>
      <sheetName val="???Ý???Ý???Ý???Ý???Ý???Ý??"/>
      <sheetName val="Thuc thanh?ס?_x0009_忀ס?_x0004_?鵀ס?怈ס?d?![BC"/>
      <sheetName val="Names"/>
      <sheetName val="[BC11cau-Q"/>
      <sheetName val="tra-vat-lieu"/>
      <sheetName val="uniBase"/>
      <sheetName val="vniBase"/>
      <sheetName val="abcBase"/>
      <sheetName val="LEGEND"/>
      <sheetName val=" lam?_x000e_2_Goi 1 (TT04)? 2_goi 1 d"/>
      <sheetName val="???????????![BC11cau-QL15A-3.xl"/>
      <sheetName val="VC BG"/>
      <sheetName val="MAKHO"/>
      <sheetName val="ay (28-10-2005)?#2_Du toan ngay"/>
      <sheetName val="BANG_BU_ËAN_CH+QE1"/>
      <sheetName val="BOQ-1"/>
      <sheetName val="Tra"/>
      <sheetName val="Sheet5??Ý??Ý??Ý??Ý??Ý??Ý?"/>
      <sheetName val="Sheet5??Ý??Ý??Ý??Ý??Ý"/>
      <sheetName val="DZ 22KV"/>
      <sheetName val="gia xe ay"/>
      <sheetName val="5"/>
      <sheetName val="et5"/>
      <sheetName val="dt䡫hovt"/>
      <sheetName val="ay (28-10-2005)__#2_Du toan nga"/>
      <sheetName val="TONG XOP NHAN CONG"/>
      <sheetName val="TM CF1"/>
      <sheetName val="Thuc thanh_ס________ _忀ס__x0004______"/>
      <sheetName val="Sheet5??U??U??U??U??U??U?"/>
      <sheetName val="Sheet5??U??U??U??U??U"/>
      <sheetName val="NKC"/>
      <sheetName val="Shɥet5?_x0008__x0006__x0008__x0003_ဠ 蜰Ư༢?螸Ư༢?蠼Ư༢?裀Ư༢?襄Ư"/>
      <sheetName val="Don gia-cau"/>
      <sheetName val="KH-Q1,Q2,01"/>
      <sheetName val="_BC11cau-Q"/>
      <sheetName val="SUMMARY"/>
      <sheetName val="Sheet09"/>
      <sheetName val="Cuoc Vc"/>
      <sheetName val="Sheet5__U__U__U__U__U__U_"/>
      <sheetName val="Sheet5__U__U__U__U__U"/>
      <sheetName val="giath`nh1"/>
      <sheetName val="Luong T3- 0_x0013_"/>
      <sheetName val="Rheet5"/>
      <sheetName val="TONG HOP K©N© 2ÈA"/>
      <sheetName val="gha xe "/>
      <sheetName val="MTL$-INTER"/>
      <sheetName val="Sheet5__Ý__Ý__Ý__Ý__Ý__Ý_"/>
      <sheetName val=" lam__x000e_2_Goi 1 (TT04)_ 2_goi 1 d"/>
      <sheetName val="VC"/>
      <sheetName val="C47(T11)"/>
      <sheetName val="Shee«"/>
      <sheetName val="She«3"/>
      <sheetName val="___________!_BC11cau-QL15A-3.xl"/>
      <sheetName val="DI-ESTI"/>
      <sheetName val="BANG GIA DU TOAN TH_x0015_Y LOI"/>
      <sheetName val="Thuc thanh_ס_ 忀ס__x0004__鵀ס_怈ס_d_!_BC"/>
      <sheetName val="___Ý___Ý___Ý___Ý___Ý___Ý__"/>
      <sheetName val="Sheet5_x0000__x0008__x0006__x0008__x0003_ဠ_x0000_蜰Ư༢_x0000_螸Ư༢_x0000_蠼Ư༢_x0000_裀Ư༢_x0000_襄Ư"/>
      <sheetName val="Sheet5_x0000__x0008__x0006__x0008__x0003_ဠ_x0000_蜰Ư༢_x0000_螸Ư༢_x0000_蠼Ư༢_x0000_⋀_x000f_쀀꾈∁_x000f_"/>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Sheet5_x0000__x0008__x0006__x0008__x0003_ဠ 蜰Ư༢_x0000_螸Ư༢_x0000_蠼Ư༢_x0000_裀Ư༢_x0000_襄Ư"/>
      <sheetName val="? ?U?_x0000_?U?_x0000_?U?_x0000_?U?_x0000_?U?_x0000_?U?_x0000__x0000__x0000__x0000__x0000__x0000_"/>
      <sheetName val="Sheet5_x0000__x0008__x0006__x0008__x0003_? ?U?_x0000_?U?_x0000_?U?_x0000_?U?_x0000_?U"/>
      <sheetName val="?_x0000_?Ý?_x0000_?Ý?_x0000_?Ý?_x0000_?Ý?_x0000_?Ý?_x0000_?Ý?_x0000__x0000__x0000__x0000__x0000__x0000_"/>
      <sheetName val="Sheet5_x0000__x0008__x0006__x0008__x0003_?_x0000_?Ý?_x0000_?Ý?_x0000_?Ý?_x0000_?Ý?_x0000_?Ý"/>
      <sheetName val="Thuc thanh_x0000_ס_x0000__x0000__x0000__x0000__x0000__x0000__x0000__x0000__x0009__x0000_忀ס_x0000__x0004__x0000__x0000__x0000__x0000__x0000_"/>
      <sheetName val="ay (28-10-2005)_x0000__x0000_#2_Du toan nga"/>
      <sheetName val="_x0000__x0000__x0000__x0000__x0000__x0000__x0000__x0000__x0000__x0000__x0000_![BC11cau-QL15A-3.xl"/>
      <sheetName val=" lam_x0000__x000e_2_Goi 1 (TT04)_x0000_ 2_goi 1 d"/>
      <sheetName val="? ?Ý?_x0000_?Ý?_x0000_?Ý?_x0000_?Ý?_x0000_?Ý?_x0000_?Ý?_x0000__x0000__x0000__x0000__x0000__x0000_"/>
      <sheetName val="Shɥet5_x0000__x0008__x0006__x0008__x0003_ဠ 蜰Ư༢_x0000_螸Ư༢_x0000_蠼Ư༢_x0000_裀Ư༢_x0000_襄Ư"/>
      <sheetName val="Thuc thanh_x0000_ס_x0000__x0000__x0000__x0000__x0000__x0000__x0000__x0000_ _x0000_忀ס_x0000__x0004__x0000__x0000__x0000__x0000__x0000_"/>
      <sheetName val="Sheet5_x0000__x0008__x0006__x0008__x0003_?_x0000_?Ý?_x0000_?Ý?_x0000_?Ý?_x0000_?_x000f_???_x000f_"/>
      <sheetName val="Sheet5_x0000__x0008__x0006__x0008__x0003_ဠ_x0000_蜰Ư༢_x0000_螸Ư༢_x0000_蠼Ư༢_x0000_⋀_x000f_쀀궈∁_x000f_"/>
      <sheetName val="Thuc thanh_x0000_ס_x0000_ 忀ס_x0000__x0004__x0000_鵀ס_x0000_怈ס_x0000_d_x0000_![BC"/>
      <sheetName val="Thuc thanh_x0000_ס_x0000__x0009_忀ס_x0000__x0004__x0000_鵀ס_x0000_怈ס_x0000_d_x0000_![BC"/>
      <sheetName val="ay (28-10-2005)_x0000_#2_Du toan ngay"/>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Sheet5_x0000__x0008__x0006__x0008__x0003_ဠ_x0000_蜰Ư༢_x0000_螸Ư༢_x0000_蠼Ư༢_x0000_裀Ưഢ_x0000_襄Ư"/>
      <sheetName val="ShEet5_x0000__x0008__x0006__x0008__x0003_ဠ 蜰Ư༢_x0000_螸Ư༢_x0000_蠼Ə༢_x0000_裀Ư༢_x0000_襄Ư"/>
      <sheetName val="SheEt5_x0000__x0008__x0006__x0008__x0003_ဠ_x0000_蜰Ư༢_x0000_螸Ư༢_x0000_蠼Ư༢_x0000_⋀_x000f_쀀辈∁_x000f_"/>
      <sheetName val="Rheet5_x0000__x0008__x0006__x0008__x0003_?_x0000_?U?_x0000_?U?_x0000_?U?_x0000_?_x000f_???_x000f_"/>
      <sheetName val="gha xe _x0000_ay"/>
      <sheetName val="Sheet5_x0000__x0008__x0006__x0008__x0003_? ?Ý?_x0000_?Ý?_x0000_?Ý?_x0000_?Ý?_x0000_?Ý"/>
      <sheetName val="Luong_T1-_03"/>
      <sheetName val="Luong_T2-_03"/>
      <sheetName val="Luong_T3-_03"/>
      <sheetName val="Thuc thanh?ס? 忀ס?_x0004_?"/>
      <sheetName val="Sheet5?_x0008__x0006__x0008__x0003_? ?Ý???Ý???Ý???Ý???Ý"/>
      <sheetName val="Thuc thanh_ס__x0009_忀ס__x0004__鵀ס_怈ס_d_!_BC"/>
      <sheetName val="ay (28-10-2005)_#2_Du toan ngay"/>
      <sheetName val="Shɥet5_x0000__x0008__x0006__x0008__x0003_ဠ 蜰Ư༢_x0000_螸Ư༢_x0000_蠼Ư༢_x0000_裀Ư༢_x0000_ɤ"/>
      <sheetName val="Sheet5ဠ蜰Ư༢螸Ư༢蠼Ư༢⋀쀀꾈∁"/>
      <sheetName val="Sheet5?_x0008__x0006__x0008__x0003_ဠ?蜰Ư༢?螸Ư༢?蠼Ư༢?裀Ưഢ?襄Ư"/>
      <sheetName val="Sheet5??U??U??U?????"/>
      <sheetName val="MTO_REV_2(ARMOR)"/>
      <sheetName val="TONG_HOP_K©N©_2ÈI"/>
      <sheetName val="TONG_KE_DZ_0_4_KV"/>
      <sheetName val="Bia_TQT"/>
      <sheetName val="BANG_DU_TGAN_DRC"/>
      <sheetName val="VC_B"/>
      <sheetName val="PHAN_DICH_VAT_TU"/>
      <sheetName val="DIEL_GIAI_KL"/>
      <sheetName val="KLDK_THUC_HIEN"/>
      <sheetName val="Tai_khoan"/>
      <sheetName val="Sheet5?ဠ?蜰Ư༢?螸Ư༢?蠼Ư༢?裀Ư༢?襄Ư"/>
      <sheetName val="Sheet5?ဠ?蜰Ư༢?螸Ư༢?蠼Ư༢?⋀쀀꾈∁"/>
      <sheetName val="Sheet5????U???U???U???U???U"/>
      <sheetName val="Sheet5????U???U???U??????"/>
      <sheetName val="gia_xe_ay"/>
      <sheetName val="Sheet5ဠ_蜰Ư༢螸Ư༢蠼Ư༢裀Ư༢襄Ư༢览Ư༢"/>
      <sheetName val="gia xe _x0000_ay"/>
      <sheetName val="?_x0000_?U?_x0000_?U?_x0000_?U?_x0000_?U?_x0000_?U?_x0000_?U?_x0000_"/>
      <sheetName val="? ?U?_x0000_?U?_x0000_?U?_x0000_?U?_x0000_?U?_x0000_?U?_x0000_"/>
      <sheetName val="Thuc thanh_x0000_ס_x0000_ 忀ס_x0000__x0004__x0000_"/>
      <sheetName val="?_x0000_?Ý?_x0000_?Ý?_x0000_?Ý?_x0000_?Ý?_x0000_?Ý?_x0000_?Ý?_x0000_"/>
      <sheetName val="Thuc thanh_x0000_ס_x0000__x0009_忀ס_x0000__x0004__x0000_"/>
    </sheetNames>
    <sheetDataSet>
      <sheetData sheetId="0"/>
      <sheetData sheetId="1"/>
      <sheetData sheetId="2"/>
      <sheetData sheetId="3" refreshError="1">
        <row r="10">
          <cell r="C10" t="str">
            <v>CÇu ®ång bôt km397+485.75</v>
          </cell>
          <cell r="D10">
            <v>0</v>
          </cell>
          <cell r="E10">
            <v>0</v>
          </cell>
          <cell r="F10">
            <v>0</v>
          </cell>
          <cell r="G10">
            <v>0</v>
          </cell>
          <cell r="H10">
            <v>0</v>
          </cell>
          <cell r="I10">
            <v>0</v>
          </cell>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v>0</v>
          </cell>
          <cell r="E15">
            <v>0</v>
          </cell>
          <cell r="F15">
            <v>0</v>
          </cell>
          <cell r="G15">
            <v>0</v>
          </cell>
          <cell r="H15">
            <v>0</v>
          </cell>
          <cell r="I15">
            <v>0</v>
          </cell>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v>0</v>
          </cell>
          <cell r="G19">
            <v>0</v>
          </cell>
          <cell r="H19">
            <v>0</v>
          </cell>
          <cell r="I19">
            <v>450000</v>
          </cell>
          <cell r="J19">
            <v>30960000</v>
          </cell>
        </row>
        <row r="20">
          <cell r="C20" t="str">
            <v>4. B¶n dÉn KT(300x220x20)cm</v>
          </cell>
          <cell r="D20" t="str">
            <v>b¶n</v>
          </cell>
          <cell r="E20">
            <v>8</v>
          </cell>
          <cell r="F20">
            <v>0</v>
          </cell>
          <cell r="G20">
            <v>0</v>
          </cell>
          <cell r="H20">
            <v>0</v>
          </cell>
          <cell r="I20">
            <v>2200000</v>
          </cell>
          <cell r="J20">
            <v>17600000</v>
          </cell>
        </row>
        <row r="21">
          <cell r="C21" t="str">
            <v>5. Khe co d·n cao su</v>
          </cell>
          <cell r="D21" t="str">
            <v>md</v>
          </cell>
          <cell r="E21">
            <v>16</v>
          </cell>
          <cell r="F21">
            <v>0</v>
          </cell>
          <cell r="G21">
            <v>0</v>
          </cell>
          <cell r="H21">
            <v>0</v>
          </cell>
          <cell r="I21">
            <v>2500000</v>
          </cell>
          <cell r="J21">
            <v>40000000</v>
          </cell>
        </row>
        <row r="22">
          <cell r="C22" t="str">
            <v>6. T­êng hé lan mÒm</v>
          </cell>
          <cell r="D22" t="str">
            <v>md</v>
          </cell>
          <cell r="E22">
            <v>40</v>
          </cell>
          <cell r="F22">
            <v>0</v>
          </cell>
          <cell r="G22">
            <v>0</v>
          </cell>
          <cell r="H22">
            <v>0</v>
          </cell>
          <cell r="I22">
            <v>450000</v>
          </cell>
          <cell r="J22">
            <v>18000000</v>
          </cell>
        </row>
        <row r="23">
          <cell r="C23" t="str">
            <v>7. Mè cÇu</v>
          </cell>
          <cell r="D23">
            <v>0</v>
          </cell>
          <cell r="E23">
            <v>0</v>
          </cell>
          <cell r="F23">
            <v>0</v>
          </cell>
          <cell r="G23">
            <v>0</v>
          </cell>
          <cell r="H23">
            <v>0</v>
          </cell>
          <cell r="I23">
            <v>0</v>
          </cell>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v>0</v>
          </cell>
          <cell r="F34">
            <v>0</v>
          </cell>
          <cell r="G34">
            <v>0</v>
          </cell>
          <cell r="H34">
            <v>0</v>
          </cell>
          <cell r="I34">
            <v>0</v>
          </cell>
          <cell r="J34">
            <v>86000000</v>
          </cell>
        </row>
        <row r="35">
          <cell r="C35" t="str">
            <v xml:space="preserve">8. Cäc BTCT (35x35)cm </v>
          </cell>
          <cell r="D35" t="str">
            <v>md</v>
          </cell>
          <cell r="E35">
            <v>0</v>
          </cell>
          <cell r="F35">
            <v>0</v>
          </cell>
          <cell r="G35">
            <v>0</v>
          </cell>
          <cell r="H35">
            <v>0</v>
          </cell>
          <cell r="I35">
            <v>400000</v>
          </cell>
          <cell r="J35">
            <v>0</v>
          </cell>
        </row>
        <row r="36">
          <cell r="C36" t="str">
            <v>9. Ph¸ dì cÇu cò</v>
          </cell>
          <cell r="D36">
            <v>0</v>
          </cell>
          <cell r="E36">
            <v>0</v>
          </cell>
          <cell r="F36">
            <v>0</v>
          </cell>
          <cell r="G36">
            <v>0</v>
          </cell>
          <cell r="H36">
            <v>0</v>
          </cell>
          <cell r="I36">
            <v>0</v>
          </cell>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v>0</v>
          </cell>
          <cell r="F40">
            <v>0</v>
          </cell>
          <cell r="G40">
            <v>0</v>
          </cell>
          <cell r="H40">
            <v>0</v>
          </cell>
          <cell r="I40">
            <v>0</v>
          </cell>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v>0</v>
          </cell>
          <cell r="E44">
            <v>0</v>
          </cell>
          <cell r="F44">
            <v>0</v>
          </cell>
          <cell r="G44">
            <v>0</v>
          </cell>
          <cell r="H44">
            <v>0</v>
          </cell>
          <cell r="I44">
            <v>0</v>
          </cell>
          <cell r="J44">
            <v>0</v>
          </cell>
        </row>
        <row r="45">
          <cell r="C45" t="str">
            <v>DÇm I500 lµm cÇu t¹m</v>
          </cell>
          <cell r="D45" t="str">
            <v>TÊn</v>
          </cell>
          <cell r="E45">
            <v>0</v>
          </cell>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v>0</v>
          </cell>
          <cell r="F47">
            <v>167311.23357142857</v>
          </cell>
          <cell r="G47">
            <v>63119.520000000004</v>
          </cell>
          <cell r="H47">
            <v>0</v>
          </cell>
          <cell r="I47">
            <v>498735.7040999615</v>
          </cell>
          <cell r="J47">
            <v>0</v>
          </cell>
        </row>
        <row r="48">
          <cell r="C48" t="str">
            <v xml:space="preserve">§¾p ®Êt nÒn ®­êng </v>
          </cell>
          <cell r="D48" t="str">
            <v>m3</v>
          </cell>
          <cell r="E48">
            <v>0</v>
          </cell>
          <cell r="F48">
            <v>5714.2857142857138</v>
          </cell>
          <cell r="G48">
            <v>6287.7246742857133</v>
          </cell>
          <cell r="H48">
            <v>16215.547368</v>
          </cell>
          <cell r="I48">
            <v>60797.097711059716</v>
          </cell>
          <cell r="J48">
            <v>0</v>
          </cell>
        </row>
        <row r="49">
          <cell r="C49" t="str">
            <v>Mãng cÊp phèi ®¸ d¨m lo¹i 1</v>
          </cell>
          <cell r="D49" t="str">
            <v>m3</v>
          </cell>
          <cell r="E49">
            <v>0</v>
          </cell>
          <cell r="F49">
            <v>211603.89028571427</v>
          </cell>
          <cell r="G49">
            <v>675.13600000000008</v>
          </cell>
          <cell r="H49">
            <v>7602.8820839999989</v>
          </cell>
          <cell r="I49">
            <v>256047.42392078004</v>
          </cell>
          <cell r="J49">
            <v>0</v>
          </cell>
        </row>
        <row r="50">
          <cell r="C50" t="str">
            <v>cÇu chÌ rÐn km399+647.55</v>
          </cell>
          <cell r="D50">
            <v>0</v>
          </cell>
          <cell r="E50">
            <v>0</v>
          </cell>
          <cell r="F50">
            <v>0</v>
          </cell>
          <cell r="G50">
            <v>0</v>
          </cell>
          <cell r="H50">
            <v>0</v>
          </cell>
          <cell r="I50">
            <v>0</v>
          </cell>
          <cell r="J50">
            <v>1429621416.0456164</v>
          </cell>
        </row>
        <row r="51">
          <cell r="C51" t="str">
            <v>1. DÇm BTCT th­êng L=12m</v>
          </cell>
          <cell r="D51">
            <v>0</v>
          </cell>
          <cell r="E51">
            <v>0</v>
          </cell>
          <cell r="F51">
            <v>0</v>
          </cell>
          <cell r="G51">
            <v>0</v>
          </cell>
          <cell r="H51">
            <v>0</v>
          </cell>
          <cell r="I51">
            <v>0</v>
          </cell>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v>0</v>
          </cell>
          <cell r="E55">
            <v>0</v>
          </cell>
          <cell r="F55">
            <v>0</v>
          </cell>
          <cell r="G55">
            <v>0</v>
          </cell>
          <cell r="H55">
            <v>0</v>
          </cell>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v>0</v>
          </cell>
          <cell r="G59">
            <v>0</v>
          </cell>
          <cell r="H59">
            <v>0</v>
          </cell>
          <cell r="I59">
            <v>450000</v>
          </cell>
          <cell r="J59">
            <v>19692000</v>
          </cell>
        </row>
        <row r="60">
          <cell r="C60" t="str">
            <v>4. B¶n dÉn KT(300x220x20)cm</v>
          </cell>
          <cell r="D60" t="str">
            <v>b¶n</v>
          </cell>
          <cell r="E60">
            <v>8</v>
          </cell>
          <cell r="F60">
            <v>0</v>
          </cell>
          <cell r="G60">
            <v>0</v>
          </cell>
          <cell r="H60">
            <v>0</v>
          </cell>
          <cell r="I60">
            <v>2200000</v>
          </cell>
          <cell r="J60">
            <v>17600000</v>
          </cell>
        </row>
        <row r="61">
          <cell r="C61" t="str">
            <v>5. Khe co d·n cao su</v>
          </cell>
          <cell r="D61" t="str">
            <v>md</v>
          </cell>
          <cell r="E61">
            <v>16</v>
          </cell>
          <cell r="F61">
            <v>0</v>
          </cell>
          <cell r="G61">
            <v>0</v>
          </cell>
          <cell r="H61">
            <v>0</v>
          </cell>
          <cell r="I61">
            <v>2500000</v>
          </cell>
          <cell r="J61">
            <v>40000000</v>
          </cell>
        </row>
        <row r="62">
          <cell r="C62" t="str">
            <v>6. T­êng hé lan mÒm</v>
          </cell>
          <cell r="D62" t="str">
            <v>md</v>
          </cell>
          <cell r="E62">
            <v>40</v>
          </cell>
          <cell r="F62">
            <v>4911215.3371428577</v>
          </cell>
          <cell r="G62">
            <v>0</v>
          </cell>
          <cell r="H62">
            <v>99583.053999999989</v>
          </cell>
          <cell r="I62">
            <v>450000</v>
          </cell>
          <cell r="J62">
            <v>18000000</v>
          </cell>
        </row>
        <row r="63">
          <cell r="C63" t="str">
            <v>7. Mè cÇu</v>
          </cell>
          <cell r="D63">
            <v>0</v>
          </cell>
          <cell r="E63">
            <v>0</v>
          </cell>
          <cell r="F63">
            <v>0</v>
          </cell>
          <cell r="G63">
            <v>0</v>
          </cell>
          <cell r="H63">
            <v>0</v>
          </cell>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v>0</v>
          </cell>
          <cell r="F74">
            <v>0</v>
          </cell>
          <cell r="G74">
            <v>0</v>
          </cell>
          <cell r="H74">
            <v>0</v>
          </cell>
          <cell r="I74">
            <v>0</v>
          </cell>
          <cell r="J74">
            <v>76000000</v>
          </cell>
        </row>
        <row r="75">
          <cell r="C75" t="str">
            <v>9. Ph¸ dì cÇu cò</v>
          </cell>
          <cell r="D75">
            <v>0</v>
          </cell>
          <cell r="E75">
            <v>0</v>
          </cell>
          <cell r="F75">
            <v>0</v>
          </cell>
          <cell r="G75">
            <v>0</v>
          </cell>
          <cell r="H75">
            <v>0</v>
          </cell>
          <cell r="I75">
            <v>0</v>
          </cell>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v>0</v>
          </cell>
          <cell r="F78">
            <v>215999.99999999997</v>
          </cell>
          <cell r="G78">
            <v>218652</v>
          </cell>
          <cell r="H78">
            <v>543277.45000000007</v>
          </cell>
          <cell r="I78">
            <v>1924115.5741105948</v>
          </cell>
          <cell r="J78">
            <v>0</v>
          </cell>
        </row>
        <row r="79">
          <cell r="C79" t="str">
            <v>10. H¹ng môc kh¸c</v>
          </cell>
          <cell r="D79" t="str">
            <v>TB</v>
          </cell>
          <cell r="E79">
            <v>0</v>
          </cell>
          <cell r="F79">
            <v>0</v>
          </cell>
          <cell r="G79">
            <v>0</v>
          </cell>
          <cell r="H79">
            <v>0</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v>0</v>
          </cell>
          <cell r="E83">
            <v>0</v>
          </cell>
          <cell r="F83">
            <v>0</v>
          </cell>
          <cell r="G83">
            <v>0</v>
          </cell>
          <cell r="H83">
            <v>0</v>
          </cell>
          <cell r="I83">
            <v>450000</v>
          </cell>
          <cell r="J83">
            <v>1734440155.4768608</v>
          </cell>
        </row>
        <row r="84">
          <cell r="C84" t="str">
            <v>1. DÇm BTCT th­êng L=12m</v>
          </cell>
          <cell r="D84">
            <v>0</v>
          </cell>
          <cell r="E84">
            <v>0</v>
          </cell>
          <cell r="F84">
            <v>0</v>
          </cell>
          <cell r="G84">
            <v>0</v>
          </cell>
          <cell r="H84">
            <v>0</v>
          </cell>
          <cell r="I84">
            <v>0</v>
          </cell>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v>0</v>
          </cell>
          <cell r="E88">
            <v>0</v>
          </cell>
          <cell r="F88">
            <v>0</v>
          </cell>
          <cell r="G88">
            <v>0</v>
          </cell>
          <cell r="H88">
            <v>0</v>
          </cell>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v>0</v>
          </cell>
          <cell r="G92">
            <v>0</v>
          </cell>
          <cell r="H92">
            <v>0</v>
          </cell>
          <cell r="I92">
            <v>450000</v>
          </cell>
          <cell r="J92">
            <v>19512000</v>
          </cell>
        </row>
        <row r="93">
          <cell r="C93" t="str">
            <v>4. B¶n dÉn KT(300x220x20)cm</v>
          </cell>
          <cell r="D93" t="str">
            <v>b¶n</v>
          </cell>
          <cell r="E93">
            <v>8</v>
          </cell>
          <cell r="F93">
            <v>0</v>
          </cell>
          <cell r="G93">
            <v>0</v>
          </cell>
          <cell r="H93">
            <v>0</v>
          </cell>
          <cell r="I93">
            <v>2200000</v>
          </cell>
          <cell r="J93">
            <v>17600000</v>
          </cell>
        </row>
        <row r="94">
          <cell r="C94" t="str">
            <v>5. Khe co d·n cao su</v>
          </cell>
          <cell r="D94" t="str">
            <v>md</v>
          </cell>
          <cell r="E94">
            <v>16</v>
          </cell>
          <cell r="F94">
            <v>0</v>
          </cell>
          <cell r="G94">
            <v>0</v>
          </cell>
          <cell r="H94">
            <v>0</v>
          </cell>
          <cell r="I94">
            <v>2500000</v>
          </cell>
          <cell r="J94">
            <v>40000000</v>
          </cell>
        </row>
        <row r="95">
          <cell r="C95" t="str">
            <v>6. T­êng hé lan mÒm</v>
          </cell>
          <cell r="D95" t="str">
            <v>md</v>
          </cell>
          <cell r="E95">
            <v>40</v>
          </cell>
          <cell r="F95">
            <v>0</v>
          </cell>
          <cell r="G95">
            <v>0</v>
          </cell>
          <cell r="H95">
            <v>0</v>
          </cell>
          <cell r="I95">
            <v>450000</v>
          </cell>
          <cell r="J95">
            <v>18000000</v>
          </cell>
        </row>
        <row r="96">
          <cell r="C96" t="str">
            <v>7. Mè cÇu</v>
          </cell>
          <cell r="D96">
            <v>0</v>
          </cell>
          <cell r="E96">
            <v>0</v>
          </cell>
          <cell r="F96">
            <v>0</v>
          </cell>
          <cell r="G96">
            <v>0</v>
          </cell>
          <cell r="H96">
            <v>0</v>
          </cell>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v>0</v>
          </cell>
          <cell r="F107">
            <v>0</v>
          </cell>
          <cell r="G107">
            <v>0</v>
          </cell>
          <cell r="H107">
            <v>0</v>
          </cell>
          <cell r="I107">
            <v>0</v>
          </cell>
          <cell r="J107">
            <v>76000000</v>
          </cell>
        </row>
        <row r="108">
          <cell r="C108" t="str">
            <v>9. H¹ng môc kh¸c</v>
          </cell>
          <cell r="D108" t="str">
            <v>TB</v>
          </cell>
          <cell r="E108">
            <v>0</v>
          </cell>
          <cell r="F108">
            <v>0</v>
          </cell>
          <cell r="G108">
            <v>0</v>
          </cell>
          <cell r="H108">
            <v>0</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v>0</v>
          </cell>
          <cell r="E112">
            <v>0</v>
          </cell>
          <cell r="F112">
            <v>0</v>
          </cell>
          <cell r="G112">
            <v>0</v>
          </cell>
          <cell r="H112">
            <v>0</v>
          </cell>
          <cell r="I112">
            <v>0</v>
          </cell>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v>0</v>
          </cell>
          <cell r="E115">
            <v>0</v>
          </cell>
          <cell r="F115">
            <v>0</v>
          </cell>
          <cell r="G115">
            <v>0</v>
          </cell>
          <cell r="H115">
            <v>0</v>
          </cell>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v>0</v>
          </cell>
          <cell r="E121">
            <v>0</v>
          </cell>
          <cell r="F121">
            <v>0</v>
          </cell>
          <cell r="G121">
            <v>0</v>
          </cell>
          <cell r="H121">
            <v>0</v>
          </cell>
          <cell r="I121">
            <v>0</v>
          </cell>
          <cell r="J121">
            <v>1806954333.0773902</v>
          </cell>
        </row>
        <row r="122">
          <cell r="C122" t="str">
            <v>1. DÇm BTCT th­êng L=15m</v>
          </cell>
          <cell r="D122">
            <v>0</v>
          </cell>
          <cell r="E122">
            <v>0</v>
          </cell>
          <cell r="F122">
            <v>0</v>
          </cell>
          <cell r="G122">
            <v>0</v>
          </cell>
          <cell r="H122">
            <v>0</v>
          </cell>
          <cell r="I122">
            <v>0</v>
          </cell>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v>0</v>
          </cell>
          <cell r="E126">
            <v>0</v>
          </cell>
          <cell r="F126">
            <v>0</v>
          </cell>
          <cell r="G126">
            <v>0</v>
          </cell>
          <cell r="H126">
            <v>0</v>
          </cell>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v>0</v>
          </cell>
          <cell r="G130">
            <v>0</v>
          </cell>
          <cell r="H130">
            <v>0</v>
          </cell>
          <cell r="I130">
            <v>450000</v>
          </cell>
          <cell r="J130">
            <v>25362000</v>
          </cell>
        </row>
        <row r="131">
          <cell r="C131" t="str">
            <v>4. B¶n dÉn KT(300x220x20)cm</v>
          </cell>
          <cell r="D131" t="str">
            <v>b¶n</v>
          </cell>
          <cell r="E131">
            <v>8</v>
          </cell>
          <cell r="F131">
            <v>0</v>
          </cell>
          <cell r="G131">
            <v>0</v>
          </cell>
          <cell r="H131">
            <v>0</v>
          </cell>
          <cell r="I131">
            <v>2200000</v>
          </cell>
          <cell r="J131">
            <v>17600000</v>
          </cell>
        </row>
        <row r="132">
          <cell r="C132" t="str">
            <v>5. Khe co d·n cao su</v>
          </cell>
          <cell r="D132" t="str">
            <v>md</v>
          </cell>
          <cell r="E132">
            <v>16</v>
          </cell>
          <cell r="F132">
            <v>0</v>
          </cell>
          <cell r="G132">
            <v>0</v>
          </cell>
          <cell r="H132">
            <v>0</v>
          </cell>
          <cell r="I132">
            <v>2500000</v>
          </cell>
          <cell r="J132">
            <v>40000000</v>
          </cell>
        </row>
        <row r="133">
          <cell r="C133" t="str">
            <v>6. T­êng hé lan mÒm</v>
          </cell>
          <cell r="D133" t="str">
            <v>md</v>
          </cell>
          <cell r="E133">
            <v>40</v>
          </cell>
          <cell r="F133">
            <v>0</v>
          </cell>
          <cell r="G133">
            <v>0</v>
          </cell>
          <cell r="H133">
            <v>0</v>
          </cell>
          <cell r="I133">
            <v>450000</v>
          </cell>
          <cell r="J133">
            <v>18000000</v>
          </cell>
        </row>
        <row r="134">
          <cell r="C134" t="str">
            <v>7. Mè cÇu</v>
          </cell>
          <cell r="D134">
            <v>0</v>
          </cell>
          <cell r="E134">
            <v>0</v>
          </cell>
          <cell r="F134">
            <v>0</v>
          </cell>
          <cell r="G134">
            <v>0</v>
          </cell>
          <cell r="H134">
            <v>0</v>
          </cell>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v>0</v>
          </cell>
          <cell r="F145">
            <v>0</v>
          </cell>
          <cell r="G145">
            <v>0</v>
          </cell>
          <cell r="H145">
            <v>0</v>
          </cell>
          <cell r="I145">
            <v>0</v>
          </cell>
          <cell r="J145">
            <v>64000000</v>
          </cell>
        </row>
        <row r="146">
          <cell r="C146" t="str">
            <v xml:space="preserve">8. Cäc BTCT (35x35)cm </v>
          </cell>
          <cell r="D146" t="str">
            <v>md</v>
          </cell>
          <cell r="E146">
            <v>480</v>
          </cell>
          <cell r="F146">
            <v>0</v>
          </cell>
          <cell r="G146">
            <v>0</v>
          </cell>
          <cell r="H146">
            <v>0</v>
          </cell>
          <cell r="I146">
            <v>400000</v>
          </cell>
          <cell r="J146">
            <v>192000000</v>
          </cell>
        </row>
        <row r="147">
          <cell r="C147" t="str">
            <v>9. Ph¸ dì cÇu cò</v>
          </cell>
          <cell r="D147">
            <v>0</v>
          </cell>
          <cell r="E147">
            <v>0</v>
          </cell>
          <cell r="F147">
            <v>0</v>
          </cell>
          <cell r="G147">
            <v>0</v>
          </cell>
          <cell r="H147">
            <v>0</v>
          </cell>
          <cell r="I147">
            <v>0</v>
          </cell>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v>0</v>
          </cell>
          <cell r="F150">
            <v>0</v>
          </cell>
          <cell r="G150">
            <v>0</v>
          </cell>
          <cell r="H150">
            <v>0</v>
          </cell>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v>0</v>
          </cell>
          <cell r="E160">
            <v>0</v>
          </cell>
          <cell r="F160">
            <v>0</v>
          </cell>
          <cell r="G160">
            <v>0</v>
          </cell>
          <cell r="H160">
            <v>0</v>
          </cell>
          <cell r="I160">
            <v>0</v>
          </cell>
          <cell r="J160">
            <v>1511488655.496485</v>
          </cell>
        </row>
        <row r="161">
          <cell r="C161" t="str">
            <v>1. DÇm BTCT th­êng L=15m</v>
          </cell>
          <cell r="D161">
            <v>0</v>
          </cell>
          <cell r="E161">
            <v>0</v>
          </cell>
          <cell r="F161">
            <v>0</v>
          </cell>
          <cell r="G161">
            <v>0</v>
          </cell>
          <cell r="H161">
            <v>0</v>
          </cell>
          <cell r="I161">
            <v>0</v>
          </cell>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v>0</v>
          </cell>
          <cell r="E165">
            <v>0</v>
          </cell>
          <cell r="F165">
            <v>0</v>
          </cell>
          <cell r="G165">
            <v>0</v>
          </cell>
          <cell r="H165">
            <v>0</v>
          </cell>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v>0</v>
          </cell>
          <cell r="G169">
            <v>0</v>
          </cell>
          <cell r="H169">
            <v>0</v>
          </cell>
          <cell r="I169">
            <v>450000</v>
          </cell>
          <cell r="J169">
            <v>19818000</v>
          </cell>
        </row>
        <row r="170">
          <cell r="C170" t="str">
            <v>4. B¶n dÉn KT(300x220x20)cm</v>
          </cell>
          <cell r="D170" t="str">
            <v>b¶n</v>
          </cell>
          <cell r="E170">
            <v>8</v>
          </cell>
          <cell r="F170">
            <v>0</v>
          </cell>
          <cell r="G170">
            <v>0</v>
          </cell>
          <cell r="H170">
            <v>0</v>
          </cell>
          <cell r="I170">
            <v>2200000</v>
          </cell>
          <cell r="J170">
            <v>17600000</v>
          </cell>
        </row>
        <row r="171">
          <cell r="C171" t="str">
            <v>5. Khe co d·n cao su</v>
          </cell>
          <cell r="D171" t="str">
            <v>md</v>
          </cell>
          <cell r="E171">
            <v>16</v>
          </cell>
          <cell r="F171">
            <v>0</v>
          </cell>
          <cell r="G171">
            <v>0</v>
          </cell>
          <cell r="H171">
            <v>0</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v>0</v>
          </cell>
          <cell r="E173">
            <v>0</v>
          </cell>
          <cell r="F173">
            <v>0</v>
          </cell>
          <cell r="G173">
            <v>0</v>
          </cell>
          <cell r="H173">
            <v>0</v>
          </cell>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v>0</v>
          </cell>
          <cell r="F184">
            <v>0</v>
          </cell>
          <cell r="G184">
            <v>0</v>
          </cell>
          <cell r="H184">
            <v>0</v>
          </cell>
          <cell r="I184">
            <v>0</v>
          </cell>
          <cell r="J184">
            <v>35000000</v>
          </cell>
        </row>
        <row r="185">
          <cell r="C185" t="str">
            <v xml:space="preserve">8. Cäc BTCT (35x35)cm </v>
          </cell>
          <cell r="D185" t="str">
            <v>md</v>
          </cell>
          <cell r="E185">
            <v>360</v>
          </cell>
          <cell r="F185">
            <v>0</v>
          </cell>
          <cell r="G185">
            <v>0</v>
          </cell>
          <cell r="H185">
            <v>0</v>
          </cell>
          <cell r="I185">
            <v>400000</v>
          </cell>
          <cell r="J185">
            <v>144000000</v>
          </cell>
        </row>
        <row r="186">
          <cell r="C186" t="str">
            <v>9. H¹ng môc kh¸c</v>
          </cell>
          <cell r="D186" t="str">
            <v>TB</v>
          </cell>
          <cell r="E186">
            <v>0</v>
          </cell>
          <cell r="F186">
            <v>0</v>
          </cell>
          <cell r="G186">
            <v>0</v>
          </cell>
          <cell r="H186">
            <v>0</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v>0</v>
          </cell>
          <cell r="E190">
            <v>0</v>
          </cell>
          <cell r="F190">
            <v>0</v>
          </cell>
          <cell r="G190">
            <v>0</v>
          </cell>
          <cell r="H190">
            <v>0</v>
          </cell>
          <cell r="I190">
            <v>0</v>
          </cell>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v>0</v>
          </cell>
          <cell r="E194">
            <v>0</v>
          </cell>
          <cell r="F194">
            <v>0</v>
          </cell>
          <cell r="G194">
            <v>0</v>
          </cell>
          <cell r="H194">
            <v>0</v>
          </cell>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v>0</v>
          </cell>
          <cell r="E200">
            <v>0</v>
          </cell>
          <cell r="F200">
            <v>0</v>
          </cell>
          <cell r="G200">
            <v>0</v>
          </cell>
          <cell r="H200">
            <v>0</v>
          </cell>
          <cell r="I200">
            <v>0</v>
          </cell>
          <cell r="J200">
            <v>1659700711.0894449</v>
          </cell>
        </row>
        <row r="201">
          <cell r="C201" t="str">
            <v>1. DÇm b¶n BTCT D¦L L=9m</v>
          </cell>
          <cell r="D201">
            <v>0</v>
          </cell>
          <cell r="E201">
            <v>0</v>
          </cell>
          <cell r="F201">
            <v>0</v>
          </cell>
          <cell r="G201">
            <v>0</v>
          </cell>
          <cell r="H201">
            <v>0</v>
          </cell>
          <cell r="I201">
            <v>0</v>
          </cell>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v>0</v>
          </cell>
          <cell r="E204">
            <v>0</v>
          </cell>
          <cell r="F204">
            <v>0</v>
          </cell>
          <cell r="G204">
            <v>0</v>
          </cell>
          <cell r="H204">
            <v>0</v>
          </cell>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v>0</v>
          </cell>
          <cell r="G208">
            <v>0</v>
          </cell>
          <cell r="H208">
            <v>0</v>
          </cell>
          <cell r="I208">
            <v>450000</v>
          </cell>
          <cell r="J208">
            <v>18846000</v>
          </cell>
        </row>
        <row r="209">
          <cell r="C209" t="str">
            <v>4. B¶n dÉn KT(300x220x20)cm</v>
          </cell>
          <cell r="D209" t="str">
            <v>b¶n</v>
          </cell>
          <cell r="E209">
            <v>8</v>
          </cell>
          <cell r="F209">
            <v>0</v>
          </cell>
          <cell r="G209">
            <v>0</v>
          </cell>
          <cell r="H209">
            <v>0</v>
          </cell>
          <cell r="I209">
            <v>2200000</v>
          </cell>
          <cell r="J209">
            <v>17600000</v>
          </cell>
        </row>
        <row r="210">
          <cell r="C210" t="str">
            <v>5. MatÝt tÈm nhùa ®­êng</v>
          </cell>
          <cell r="D210" t="str">
            <v>m3</v>
          </cell>
          <cell r="E210">
            <v>0.18</v>
          </cell>
          <cell r="F210">
            <v>0</v>
          </cell>
          <cell r="G210">
            <v>0</v>
          </cell>
          <cell r="H210">
            <v>0</v>
          </cell>
          <cell r="I210">
            <v>150000</v>
          </cell>
          <cell r="J210">
            <v>27000</v>
          </cell>
        </row>
        <row r="211">
          <cell r="C211" t="str">
            <v>6. T­êng hé lan mÒm</v>
          </cell>
          <cell r="D211" t="str">
            <v>md</v>
          </cell>
          <cell r="E211">
            <v>40</v>
          </cell>
          <cell r="F211">
            <v>0</v>
          </cell>
          <cell r="G211">
            <v>0</v>
          </cell>
          <cell r="H211">
            <v>0</v>
          </cell>
          <cell r="I211">
            <v>450000</v>
          </cell>
          <cell r="J211">
            <v>18000000</v>
          </cell>
        </row>
        <row r="212">
          <cell r="C212" t="str">
            <v>7. Mè cÇu</v>
          </cell>
          <cell r="D212">
            <v>0</v>
          </cell>
          <cell r="E212">
            <v>0</v>
          </cell>
          <cell r="F212">
            <v>0</v>
          </cell>
          <cell r="G212">
            <v>0</v>
          </cell>
          <cell r="H212">
            <v>0</v>
          </cell>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v>0</v>
          </cell>
          <cell r="F224">
            <v>0</v>
          </cell>
          <cell r="G224">
            <v>0</v>
          </cell>
          <cell r="H224">
            <v>0</v>
          </cell>
          <cell r="I224">
            <v>0</v>
          </cell>
          <cell r="J224">
            <v>64000000</v>
          </cell>
        </row>
        <row r="225">
          <cell r="C225" t="str">
            <v xml:space="preserve">8. Cäc BTCT (35x35)cm </v>
          </cell>
          <cell r="D225" t="str">
            <v>md</v>
          </cell>
          <cell r="E225">
            <v>288</v>
          </cell>
          <cell r="F225">
            <v>0</v>
          </cell>
          <cell r="G225">
            <v>0</v>
          </cell>
          <cell r="H225">
            <v>0</v>
          </cell>
          <cell r="I225">
            <v>400000</v>
          </cell>
          <cell r="J225">
            <v>115200000</v>
          </cell>
        </row>
        <row r="226">
          <cell r="C226" t="str">
            <v>9. H¹ng môc kh¸c</v>
          </cell>
          <cell r="D226" t="str">
            <v>TB</v>
          </cell>
          <cell r="E226">
            <v>0</v>
          </cell>
          <cell r="F226">
            <v>0</v>
          </cell>
          <cell r="G226">
            <v>0</v>
          </cell>
          <cell r="H226">
            <v>0</v>
          </cell>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v>0</v>
          </cell>
          <cell r="E230">
            <v>0</v>
          </cell>
          <cell r="F230">
            <v>0</v>
          </cell>
          <cell r="G230">
            <v>0</v>
          </cell>
          <cell r="H230">
            <v>0</v>
          </cell>
          <cell r="I230">
            <v>0</v>
          </cell>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v>0</v>
          </cell>
          <cell r="E233">
            <v>0</v>
          </cell>
          <cell r="F233">
            <v>0</v>
          </cell>
          <cell r="G233">
            <v>0</v>
          </cell>
          <cell r="H233">
            <v>0</v>
          </cell>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v>0</v>
          </cell>
          <cell r="E239">
            <v>0</v>
          </cell>
          <cell r="F239">
            <v>0</v>
          </cell>
          <cell r="G239">
            <v>0</v>
          </cell>
          <cell r="H239">
            <v>0</v>
          </cell>
          <cell r="I239">
            <v>0</v>
          </cell>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v>0</v>
          </cell>
          <cell r="E244">
            <v>0</v>
          </cell>
          <cell r="F244">
            <v>0</v>
          </cell>
          <cell r="G244">
            <v>0</v>
          </cell>
          <cell r="H244">
            <v>0</v>
          </cell>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v>0</v>
          </cell>
          <cell r="G248">
            <v>0</v>
          </cell>
          <cell r="H248">
            <v>0</v>
          </cell>
          <cell r="I248">
            <v>450000</v>
          </cell>
          <cell r="J248">
            <v>27162000</v>
          </cell>
        </row>
        <row r="249">
          <cell r="C249" t="str">
            <v>4. B¶n dÉn KT(300x220x20)cm</v>
          </cell>
          <cell r="D249" t="str">
            <v>b¶n</v>
          </cell>
          <cell r="E249">
            <v>8</v>
          </cell>
          <cell r="F249">
            <v>0</v>
          </cell>
          <cell r="G249">
            <v>0</v>
          </cell>
          <cell r="H249">
            <v>0</v>
          </cell>
          <cell r="I249">
            <v>2200000</v>
          </cell>
          <cell r="J249">
            <v>17600000</v>
          </cell>
        </row>
        <row r="250">
          <cell r="C250" t="str">
            <v>5. Khe co d·n cao su</v>
          </cell>
          <cell r="D250" t="str">
            <v>md</v>
          </cell>
          <cell r="E250">
            <v>16</v>
          </cell>
          <cell r="F250">
            <v>0</v>
          </cell>
          <cell r="G250">
            <v>0</v>
          </cell>
          <cell r="H250">
            <v>0</v>
          </cell>
          <cell r="I250">
            <v>2500000</v>
          </cell>
          <cell r="J250">
            <v>40000000</v>
          </cell>
        </row>
        <row r="251">
          <cell r="C251" t="str">
            <v>6. T­êng hé lan mÒm</v>
          </cell>
          <cell r="D251" t="str">
            <v>md</v>
          </cell>
          <cell r="E251">
            <v>40</v>
          </cell>
          <cell r="F251">
            <v>0</v>
          </cell>
          <cell r="G251">
            <v>0</v>
          </cell>
          <cell r="H251">
            <v>0</v>
          </cell>
          <cell r="I251">
            <v>450000</v>
          </cell>
          <cell r="J251">
            <v>18000000</v>
          </cell>
        </row>
        <row r="252">
          <cell r="C252" t="str">
            <v>7. Mè cÇu</v>
          </cell>
          <cell r="D252">
            <v>0</v>
          </cell>
          <cell r="E252">
            <v>0</v>
          </cell>
          <cell r="F252">
            <v>0</v>
          </cell>
          <cell r="G252">
            <v>0</v>
          </cell>
          <cell r="H252">
            <v>0</v>
          </cell>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v>0</v>
          </cell>
          <cell r="F263">
            <v>0</v>
          </cell>
          <cell r="G263">
            <v>0</v>
          </cell>
          <cell r="H263">
            <v>0</v>
          </cell>
          <cell r="I263">
            <v>0</v>
          </cell>
          <cell r="J263">
            <v>77000000</v>
          </cell>
        </row>
        <row r="264">
          <cell r="C264" t="str">
            <v xml:space="preserve">8. Cäc BTCT (35x35)cm </v>
          </cell>
          <cell r="D264" t="str">
            <v>md</v>
          </cell>
          <cell r="E264">
            <v>0</v>
          </cell>
          <cell r="F264">
            <v>0</v>
          </cell>
          <cell r="G264">
            <v>0</v>
          </cell>
          <cell r="H264">
            <v>0</v>
          </cell>
          <cell r="I264">
            <v>400000</v>
          </cell>
          <cell r="J264">
            <v>0</v>
          </cell>
        </row>
        <row r="265">
          <cell r="C265" t="str">
            <v>9. Ph¸ dì cÇu cò</v>
          </cell>
          <cell r="D265">
            <v>0</v>
          </cell>
          <cell r="E265">
            <v>0</v>
          </cell>
          <cell r="F265">
            <v>0</v>
          </cell>
          <cell r="G265">
            <v>0</v>
          </cell>
          <cell r="H265">
            <v>0</v>
          </cell>
          <cell r="I265">
            <v>0</v>
          </cell>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v>0</v>
          </cell>
          <cell r="E272">
            <v>0</v>
          </cell>
          <cell r="F272">
            <v>0</v>
          </cell>
          <cell r="G272">
            <v>0</v>
          </cell>
          <cell r="H272">
            <v>0</v>
          </cell>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v>0</v>
          </cell>
          <cell r="E278">
            <v>0</v>
          </cell>
          <cell r="F278">
            <v>0</v>
          </cell>
          <cell r="G278">
            <v>0</v>
          </cell>
          <cell r="H278">
            <v>0</v>
          </cell>
          <cell r="I278">
            <v>0</v>
          </cell>
          <cell r="J278">
            <v>1687268738.1014953</v>
          </cell>
        </row>
        <row r="279">
          <cell r="C279" t="str">
            <v>1. DÇm BTCT th­êng L=12m</v>
          </cell>
          <cell r="D279">
            <v>0</v>
          </cell>
          <cell r="E279">
            <v>0</v>
          </cell>
          <cell r="F279">
            <v>0</v>
          </cell>
          <cell r="G279">
            <v>0</v>
          </cell>
          <cell r="H279">
            <v>0</v>
          </cell>
          <cell r="I279">
            <v>0</v>
          </cell>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v>0</v>
          </cell>
          <cell r="E283">
            <v>0</v>
          </cell>
          <cell r="F283">
            <v>0</v>
          </cell>
          <cell r="G283">
            <v>0</v>
          </cell>
          <cell r="H283">
            <v>0</v>
          </cell>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v>0</v>
          </cell>
          <cell r="G287">
            <v>0</v>
          </cell>
          <cell r="H287">
            <v>0</v>
          </cell>
          <cell r="I287">
            <v>450000</v>
          </cell>
          <cell r="J287">
            <v>17820000</v>
          </cell>
        </row>
        <row r="288">
          <cell r="C288" t="str">
            <v>4. B¶n dÉn KT(300x220x20)cm</v>
          </cell>
          <cell r="D288" t="str">
            <v>b¶n</v>
          </cell>
          <cell r="E288">
            <v>8</v>
          </cell>
          <cell r="F288">
            <v>0</v>
          </cell>
          <cell r="G288">
            <v>0</v>
          </cell>
          <cell r="H288">
            <v>0</v>
          </cell>
          <cell r="I288">
            <v>2200000</v>
          </cell>
          <cell r="J288">
            <v>17600000</v>
          </cell>
        </row>
        <row r="289">
          <cell r="C289" t="str">
            <v>5. Khe co d·n cao su</v>
          </cell>
          <cell r="D289" t="str">
            <v>md</v>
          </cell>
          <cell r="E289">
            <v>16</v>
          </cell>
          <cell r="F289">
            <v>0</v>
          </cell>
          <cell r="G289">
            <v>0</v>
          </cell>
          <cell r="H289">
            <v>0</v>
          </cell>
          <cell r="I289">
            <v>2500000</v>
          </cell>
          <cell r="J289">
            <v>40000000</v>
          </cell>
        </row>
        <row r="290">
          <cell r="C290" t="str">
            <v>6. T­êng hé lan mÒm</v>
          </cell>
          <cell r="D290" t="str">
            <v>md</v>
          </cell>
          <cell r="E290">
            <v>40</v>
          </cell>
          <cell r="F290">
            <v>0</v>
          </cell>
          <cell r="G290">
            <v>0</v>
          </cell>
          <cell r="H290">
            <v>0</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v>0</v>
          </cell>
          <cell r="F302">
            <v>0</v>
          </cell>
          <cell r="G302">
            <v>0</v>
          </cell>
          <cell r="H302">
            <v>0</v>
          </cell>
          <cell r="I302">
            <v>0</v>
          </cell>
          <cell r="J302">
            <v>84000000</v>
          </cell>
        </row>
        <row r="303">
          <cell r="C303" t="str">
            <v xml:space="preserve">8. Cäc BTCT (35x35)cm </v>
          </cell>
          <cell r="D303" t="str">
            <v>md</v>
          </cell>
          <cell r="E303">
            <v>0</v>
          </cell>
          <cell r="F303">
            <v>0</v>
          </cell>
          <cell r="G303">
            <v>0</v>
          </cell>
          <cell r="H303">
            <v>0</v>
          </cell>
          <cell r="I303">
            <v>400000</v>
          </cell>
          <cell r="J303">
            <v>0</v>
          </cell>
        </row>
        <row r="304">
          <cell r="C304" t="str">
            <v>9. H¹ng môc kh¸c</v>
          </cell>
          <cell r="D304" t="str">
            <v>TB</v>
          </cell>
          <cell r="E304">
            <v>0</v>
          </cell>
          <cell r="F304">
            <v>0</v>
          </cell>
          <cell r="G304">
            <v>0</v>
          </cell>
          <cell r="H304">
            <v>0</v>
          </cell>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v>0</v>
          </cell>
          <cell r="E308">
            <v>0</v>
          </cell>
          <cell r="F308">
            <v>0</v>
          </cell>
          <cell r="G308">
            <v>0</v>
          </cell>
          <cell r="H308">
            <v>0</v>
          </cell>
          <cell r="I308">
            <v>0</v>
          </cell>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v>0</v>
          </cell>
          <cell r="E312">
            <v>0</v>
          </cell>
          <cell r="F312">
            <v>0</v>
          </cell>
          <cell r="G312">
            <v>0</v>
          </cell>
          <cell r="H312">
            <v>0</v>
          </cell>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v>0</v>
          </cell>
          <cell r="E318">
            <v>0</v>
          </cell>
          <cell r="F318">
            <v>0</v>
          </cell>
          <cell r="G318">
            <v>0</v>
          </cell>
          <cell r="H318">
            <v>0</v>
          </cell>
          <cell r="I318">
            <v>0</v>
          </cell>
          <cell r="J318">
            <v>2531392571.695261</v>
          </cell>
        </row>
        <row r="319">
          <cell r="C319" t="str">
            <v>1. DÇm BTCT D¦L L=24m</v>
          </cell>
          <cell r="D319">
            <v>0</v>
          </cell>
          <cell r="E319">
            <v>0</v>
          </cell>
          <cell r="F319">
            <v>0</v>
          </cell>
          <cell r="G319">
            <v>0</v>
          </cell>
          <cell r="H319">
            <v>0</v>
          </cell>
          <cell r="I319">
            <v>0</v>
          </cell>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v>0</v>
          </cell>
          <cell r="E323">
            <v>0</v>
          </cell>
          <cell r="F323">
            <v>0</v>
          </cell>
          <cell r="G323">
            <v>0</v>
          </cell>
          <cell r="H323">
            <v>0</v>
          </cell>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v>0</v>
          </cell>
          <cell r="G327">
            <v>0</v>
          </cell>
          <cell r="H327">
            <v>0</v>
          </cell>
          <cell r="I327">
            <v>450000</v>
          </cell>
          <cell r="J327">
            <v>31626000</v>
          </cell>
        </row>
        <row r="328">
          <cell r="C328" t="str">
            <v>4. B¶n dÉn KT(300x220x20)cm</v>
          </cell>
          <cell r="D328" t="str">
            <v>b¶n</v>
          </cell>
          <cell r="E328">
            <v>8</v>
          </cell>
          <cell r="F328">
            <v>0</v>
          </cell>
          <cell r="G328">
            <v>0</v>
          </cell>
          <cell r="H328">
            <v>0</v>
          </cell>
          <cell r="I328">
            <v>2200000</v>
          </cell>
          <cell r="J328">
            <v>17600000</v>
          </cell>
        </row>
        <row r="329">
          <cell r="C329" t="str">
            <v>5. Khe co d·n cao su</v>
          </cell>
          <cell r="D329" t="str">
            <v>md</v>
          </cell>
          <cell r="E329">
            <v>16</v>
          </cell>
          <cell r="F329">
            <v>0</v>
          </cell>
          <cell r="G329">
            <v>0</v>
          </cell>
          <cell r="H329">
            <v>0</v>
          </cell>
          <cell r="I329">
            <v>2500000</v>
          </cell>
          <cell r="J329">
            <v>40000000</v>
          </cell>
        </row>
        <row r="330">
          <cell r="C330" t="str">
            <v>6. T­êng hé lan mÒm</v>
          </cell>
          <cell r="D330" t="str">
            <v>md</v>
          </cell>
          <cell r="E330">
            <v>40</v>
          </cell>
          <cell r="F330">
            <v>0</v>
          </cell>
          <cell r="G330">
            <v>0</v>
          </cell>
          <cell r="H330">
            <v>0</v>
          </cell>
          <cell r="I330">
            <v>450000</v>
          </cell>
          <cell r="J330">
            <v>18000000</v>
          </cell>
        </row>
        <row r="331">
          <cell r="C331" t="str">
            <v>7. Mè cÇu</v>
          </cell>
          <cell r="D331">
            <v>0</v>
          </cell>
          <cell r="E331">
            <v>0</v>
          </cell>
          <cell r="F331">
            <v>0</v>
          </cell>
          <cell r="G331">
            <v>0</v>
          </cell>
          <cell r="H331">
            <v>0</v>
          </cell>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v>0</v>
          </cell>
          <cell r="F342">
            <v>0</v>
          </cell>
          <cell r="G342">
            <v>0</v>
          </cell>
          <cell r="H342">
            <v>0</v>
          </cell>
          <cell r="I342">
            <v>0</v>
          </cell>
          <cell r="J342">
            <v>79000000</v>
          </cell>
        </row>
        <row r="343">
          <cell r="C343" t="str">
            <v xml:space="preserve">8. Cäc BTCT (35x35)cm </v>
          </cell>
          <cell r="D343" t="str">
            <v>md</v>
          </cell>
          <cell r="E343">
            <v>704</v>
          </cell>
          <cell r="F343">
            <v>0</v>
          </cell>
          <cell r="G343">
            <v>0</v>
          </cell>
          <cell r="H343">
            <v>0</v>
          </cell>
          <cell r="I343">
            <v>400000</v>
          </cell>
          <cell r="J343">
            <v>281600000</v>
          </cell>
        </row>
        <row r="344">
          <cell r="C344" t="str">
            <v>9. H¹ng môc kh¸c</v>
          </cell>
          <cell r="D344" t="str">
            <v>TB</v>
          </cell>
          <cell r="E344">
            <v>0</v>
          </cell>
          <cell r="F344">
            <v>0</v>
          </cell>
          <cell r="G344">
            <v>0</v>
          </cell>
          <cell r="H344">
            <v>0</v>
          </cell>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v>0</v>
          </cell>
          <cell r="E348">
            <v>0</v>
          </cell>
          <cell r="F348">
            <v>0</v>
          </cell>
          <cell r="G348">
            <v>0</v>
          </cell>
          <cell r="H348">
            <v>0</v>
          </cell>
          <cell r="I348">
            <v>0</v>
          </cell>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v>0</v>
          </cell>
          <cell r="E352">
            <v>0</v>
          </cell>
          <cell r="F352">
            <v>0</v>
          </cell>
          <cell r="G352">
            <v>0</v>
          </cell>
          <cell r="H352">
            <v>0</v>
          </cell>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v>0</v>
          </cell>
          <cell r="E358">
            <v>0</v>
          </cell>
          <cell r="F358">
            <v>0</v>
          </cell>
          <cell r="G358">
            <v>0</v>
          </cell>
          <cell r="H358">
            <v>0</v>
          </cell>
          <cell r="I358">
            <v>0</v>
          </cell>
          <cell r="J358">
            <v>2211272101.7826304</v>
          </cell>
        </row>
        <row r="359">
          <cell r="C359" t="str">
            <v>1. DÇm BTCT D¦L L=24m</v>
          </cell>
          <cell r="D359">
            <v>0</v>
          </cell>
          <cell r="E359">
            <v>0</v>
          </cell>
          <cell r="F359">
            <v>0</v>
          </cell>
          <cell r="G359">
            <v>0</v>
          </cell>
          <cell r="H359">
            <v>0</v>
          </cell>
          <cell r="I359">
            <v>0</v>
          </cell>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v>0</v>
          </cell>
          <cell r="E363">
            <v>0</v>
          </cell>
          <cell r="F363">
            <v>0</v>
          </cell>
          <cell r="G363">
            <v>0</v>
          </cell>
          <cell r="H363">
            <v>0</v>
          </cell>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v>0</v>
          </cell>
          <cell r="G367">
            <v>0</v>
          </cell>
          <cell r="H367">
            <v>0</v>
          </cell>
          <cell r="I367">
            <v>450000</v>
          </cell>
          <cell r="J367">
            <v>30186000</v>
          </cell>
        </row>
        <row r="368">
          <cell r="C368" t="str">
            <v>4. B¶n dÉn KT(300x220x20)cm</v>
          </cell>
          <cell r="D368" t="str">
            <v>b¶n</v>
          </cell>
          <cell r="E368">
            <v>8</v>
          </cell>
          <cell r="F368">
            <v>0</v>
          </cell>
          <cell r="G368">
            <v>0</v>
          </cell>
          <cell r="H368">
            <v>0</v>
          </cell>
          <cell r="I368">
            <v>2200000</v>
          </cell>
          <cell r="J368">
            <v>17600000</v>
          </cell>
        </row>
        <row r="369">
          <cell r="C369" t="str">
            <v>5. Khe co d·n cao su</v>
          </cell>
          <cell r="D369" t="str">
            <v>md</v>
          </cell>
          <cell r="E369">
            <v>16</v>
          </cell>
          <cell r="F369">
            <v>0</v>
          </cell>
          <cell r="G369">
            <v>0</v>
          </cell>
          <cell r="H369">
            <v>0</v>
          </cell>
          <cell r="I369">
            <v>2500000</v>
          </cell>
          <cell r="J369">
            <v>40000000</v>
          </cell>
        </row>
        <row r="370">
          <cell r="C370" t="str">
            <v>6. T­êng hé lan mÒm</v>
          </cell>
          <cell r="D370" t="str">
            <v>md</v>
          </cell>
          <cell r="E370">
            <v>40</v>
          </cell>
          <cell r="F370">
            <v>0</v>
          </cell>
          <cell r="G370">
            <v>0</v>
          </cell>
          <cell r="H370">
            <v>0</v>
          </cell>
          <cell r="I370">
            <v>450000</v>
          </cell>
          <cell r="J370">
            <v>18000000</v>
          </cell>
        </row>
        <row r="371">
          <cell r="C371" t="str">
            <v>7. Mè cÇu</v>
          </cell>
          <cell r="D371">
            <v>0</v>
          </cell>
          <cell r="E371">
            <v>0</v>
          </cell>
          <cell r="F371">
            <v>0</v>
          </cell>
          <cell r="G371">
            <v>0</v>
          </cell>
          <cell r="H371">
            <v>0</v>
          </cell>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v>0</v>
          </cell>
          <cell r="F382">
            <v>0</v>
          </cell>
          <cell r="G382">
            <v>0</v>
          </cell>
          <cell r="H382">
            <v>0</v>
          </cell>
          <cell r="I382">
            <v>0</v>
          </cell>
          <cell r="J382">
            <v>59000000</v>
          </cell>
        </row>
        <row r="383">
          <cell r="C383" t="str">
            <v xml:space="preserve">8. Cäc BTCT (35x35)cm </v>
          </cell>
          <cell r="D383" t="str">
            <v>md</v>
          </cell>
          <cell r="E383">
            <v>704</v>
          </cell>
          <cell r="F383">
            <v>0</v>
          </cell>
          <cell r="G383">
            <v>0</v>
          </cell>
          <cell r="H383">
            <v>0</v>
          </cell>
          <cell r="I383">
            <v>400000</v>
          </cell>
          <cell r="J383">
            <v>281600000</v>
          </cell>
        </row>
        <row r="384">
          <cell r="C384" t="str">
            <v>9. H¹ng môc kh¸c</v>
          </cell>
          <cell r="D384" t="str">
            <v>TB</v>
          </cell>
          <cell r="E384">
            <v>0</v>
          </cell>
          <cell r="F384">
            <v>0</v>
          </cell>
          <cell r="G384">
            <v>0</v>
          </cell>
          <cell r="H384">
            <v>0</v>
          </cell>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v>0</v>
          </cell>
          <cell r="E388">
            <v>0</v>
          </cell>
          <cell r="F388">
            <v>0</v>
          </cell>
          <cell r="G388">
            <v>0</v>
          </cell>
          <cell r="H388">
            <v>0</v>
          </cell>
          <cell r="I388">
            <v>0</v>
          </cell>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v>0</v>
          </cell>
          <cell r="E392">
            <v>0</v>
          </cell>
          <cell r="F392">
            <v>0</v>
          </cell>
          <cell r="G392">
            <v>0</v>
          </cell>
          <cell r="H392">
            <v>0</v>
          </cell>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v>0</v>
          </cell>
          <cell r="E398">
            <v>0</v>
          </cell>
          <cell r="F398">
            <v>0</v>
          </cell>
          <cell r="G398">
            <v>0</v>
          </cell>
          <cell r="H398">
            <v>0</v>
          </cell>
          <cell r="I398">
            <v>0</v>
          </cell>
          <cell r="J398">
            <v>3161853982.2899737</v>
          </cell>
        </row>
        <row r="399">
          <cell r="C399" t="str">
            <v>1. DÇm BTCT D¦L L=33m</v>
          </cell>
          <cell r="D399">
            <v>0</v>
          </cell>
          <cell r="E399">
            <v>0</v>
          </cell>
          <cell r="F399">
            <v>0</v>
          </cell>
          <cell r="G399">
            <v>0</v>
          </cell>
          <cell r="H399">
            <v>0</v>
          </cell>
          <cell r="I399">
            <v>0</v>
          </cell>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v>0</v>
          </cell>
          <cell r="E403">
            <v>0</v>
          </cell>
          <cell r="F403">
            <v>0</v>
          </cell>
          <cell r="G403">
            <v>0</v>
          </cell>
          <cell r="H403">
            <v>0</v>
          </cell>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v>0</v>
          </cell>
          <cell r="G407">
            <v>0</v>
          </cell>
          <cell r="H407">
            <v>0</v>
          </cell>
          <cell r="I407">
            <v>450000</v>
          </cell>
          <cell r="J407">
            <v>41346000</v>
          </cell>
        </row>
        <row r="408">
          <cell r="C408" t="str">
            <v>4. B¶n dÉn KT(300x220x20)cm</v>
          </cell>
          <cell r="D408" t="str">
            <v>b¶n</v>
          </cell>
          <cell r="E408">
            <v>8</v>
          </cell>
          <cell r="F408">
            <v>0</v>
          </cell>
          <cell r="G408">
            <v>0</v>
          </cell>
          <cell r="H408">
            <v>0</v>
          </cell>
          <cell r="I408">
            <v>2200000</v>
          </cell>
          <cell r="J408">
            <v>17600000</v>
          </cell>
        </row>
        <row r="409">
          <cell r="C409" t="str">
            <v>5. Khe co d·n cao su</v>
          </cell>
          <cell r="D409" t="str">
            <v>md</v>
          </cell>
          <cell r="E409">
            <v>16</v>
          </cell>
          <cell r="F409">
            <v>0</v>
          </cell>
          <cell r="G409">
            <v>0</v>
          </cell>
          <cell r="H409">
            <v>0</v>
          </cell>
          <cell r="I409">
            <v>2500000</v>
          </cell>
          <cell r="J409">
            <v>40000000</v>
          </cell>
        </row>
        <row r="410">
          <cell r="C410" t="str">
            <v>6. T­êng hé lan mÒm</v>
          </cell>
          <cell r="D410" t="str">
            <v>md</v>
          </cell>
          <cell r="E410">
            <v>40</v>
          </cell>
          <cell r="F410">
            <v>0</v>
          </cell>
          <cell r="G410">
            <v>0</v>
          </cell>
          <cell r="H410">
            <v>0</v>
          </cell>
          <cell r="I410">
            <v>450000</v>
          </cell>
          <cell r="J410">
            <v>18000000</v>
          </cell>
        </row>
        <row r="411">
          <cell r="C411" t="str">
            <v>7. Mè cÇu</v>
          </cell>
          <cell r="D411">
            <v>0</v>
          </cell>
          <cell r="E411">
            <v>0</v>
          </cell>
          <cell r="F411">
            <v>0</v>
          </cell>
          <cell r="G411">
            <v>0</v>
          </cell>
          <cell r="H411">
            <v>0</v>
          </cell>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v>0</v>
          </cell>
          <cell r="F416">
            <v>0</v>
          </cell>
          <cell r="G416">
            <v>0</v>
          </cell>
          <cell r="H416">
            <v>0</v>
          </cell>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v>0</v>
          </cell>
          <cell r="G424">
            <v>0</v>
          </cell>
          <cell r="H424">
            <v>0</v>
          </cell>
          <cell r="I424">
            <v>400000</v>
          </cell>
          <cell r="J424">
            <v>307200000</v>
          </cell>
        </row>
        <row r="425">
          <cell r="C425" t="str">
            <v>9. H¹ng môc kh¸c</v>
          </cell>
          <cell r="D425" t="str">
            <v>TB</v>
          </cell>
          <cell r="E425">
            <v>0</v>
          </cell>
          <cell r="F425">
            <v>0</v>
          </cell>
          <cell r="G425">
            <v>0</v>
          </cell>
          <cell r="H425">
            <v>0</v>
          </cell>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v>0</v>
          </cell>
          <cell r="E429">
            <v>0</v>
          </cell>
          <cell r="F429">
            <v>0</v>
          </cell>
          <cell r="G429">
            <v>0</v>
          </cell>
          <cell r="H429">
            <v>0</v>
          </cell>
          <cell r="I429">
            <v>0</v>
          </cell>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v>0</v>
          </cell>
          <cell r="E433">
            <v>0</v>
          </cell>
          <cell r="F433">
            <v>0</v>
          </cell>
          <cell r="G433">
            <v>0</v>
          </cell>
          <cell r="H433">
            <v>0</v>
          </cell>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refreshError="1"/>
      <sheetData sheetId="378" refreshError="1"/>
      <sheetData sheetId="379" refreshError="1"/>
      <sheetData sheetId="380" refreshError="1"/>
      <sheetData sheetId="381" refreshError="1"/>
      <sheetData sheetId="382"/>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refreshError="1"/>
      <sheetData sheetId="418" refreshError="1"/>
      <sheetData sheetId="419" refreshError="1"/>
      <sheetData sheetId="420"/>
      <sheetData sheetId="421" refreshError="1"/>
      <sheetData sheetId="42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
      <sheetName val="T.Tranh AnLoc"/>
      <sheetName val="T.Tranh LocNinh"/>
      <sheetName val="QL13"/>
      <sheetName val="Tonghop"/>
      <sheetName val="Tra_bang"/>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Sheet1"/>
      <sheetName val="Sheet2"/>
      <sheetName val="Sheet3"/>
      <sheetName val="Co.gty"/>
      <sheetName val="T.Tranh LmcNinh"/>
      <sheetName val="KSTK(17_x0017_8 Dcuong)"/>
      <sheetName val="dbgt(tuien)"/>
      <sheetName val="DgiakqatDHC4,"/>
      <sheetName val="KQTK (06)"/>
      <sheetName val="wia nhan cong"/>
      <sheetName val="DTCT"/>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Sheet4"/>
      <sheetName val="KSTK(1778 _x0004_c5o.g)"/>
      <sheetName val="db't(tuyen) (2)"/>
      <sheetName val="Dulieu"/>
      <sheetName val="dung"/>
      <sheetName val="gia vat"/>
      <sheetName val="Tra_ba_x000e_g"/>
      <sheetName val="_x0018_N54"/>
      <sheetName val="tonghoptt (2)"/>
      <sheetName val="tonghoptt"/>
      <sheetName val="ximang"/>
      <sheetName val="da 1x2"/>
      <sheetName val="cat vang"/>
      <sheetName val="phugia555"/>
      <sheetName val="phugia561"/>
      <sheetName val="Tai khoan"/>
      <sheetName val="gia 3"/>
      <sheetName val="VL,NC"/>
      <sheetName val="Tra KS"/>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gVL"/>
      <sheetName val="ptdg-duong"/>
      <sheetName val="NOMENCLATURE"/>
      <sheetName val="CHITIET VL-NC-TT-3p"/>
      <sheetName val="VCV-BE-TONG"/>
      <sheetName val="2"/>
      <sheetName val="gia vat?lieu"/>
      <sheetName val="Tonghp"/>
      <sheetName val="Loading"/>
      <sheetName val="Check C"/>
      <sheetName val="_x000c_"/>
      <sheetName val="Thuc thanh"/>
      <sheetName val="gia vat_lieu"/>
      <sheetName val="giathanh1"/>
      <sheetName val="ctTBA"/>
      <sheetName val="fia vat lieu"/>
      <sheetName val="Shdet3"/>
      <sheetName val="Cn.gty"/>
      <sheetName val="dbgt(tuien("/>
      <sheetName val="DgiajqatDHC4,"/>
      <sheetName val="TSO_CHUNG"/>
      <sheetName val="dgngia"/>
      <sheetName val="DTCT-TB"/>
      <sheetName val="dtct cau"/>
      <sheetName val="gia 3?t lieu"/>
      <sheetName val="BTH phi"/>
      <sheetName val="BLT phi"/>
      <sheetName val="phi,le phi"/>
      <sheetName val="Bien Lai TON"/>
      <sheetName val="BCQT "/>
      <sheetName val="Giay di duong"/>
      <sheetName val="BC QT cua tung ap"/>
      <sheetName val="GIAO CHI TIEU THU QUY 07"/>
      <sheetName val="BANG TONG HOP GIAY NOP TIEN"/>
      <sheetName val="TK22kV"/>
      <sheetName val="CdȮNhap"/>
      <sheetName val="KH-Q1,Q2,01"/>
      <sheetName val="2??(tuyen)"/>
      <sheetName val="_x000c_?_x0001_???_x0001_ý"/>
      <sheetName val="gia 3_t lieu"/>
      <sheetName val="KCCP"/>
      <sheetName val="DI-ESTI"/>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nnghop"/>
      <sheetName val="Tra_bang_QD11-109"/>
      <sheetName val="BO"/>
      <sheetName val="DgiaksatDHC"/>
      <sheetName val="DO AM DT"/>
      <sheetName val="PTVT (MAU)"/>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BCNCKT13_S3.xlsYphugia561"/>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2__(tuyen)"/>
      <sheetName val="_x000c___x0001_____x0001_ý"/>
      <sheetName val="_BCNCKT13_S3.xlsYphugia561"/>
      <sheetName val="CTGS"/>
      <sheetName val="TL rieng"/>
      <sheetName val="Electrical Breakdown"/>
      <sheetName val="gia_vatlieu"/>
      <sheetName val="PHAN DS 22 KV"/>
      <sheetName val="chi tiet C"/>
      <sheetName val="T.Tran( AnLoc"/>
      <sheetName val="gia 8e may"/>
      <sheetName val="uniBase"/>
      <sheetName val="vniBase"/>
      <sheetName val="abcBase"/>
      <sheetName val="ESTI."/>
      <sheetName val="So tong hop "/>
      <sheetName val="_x000c_?_x0001_?_x0001_ý"/>
      <sheetName val="db't(tuyeni (2)"/>
      <sheetName val="T.Tranh LkcNinh"/>
      <sheetName val="dbgt(tuyel)"/>
      <sheetName val="KRTK (06)"/>
      <sheetName val="[BCNCKT13_S3.xl۽"/>
      <sheetName val="DPCT"/>
      <sheetName val="LEGEND"/>
      <sheetName val="Sheet6"/>
      <sheetName val="kl cong"/>
      <sheetName val="thkp"/>
      <sheetName val="clvl"/>
      <sheetName val="ptvl"/>
      <sheetName val="ke"/>
      <sheetName val="2??€(tuyen)"/>
      <sheetName val="MF.01%"/>
      <sheetName val="MTL$-INTER"/>
      <sheetName val=""/>
      <sheetName val="Ke toaٺ_x0001_thuc hien cong trinh"/>
      <sheetName val="_x000c___x0001___x0001_ý"/>
      <sheetName val="2__€(tuyen)"/>
      <sheetName val="_BCNCKT13_S3.xl۽"/>
      <sheetName val="Tiepdia"/>
      <sheetName val="5.BANG I"/>
      <sheetName val="FD"/>
      <sheetName val="GI"/>
      <sheetName val="EE (3)"/>
      <sheetName val="PAVEMENT"/>
      <sheetName val="TRAFFIC"/>
      <sheetName val="Temp"/>
      <sheetName val="TTDZ22"/>
      <sheetName val="IBASE"/>
      <sheetName val="Lists"/>
      <sheetName val="C47-BH-ူ9"/>
      <sheetName val="SOKTMAY"/>
      <sheetName val="_x0010_"/>
      <sheetName val="_x0001_W"/>
      <sheetName val="_x0006_"/>
      <sheetName val="Q_x0008_"/>
      <sheetName val="j_x000a_"/>
      <sheetName val="n_x000a_"/>
      <sheetName val="r_x000a_"/>
      <sheetName val="v_x000a_"/>
      <sheetName val="z_x000a_"/>
      <sheetName val="~_x000a_"/>
      <sheetName val="_x000a_"/>
      <sheetName val="_x000a_"/>
      <sheetName val="_x000a_"/>
      <sheetName val="_x000a_"/>
      <sheetName val="_x000a_"/>
      <sheetName val="_x000a_"/>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j_"/>
      <sheetName val="n_"/>
      <sheetName val="r_"/>
      <sheetName val="v_"/>
      <sheetName val="z_"/>
      <sheetName val="~_"/>
      <sheetName val="_"/>
      <sheetName val="_"/>
      <sheetName val="_"/>
      <sheetName val="_"/>
      <sheetName val="_"/>
      <sheetName val="_"/>
      <sheetName val="Cd?Nhap"/>
      <sheetName val="Don gia-cau"/>
      <sheetName val="Gia KS"/>
      <sheetName val="KKKKKKKK"/>
      <sheetName val="[BCNCKT13_S3.xls_VPPN"/>
      <sheetName val="2??�(tuyen)"/>
      <sheetName val="C47-BH-_x0011_1"/>
      <sheetName val="|ong hop"/>
      <sheetName val="KSTK(17_x005f_x0017_8 Dcuong)"/>
      <sheetName val="KSTK(1778 _x005f_x0004_c5o.g)"/>
      <sheetName val="Tra_ba_x005f_x000E_g"/>
      <sheetName val="_x005f_x0018_N54"/>
      <sheetName val="_x005f_x000C_"/>
      <sheetName val="PTVT _MAU_"/>
      <sheetName val="_BCNCKT13_S3.xls_VPPN"/>
      <sheetName val="ND"/>
      <sheetName val="4"/>
      <sheetName val="KSTK(1778 Dcuone)"/>
      <sheetName val="[BCNCKT13_S3.xl۽?Ctgs.3"/>
      <sheetName val="????????"/>
      <sheetName val="[BCNCKT13_S3.xl?"/>
      <sheetName val="gia vat_x0000_lieu"/>
      <sheetName val="gia 3_x0000_t lieu"/>
      <sheetName val="2_x0000__x0000_(tuyen)"/>
      <sheetName val="_x000c__x0000__x0001__x0000__x0000__x0000__x0001_ý"/>
      <sheetName val="[BCNCKT13_S3.xl۽_x0000_Ctgs.3"/>
      <sheetName val="2_x0000__x0000_€(tuyen)"/>
      <sheetName val="2_x0000__x0000_�(tuyen)"/>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BCNCKT13_S3.xl?_x0000_Ctgs.3"/>
      <sheetName val="2__�(tuyen)"/>
      <sheetName val="_BCNCKT13_S3.xl۽_Ctgs.3"/>
      <sheetName val="________"/>
      <sheetName val="_BCNCKT13_S3.xl_"/>
      <sheetName val="[BCNCKT13_S3.xl??Ctgs.3"/>
      <sheetName val="db't(tuyen) ,2)"/>
      <sheetName val="_BCNCKT13_S3.xl__Ctgs.3"/>
      <sheetName val="TH thiet bi"/>
      <sheetName val="Tongke"/>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_x0000__x0000__x0000__x0000__x0000__x0000__x0000__x0000_"/>
      <sheetName val="_x000c__x0000__x0001__x0000__x0001_ý"/>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refreshError="1"/>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refreshError="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cm"/>
      <sheetName val="tra-vat-lieu"/>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31-08"/>
      <sheetName val="01-09"/>
      <sheetName val="02-09"/>
      <sheetName val="03-09"/>
      <sheetName val="04-09"/>
      <sheetName val="05-9"/>
      <sheetName val="06-09"/>
      <sheetName val="07-09"/>
      <sheetName val="08-09"/>
      <sheetName val="XL4Test5"/>
      <sheetName val="tra_vat_lieu"/>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dtct cong"/>
      <sheetName val="nc%cm"/>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ra_bang"/>
      <sheetName val="gVL"/>
      <sheetName val="px2,tb-t,"/>
      <sheetName val="DTCT"/>
      <sheetName val="Tien An T11"/>
      <sheetName val="DNPD-QL"/>
      <sheetName val="Bang luong"/>
      <sheetName val="Bang CC"/>
      <sheetName val=" Luong nghien "/>
      <sheetName val="QT-LN"/>
      <sheetName val="Giantiep"/>
      <sheetName val="Tong hop"/>
      <sheetName val="Phuc vu"/>
      <sheetName val="May Phat"/>
      <sheetName val="1813"/>
      <sheetName val="dtctODuong-01"/>
      <sheetName val="dtct cau"/>
      <sheetName val="Sheet! (2)"/>
      <sheetName val="NhucauKP"/>
      <sheetName val="Sheet3 (2)"/>
      <sheetName val="XL4Poppy"/>
      <sheetName val="dtct_Duong,tc"/>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nc_cm"/>
      <sheetName val="GiaVL"/>
      <sheetName val="CtiedQII"/>
      <sheetName val="DHop08"/>
      <sheetName val="Ctiet 9"/>
      <sheetName val="Ctiet!1"/>
      <sheetName val="00 00000"/>
      <sheetName val="Sheet4"/>
      <sheetName val="nhiemvu2006"/>
      <sheetName val="RutTM"/>
      <sheetName val="10000000"/>
      <sheetName val="20000000"/>
      <sheetName val="30000000"/>
      <sheetName val="CVC-_x0010_1"/>
      <sheetName val="dt#tke-01"/>
      <sheetName val="ptdg-00 (2)"/>
      <sheetName val="02- 9"/>
      <sheetName val="Cheet3"/>
      <sheetName val="THop0_x0015_"/>
      <sheetName val="Bke0_x0015_"/>
      <sheetName val="_x0004_en 31,7"/>
      <sheetName val="THop0("/>
      <sheetName val="BC9Tfam"/>
      <sheetName val="tra bang"/>
      <sheetName val="tra-vat-lieu (duyet)"/>
      <sheetName val="TVL"/>
      <sheetName val="d4ct_Duong-01"/>
      <sheetName val="[ duong257-272."/>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Bia"/>
      <sheetName val="THKP D"/>
      <sheetName val="THKP"/>
      <sheetName val="Bu gia1"/>
      <sheetName val="Bu gia in"/>
      <sheetName val="Bu gia"/>
      <sheetName val="CL CL"/>
      <sheetName val="CL"/>
      <sheetName val="DT"/>
      <sheetName val="Tra KS"/>
      <sheetName val="dieuchinh"/>
      <sheetName val="TH_GTXL࠭TC"/>
      <sheetName val="Phuong an 1"/>
      <sheetName val="_ duong257-272."/>
      <sheetName val="BeTong"/>
      <sheetName val="dtgt_Duong-tk"/>
      <sheetName val="THop51"/>
      <sheetName val="Ctie塅䕃⹌"/>
      <sheetName val="THop1"/>
      <sheetName val="THop1"/>
      <sheetName val="PHop04"/>
      <sheetName val="p4ke"/>
      <sheetName val="NXT-10T  4)"/>
      <sheetName val="TH_GTXL?TC"/>
      <sheetName val="THop1?"/>
      <sheetName val=""/>
      <sheetName val="Bke"/>
      <sheetName val="Sheet13???????????㸰Ɂ?_x0004_??????숌Ɂ?"/>
      <sheetName val="cdps"/>
      <sheetName val="Don gia-cau"/>
      <sheetName val="Thuc thanh"/>
      <sheetName val="THop1_"/>
      <sheetName val="TH_GTXL_TC"/>
      <sheetName val="Ctiet02__x0018__ duong257-272.xls_Bke"/>
      <sheetName val="Sheet13___________㸰Ɂ__x0004_______숌Ɂ_"/>
      <sheetName val="bang-tra"/>
      <sheetName val="Ctie???"/>
      <sheetName val="Bke01???_x0018_[ duong257-27"/>
      <sheetName val="DNP၄-QL"/>
      <sheetName val="Sheet3_(2)"/>
      <sheetName val="CVC-1"/>
      <sheetName val="ptdg-00_(2)"/>
      <sheetName val="02-_9"/>
      <sheetName val="THop0"/>
      <sheetName val="Bke0"/>
      <sheetName val="en_31,7"/>
      <sheetName val="Sheet!_(2)"/>
      <sheetName val="[_duong257-272_"/>
      <sheetName val="Ctiet_9"/>
      <sheetName val="00_00000"/>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tra-vat-lieu_(duyet)"/>
      <sheetName val="THKP_D"/>
      <sheetName val="Bu_gia1"/>
      <sheetName val="Bu_gia_in"/>
      <sheetName val="Bu_gia"/>
      <sheetName val="CL_CL"/>
      <sheetName val="CHITIET VL-NC"/>
      <sheetName val="DO AM DT"/>
      <sheetName val="VL,NC"/>
      <sheetName val="THTram"/>
      <sheetName val="KKKKKKKK"/>
      <sheetName val="XL$Poppy"/>
      <sheetName val="Ctie___"/>
      <sheetName val="-272.xls_Bke01"/>
      <sheetName val="Sheet13??????????????_x0004_?????????"/>
      <sheetName val="??u???????????????_x001a_[ duong257-2"/>
      <sheetName val="Tai khoan"/>
      <sheetName val="_x000d_¹½.,6³"/>
      <sheetName val="????????"/>
      <sheetName val="_x000a_¹½.,6³"/>
      <sheetName val="ptdg-01_(2)1"/>
      <sheetName val="NXT-10T_(2)1"/>
      <sheetName val="NXT-10T_(3)1"/>
      <sheetName val="NXT-9T_(2)1"/>
      <sheetName val="NXT-10T_(4)1"/>
      <sheetName val="Sheet1_(2)1"/>
      <sheetName val="dtct_cong1"/>
      <sheetName val="C_tietTH6T1"/>
      <sheetName val="C_tiet_051"/>
      <sheetName val="Den_31,71"/>
      <sheetName val="Bke_101"/>
      <sheetName val="UOc_T101"/>
      <sheetName val="Bke_111"/>
      <sheetName val="Uoc_20051"/>
      <sheetName val="Bke_121"/>
      <sheetName val="dtct_cau1"/>
      <sheetName val="Tien_An_T111"/>
      <sheetName val="Bang_luong1"/>
      <sheetName val="Bang_CC1"/>
      <sheetName val="_Luong_nghien_1"/>
      <sheetName val="Tong_hop1"/>
      <sheetName val="Phuc_vu1"/>
      <sheetName val="May_Phat1"/>
      <sheetName val="Tra_KS"/>
      <sheetName val="-272.xls_Bke01____x0018__ duong257-27"/>
      <sheetName val="__duong257-272_"/>
      <sheetName val="4"/>
      <sheetName val="Cp``pQII"/>
      <sheetName val="Bke 90"/>
      <sheetName val="CVC-_x005f_x0010_1"/>
      <sheetName val="THop0_x005f_x0015_"/>
      <sheetName val="Bke0_x005f_x0015_"/>
      <sheetName val="_x005f_x0004_en 31,7"/>
      <sheetName val="__u________________x001a__ duong257-2"/>
      <sheetName val="Sheet13_______________x0004__________"/>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Bke01_x005f_x0000__x005f_x0000__x0"/>
      <sheetName val="Bke01???_x005f_x0018_[ duong"/>
      <sheetName val="Sheet13㸰Ɂ숌Ɂ㹨Ɂu[_duong257-2"/>
      <sheetName val="Sheet13㸰Ɂ숌Ɂ"/>
      <sheetName val="TL rieng"/>
      <sheetName val="Shee42"/>
      <sheetName val="DNP?-QL"/>
      <sheetName val="THop1€"/>
      <sheetName val="ptd2"/>
      <sheetName val="________"/>
      <sheetName val="Ctiet02__duong257-272_xls_Bke"/>
      <sheetName val="Ctiet02___duong257-272_xls_Bke"/>
      <sheetName val="Sheet13㸰Ɂ숌Ɂ㹨Ɂu__duong257-2"/>
      <sheetName val="_¹½.,6³"/>
      <sheetName val="Ctiet02_x0000__x0018_[ duong257-272.xls]Bke"/>
      <sheetName val="Sheet13_x0000__x0000__x0000__x0000__x0000__x0000__x0000__x0000__x0000__x0000__x0000_㸰Ɂ_x0000__x0004__x0000__x0000__x0000__x0000__x0000__x0000_숌Ɂ_x0000_"/>
      <sheetName val="Ctiet02?_x0018_[ duong257-272.xls]Bke"/>
      <sheetName val="-272.xls]Bke01_x0000__x0000__x0000__x0018_[ duong257-27"/>
      <sheetName val="-272.xls]Bke01???_x0018_[ duong257-27"/>
      <sheetName val="_x0000__x0000_u_x0000__x0000__x0000__x0000__x0000__x0000__x0000__x0000__x0000__x0000__x0000__x0000__x0000__x0000__x0000__x001a_[ duong257-2"/>
      <sheetName val="Sheet13_x0000__x0000__x0000__x0000__x0000__x0000__x0000__x0000__x0000__x0000__x0000_??_x0000__x0004__x0000__x0000__x0000__x0000__x0000__x0000_??_x0000_"/>
      <sheetName val="Ctiet02[_duong257-272_xls]Bke"/>
      <sheetName val="Ctiet02?[_duong257-272_xls]Bke"/>
      <sheetName val="-272.xls]Bke01"/>
      <sheetName val="Bke01____x0018__ duong257-27"/>
      <sheetName val="Bke01____x005f_x0018__ duong"/>
      <sheetName val="DNP_-QL"/>
      <sheetName val="ptd2_x0000__x0000_ (2)"/>
      <sheetName val="THop1_x0000_"/>
      <sheetName val="_x0000__x0000__x0000__x0000__x0000__x0000__x0000__x0000_"/>
    </sheetNames>
    <sheetDataSet>
      <sheetData sheetId="0"/>
      <sheetData sheetId="1"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v>0</v>
          </cell>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sheetData sheetId="239"/>
      <sheetData sheetId="240"/>
      <sheetData sheetId="241"/>
      <sheetData sheetId="242"/>
      <sheetData sheetId="243"/>
      <sheetData sheetId="244" refreshError="1"/>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sheetData sheetId="369"/>
      <sheetData sheetId="370" refreshError="1"/>
      <sheetData sheetId="371" refreshError="1"/>
      <sheetData sheetId="372" refreshError="1"/>
      <sheetData sheetId="373" refreshError="1"/>
      <sheetData sheetId="374" refreshError="1"/>
      <sheetData sheetId="375" refreshError="1"/>
      <sheetData sheetId="376"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TH cong"/>
      <sheetName val="dtct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bravo41"/>
      <sheetName val="tra-vat-lieu"/>
      <sheetName val="DOAM0654CAS"/>
      <sheetName val="hold5"/>
      <sheetName val="hold6"/>
      <sheetName val="XL4Test5"/>
      <sheetName val="DTCT"/>
      <sheetName val="gvl"/>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TVL"/>
      <sheetName val="Tra_bang"/>
      <sheetName val="Tai khoan"/>
      <sheetName val="BK N111"/>
      <sheetName val="BKN111(06)"/>
      <sheetName val="XL4Poppy"/>
      <sheetName val="dtct cong?ȁ"/>
      <sheetName val="dtct cong??"/>
      <sheetName val="KSTK-tkkd"/>
      <sheetName val="THTram"/>
      <sheetName val="Pÿÿÿÿcau"/>
      <sheetName val="dtct ccu"/>
      <sheetName val="tra_vat_lieu"/>
      <sheetName val="t"/>
      <sheetName val="dtct cong_ȁ"/>
      <sheetName val="dtct cong__"/>
      <sheetName val="NEW-PANEL"/>
      <sheetName val="tungphal"/>
      <sheetName val="SILICATE"/>
      <sheetName val=""/>
      <sheetName val="TH_cong"/>
      <sheetName val="dtct_cong"/>
      <sheetName val="ptdg_cong"/>
      <sheetName val="PTDG_cau"/>
      <sheetName val="dtct_cau"/>
      <sheetName val="Chi_tiet"/>
      <sheetName val="dtct_congȁ"/>
      <sheetName val="Tai_khoan"/>
      <sheetName val="dtct?cong"/>
      <sheetName val="?"/>
      <sheetName val="4"/>
      <sheetName val="B_tra"/>
      <sheetName val="_"/>
      <sheetName val="dtct cong_?"/>
      <sheetName val="THCT"/>
      <sheetName val="THDZ0,4"/>
      <sheetName val="TH DZ35"/>
      <sheetName val="BKN111(06("/>
      <sheetName val="VC-Dу-DH"/>
      <sheetName val="trabšng"/>
      <sheetName val="ptdg"/>
      <sheetName val="dtct_cong?"/>
      <sheetName val="Don gia-cau"/>
      <sheetName val="dtct_cong_"/>
      <sheetName val="VC-D?-DH"/>
      <sheetName val="BK_N111"/>
      <sheetName val="dtct_cong?ȁ"/>
      <sheetName val="dtct_cong??"/>
      <sheetName val="dtct_ccu"/>
      <sheetName val="dtct_cong_ȁ"/>
      <sheetName val="dtct_cong__"/>
      <sheetName val="TH VL, NC, DDHT Thanhphuoc"/>
      <sheetName val="cong32-38"/>
      <sheetName val="BANGTRA"/>
      <sheetName val="KKKKKKKK"/>
      <sheetName val="VC-D_-DH"/>
      <sheetName val="Shedt18"/>
      <sheetName val="dtct_cong_?"/>
      <sheetName val="²"/>
      <sheetName val="????????"/>
      <sheetName val="TH_cong1"/>
      <sheetName val="dtct_cong1"/>
      <sheetName val="ptdg_cong1"/>
      <sheetName val="PTDG_cau1"/>
      <sheetName val="dtct_cau1"/>
      <sheetName val="Chi_tiet1"/>
      <sheetName val="Tai_khoan1"/>
      <sheetName val="dtctcong"/>
      <sheetName val="dtct cong_x005f_x0000_ȁ"/>
      <sheetName val="dtct cong_x005f_x0000__"/>
      <sheetName val="dtct_x005f_x0000_cong"/>
      <sheetName val="_x005f_x0000_"/>
      <sheetName val="dtct cong_x005f_x0000_?"/>
      <sheetName val="trabng"/>
      <sheetName val="²??t13"/>
      <sheetName val="TH_DZ35"/>
      <sheetName val="TH_VL,_NC,_DDHT_Thanhphuoc"/>
      <sheetName val="trabafg3"/>
      <sheetName val="bang tra"/>
      <sheetName val="________"/>
      <sheetName val="dtct cong_x0000_ȁ"/>
      <sheetName val="dtct cong_x0000_?"/>
      <sheetName val="²_x0000__x0000_t13"/>
      <sheetName val="Ts"/>
      <sheetName val="²__t13"/>
      <sheetName val="dtct_x0000_cong"/>
      <sheetName val="_x0000_"/>
      <sheetName val="_x0000__x0000__x0000__x0000__x0000__x0000__x0000__x0000_"/>
    </sheetNames>
    <sheetDataSet>
      <sheetData sheetId="0"/>
      <sheetData sheetId="1"/>
      <sheetData sheetId="2"/>
      <sheetData sheetId="3"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3">
          <cell r="A293">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2">
          <cell r="A522">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dtct cong"/>
      <sheetName val="MTO REV.2(ARMOR)"/>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rph"/>
      <sheetName val="gVL"/>
      <sheetName val="dtoan"/>
      <sheetName val="dtoan -ctiet"/>
      <sheetName val="dt-kphi"/>
      <sheetName val="dt-kphi (2)"/>
      <sheetName val="dt-kphi-ctiet"/>
      <sheetName val="bth-kphi"/>
      <sheetName val="XL4Poppy"/>
      <sheetName val="KluongKm2,4"/>
      <sheetName val="B.cao"/>
      <sheetName val="T.tiet"/>
      <sheetName val="T.N"/>
      <sheetName val="00000000"/>
      <sheetName val="TSCD DUNG CHUNG "/>
      <sheetName val="KHKHAUHAOTSCHUNG"/>
      <sheetName val="TSCDTOAN NHA MAY"/>
      <sheetName val="CPSXTOAN BO SP"/>
      <sheetName val="PBCPCHUNG CHO CAC DTUONG"/>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THKL"/>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1"/>
      <sheetName val="00000002"/>
      <sheetName val="Congty"/>
      <sheetName val="VPPN"/>
      <sheetName val="XN74"/>
      <sheetName val="XN54"/>
      <sheetName val="XN33"/>
      <sheetName val="NK96"/>
      <sheetName val="XL4Test5"/>
      <sheetName val="YEU TO CONG"/>
      <sheetName val="TD 3DIEM"/>
      <sheetName val="TD 2DIEM"/>
      <sheetName val="Sheet2"/>
      <sheetName val="dn"/>
      <sheetName val="DU TOAN"/>
      <sheetName val="CHI TIET"/>
      <sheetName val="KLnt"/>
      <sheetName val="PHAN TICH"/>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10000000"/>
      <sheetName val="XXXXXXX1"/>
      <sheetName val="20000000"/>
      <sheetName val="30000000"/>
      <sheetName val="Sheet1"/>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N79"/>
      <sheetName val="CTMT"/>
      <sheetName val="may"/>
      <sheetName val="Vatlieu cau"/>
      <sheetName val="cau DS11"/>
      <sheetName val="cau DS12"/>
      <sheetName val="THCDS12"/>
      <sheetName val="dgcau"/>
      <sheetName val="THCDS11"/>
      <sheetName val="DGCT"/>
      <sheetName val="DGCong"/>
      <sheetName val="Vatlieu"/>
      <sheetName val="nhancong"/>
      <sheetName val="KL"/>
      <sheetName val="dt-iphi"/>
      <sheetName val=""/>
      <sheetName val="TO HUNG"/>
      <sheetName val="CONGNHAN NE"/>
      <sheetName val="XINGUYEP"/>
      <sheetName val="TH331"/>
      <sheetName val="ptvl0-1"/>
      <sheetName val="0-1"/>
      <sheetName val="ptvl4-5"/>
      <sheetName val="4-5"/>
      <sheetName val="ptvl3-4"/>
      <sheetName val="3-4"/>
      <sheetName val="ptvl2-3"/>
      <sheetName val="2-3"/>
      <sheetName val="vlcong"/>
      <sheetName val="ptvl1-2"/>
      <sheetName val="1-2"/>
      <sheetName val="Sheet3 (2)"/>
      <sheetName val="ìtoan"/>
      <sheetName val="Kluong"/>
      <sheetName val="Giatri"/>
      <sheetName val="PL tham dinh"/>
      <sheetName val="THDT"/>
      <sheetName val="KSTK"/>
      <sheetName val="DTCT"/>
      <sheetName val="PTVL"/>
      <sheetName val="Bu VC"/>
      <sheetName val="luong"/>
      <sheetName val="PTDG"/>
      <sheetName val="40000000"/>
      <sheetName val="50000000"/>
      <sheetName val="60000000"/>
      <sheetName val="70000000"/>
      <sheetName val="80000000"/>
      <sheetName val="90000000"/>
      <sheetName val="a0000000"/>
      <sheetName val="rph (2)"/>
      <sheetName val="dap"/>
      <sheetName val="gpmb"/>
      <sheetName val="dt-kphi-iso-tong"/>
      <sheetName val="dt-kphi-iso-ctiet"/>
      <sheetName val="gia"/>
      <sheetName val="sut&lt;100"/>
      <sheetName val="sut duong"/>
      <sheetName val="sut am"/>
      <sheetName val="bu lun"/>
      <sheetName val="xoi lo chan ke"/>
      <sheetName val="GTXL"/>
      <sheetName val="TDT"/>
      <sheetName val="gvt"/>
      <sheetName val="ATGT"/>
      <sheetName val="DG-TH"/>
      <sheetName val="Tuong-chan"/>
      <sheetName val="Dau-cong"/>
      <sheetName val="dtoan (4)"/>
      <sheetName val="tmdtu"/>
      <sheetName val="CRC"/>
      <sheetName val="GIATRI-DAILY"/>
      <sheetName val="NVBH KHAC"/>
      <sheetName val="NVBH HOAN"/>
      <sheetName val="TONKHODAILY"/>
      <sheetName val="tra-vat-lieu"/>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P3-PanAn-Factored"/>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Sheet_x0001_1"/>
      <sheetName val="FPPN"/>
      <sheetName val="CHI"/>
      <sheetName val="ESTI."/>
      <sheetName val="DI-ESTI"/>
      <sheetName val="Don gia chi tiet"/>
      <sheetName val="Du thau"/>
      <sheetName val="Tro giup"/>
      <sheetName val="dam"/>
      <sheetName val="Mocantho"/>
      <sheetName val="MoQL91"/>
      <sheetName val="tru"/>
      <sheetName val="dg"/>
      <sheetName val="10mduongsaumo"/>
      <sheetName val="ctt"/>
      <sheetName val="thanmkhao"/>
      <sheetName val="monho"/>
      <sheetName val="HK1"/>
      <sheetName val="HK2"/>
      <sheetName val="CANAM"/>
      <sheetName val="NhapSl"/>
      <sheetName val="Nluc"/>
      <sheetName val="Tohop"/>
      <sheetName val="KT_Tthan"/>
      <sheetName val="Tra_TTTD"/>
      <sheetName val="bao cao ngay 13-02"/>
      <sheetName val="CBG"/>
      <sheetName val="PTCT"/>
      <sheetName val="T1"/>
      <sheetName val="T2"/>
      <sheetName val="T3"/>
      <sheetName val="T4"/>
      <sheetName val="T5"/>
      <sheetName val="T6"/>
      <sheetName val="T7"/>
      <sheetName val="T8"/>
      <sheetName val="T9"/>
      <sheetName val="T10"/>
      <sheetName val="T11"/>
      <sheetName val="T12"/>
      <sheetName val="t1.3"/>
      <sheetName val="DGCT_x0006_"/>
      <sheetName val="tuong"/>
      <sheetName val="SPL4"/>
      <sheetName val="Nhap don gia VL dia _x0003_"/>
      <sheetName val="Phan tich don gia chi Uet"/>
      <sheetName val="GiaVL"/>
      <sheetName val="sut&lt;1 0"/>
      <sheetName val="PBCPCHUNG CHO CAC _x0007_{WÑNG"/>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Du_lieu"/>
      <sheetName val="nhan cong"/>
      <sheetName val="ma-pt"/>
      <sheetName val="`u lun"/>
      <sheetName val="Khu xu ly nuoc THiep-XD"/>
      <sheetName val="Box-Girder"/>
      <sheetName val="She"/>
      <sheetName val="tai"/>
      <sheetName val="hoang"/>
      <sheetName val="hoang (2)"/>
      <sheetName val="hoang (3)"/>
      <sheetName val="Gca may Buu dien"/>
      <sheetName val="882"/>
      <sheetName val="Giamay"/>
      <sheetName val="DM_GVT"/>
      <sheetName val="May chuyen nganh"/>
      <sheetName val="TT06"/>
      <sheetName val="0"/>
      <sheetName val="TT_35NH"/>
      <sheetName val="NHAP"/>
      <sheetName val="TH_11"/>
      <sheetName val="CUAHANG"/>
      <sheetName val="MAKHACH"/>
      <sheetName val="XXXXXXX3"/>
      <sheetName val="XXXXXXX2"/>
      <sheetName val="Ё"/>
      <sheetName val="ctTBA"/>
      <sheetName val="?"/>
      <sheetName val="Phan tich don gia chi ˆUet"/>
      <sheetName val="????_x0001_"/>
      <sheetName val="ktduong"/>
      <sheetName val="cu"/>
      <sheetName val="KTcau2004"/>
      <sheetName val="KT2004XL#moi"/>
      <sheetName val="denbu"/>
      <sheetName val="thop"/>
      <sheetName val="KL thanh toan-Xuan Dao"/>
      <sheetName val="NHTN"/>
      <sheetName val="QLDD"/>
      <sheetName val="Moi truong"/>
      <sheetName val="KHĐ"/>
      <sheetName val="TN"/>
      <sheetName val="ND"/>
      <sheetName val="coctuatrenda"/>
      <sheetName val="IBASE"/>
      <sheetName val="dv-kphi-cviet"/>
      <sheetName val="bvh-kphi"/>
      <sheetName val="PCCPCHUNG CHO CAC DTUONG"/>
      <sheetName val="Piers of Main Flyower (1)"/>
      <sheetName val="Thuc thanh"/>
      <sheetName val="[dtTKKT-98-106.xlsၝTHCDS11"/>
      <sheetName val="[dtTKKT-98-106.xls?THCDS11"/>
      <sheetName val="coc duc"/>
      <sheetName val="CHI?TIET"/>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3cau"/>
      <sheetName val="266+623"/>
      <sheetName val="TXL(266+623"/>
      <sheetName val="DDCT"/>
      <sheetName val="M"/>
      <sheetName val="vln"/>
      <sheetName val="IN__x000e_X"/>
      <sheetName val="He so"/>
      <sheetName val="PL Vua"/>
      <sheetName val="DPD"/>
      <sheetName val="DgDuong"/>
      <sheetName val="dgmo-tru"/>
      <sheetName val="dgdam"/>
      <sheetName val="Dam-Mo-Tru"/>
      <sheetName val="DTDuong"/>
      <sheetName val="GTXLc"/>
      <sheetName val="CPXLk"/>
      <sheetName val="KPTH"/>
      <sheetName val="Bang KL ket cau"/>
      <sheetName val="Du toan chi tiet"/>
      <sheetName val="CTC_x000f_NG_02"/>
      <sheetName val="_x0004_GCong"/>
      <sheetName val="Giai trinh"/>
      <sheetName val="GTGT"/>
      <sheetName val="Mua vao TT"/>
      <sheetName val="Mua vao GTGT"/>
      <sheetName val="Bra"/>
      <sheetName val="BC HDon"/>
      <sheetName val="BC HDon Qui"/>
      <sheetName val="KE KHAI HDONG"/>
      <sheetName val="Recovered_Sheet1"/>
      <sheetName val="Recovered_Sheet2"/>
      <sheetName val="Don gia"/>
      <sheetName val="Dbþg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Số liệu"/>
      <sheetName val="TKKYI"/>
      <sheetName val="TKKYII"/>
      <sheetName val="Tổng hợp theo học sinh"/>
      <sheetName val="XL4Test5 (2)"/>
      <sheetName val="TinhToan"/>
      <sheetName val="NVBH(HOAN"/>
      <sheetName val="dt-cphi-ctieT"/>
      <sheetName val="md5!-52"/>
      <sheetName val="dtct cong"/>
      <sheetName val="CHI TI"/>
      <sheetName val="dt-kphi-ÿÿo-ctiet"/>
      <sheetName val="???????_x0001_?????_x0001_?????_x0001_?????_x0001_H-???"/>
      <sheetName val="She?t9"/>
      <sheetName val="10mduongsa{ío"/>
      <sheetName val="_"/>
      <sheetName val="_____x0001_"/>
      <sheetName val="CHI_TIET"/>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________x0001_______x0001_______x0001_______x0001_H-___"/>
      <sheetName val="She_t9"/>
      <sheetName val="TD &quot;DIEM"/>
      <sheetName val="COC KHOAN0T5"/>
      <sheetName val="T_x0004_ 3DIEM"/>
      <sheetName val="Rheet10"/>
      <sheetName val="KLD_x0007_TT&lt;120%"/>
      <sheetName val="Du toan chi tiet coc juoc"/>
      <sheetName val="CDPS"/>
      <sheetName val="DGAT_02"/>
      <sheetName val="CPVUE_03"/>
      <sheetName val="Sheet3ٺ_x0001_2)"/>
      <sheetName val="rph_(2)"/>
      <sheetName val="dtoan_-ctiet"/>
      <sheetName val="NVBH_KHAC"/>
      <sheetName val="NVBH_HOAN"/>
      <sheetName val="sut_duong"/>
      <sheetName val="sut_am"/>
      <sheetName val="bu_lun"/>
      <sheetName val="xoi_lo_chan_ke"/>
      <sheetName val="dtoan_(4)"/>
      <sheetName val="dt-kphi_(2)"/>
      <sheetName val="B_cao"/>
      <sheetName val="T_tiet"/>
      <sheetName val="T_N"/>
      <sheetName val="Piers_of_Main_Flyover_(1)"/>
      <sheetName val="Cot_Tru1"/>
      <sheetName val="COC_KHOAN_M1"/>
      <sheetName val="COC_KHOAN_M2"/>
      <sheetName val="COC_KHOAN_T1"/>
      <sheetName val="COC_KHOAN_T5"/>
      <sheetName val="COC_KHOAN_T4"/>
      <sheetName val="COC_DONG"/>
      <sheetName val="DTCT_02__2595"/>
      <sheetName val="DU_TOAN"/>
      <sheetName val="PHAN_TICH"/>
      <sheetName val="YEU_TO_CONG"/>
      <sheetName val="TD_3DIEM"/>
      <sheetName val="TD_2DIEM"/>
      <sheetName val="TSCD_DUNG_CHUNG_"/>
      <sheetName val="TSCDTOAN_NHA_MAY"/>
      <sheetName val="CPSXTOAN_BO_SP"/>
      <sheetName val="PBCPCHUNG_CHO_CAC_DTUONG"/>
      <sheetName val="THKL_nghiemthu"/>
      <sheetName val="DTCTtaluy_(2)"/>
      <sheetName val="KLDGTT&lt;120%_(2)"/>
      <sheetName val="TH_(2)"/>
      <sheetName val="nhan_cong"/>
      <sheetName val="Sheet3_(2)"/>
      <sheetName val="`u_lun"/>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O_HUNG"/>
      <sheetName val="CONGNHAN_NE"/>
      <sheetName val="Vatlieu_cau"/>
      <sheetName val="cau_DS11"/>
      <sheetName val="cau_DS12"/>
      <sheetName val="sut&lt;1_0"/>
      <sheetName val="Khu_xu_ly_nuoc_THiep-XD"/>
      <sheetName val="PL_tham_dinh"/>
      <sheetName val="Bu_VC"/>
      <sheetName val="INV"/>
      <sheetName val="XXXXXXX4"/>
      <sheetName val="Giathanh1m3BT"/>
      <sheetName val="Pier"/>
      <sheetName val="Pile"/>
      <sheetName val="ptvì0-1"/>
      <sheetName val="???_x0001_??_x0001_?????_x0001_??_x0001_H-???"/>
      <sheetName val="____x0001____x0001_______x0001____x0001_H-___"/>
      <sheetName val="Tuong-ٺ_x0001_an"/>
      <sheetName val="THNVVNN"/>
      <sheetName val="DSTTGTGT"/>
      <sheetName val="KET CHUYEN GIA VON 2005"/>
      <sheetName val="TMTC"/>
      <sheetName val="CHI TIEU"/>
      <sheetName val="KQKD"/>
      <sheetName val="BCDKT"/>
      <sheetName val="T.H CPCT"/>
      <sheetName val="THGÝaT"/>
      <sheetName val="khai  thue"/>
      <sheetName val="C§PS"/>
      <sheetName val="TRUONG "/>
      <sheetName val="KON LONG"/>
      <sheetName val="THUY DIEN"/>
      <sheetName val="NGO MAY"/>
      <sheetName val="NGOC HOI"/>
      <sheetName val="cau 2"/>
      <sheetName val="CAU DAK PSI"/>
      <sheetName val="S²"/>
      <sheetName val="DG೼�_02"/>
      <sheetName val="Piers of Main Flylyer (1)"/>
      <sheetName val="t1_3"/>
      <sheetName val="Don_gia_chi_tiet"/>
      <sheetName val="Du_thau"/>
      <sheetName val="Tro_giup"/>
      <sheetName val="_dtTKKT-98-106.xlsၝTHCDS11"/>
      <sheetName val="_dtTKKT-98-106.xls_THCDS11"/>
      <sheetName val="$ap"/>
      <sheetName val="DEF"/>
      <sheetName val="BT gi¸ thµnh"/>
      <sheetName val="KLDGTT&lt;1ü_x000c_"/>
      <sheetName val="Ctinh 10kV"/>
      <sheetName val="DothiP1"/>
      <sheetName val="ma_pt"/>
      <sheetName val="NKC"/>
      <sheetName val="SoCaiT"/>
      <sheetName val="THDU"/>
      <sheetName val="0000000!"/>
      <sheetName val="KLDGTT&lt;1ü_x000c_??(2)"/>
      <sheetName val="Quantity"/>
      <sheetName val="tra"/>
      <sheetName val="S? li?u"/>
      <sheetName val="T?ng h?p theo h?c sinh"/>
      <sheetName val="DG??_02"/>
      <sheetName val="Sheet1 (3)"/>
      <sheetName val="Sheet1 (2)"/>
      <sheetName val="khluong"/>
      <sheetName val="YE2"/>
      <sheetName val="PC-summary"/>
      <sheetName val="Piers of Mai. Flyover (1)"/>
      <sheetName val="99AP1"/>
      <sheetName val="99AP2"/>
      <sheetName val="99AP3"/>
      <sheetName val="99AP4"/>
      <sheetName val="99AP5"/>
      <sheetName val="99AP6"/>
      <sheetName val="99AP7"/>
      <sheetName val="98AP1"/>
      <sheetName val="98AP2"/>
      <sheetName val="98AP3"/>
      <sheetName val="98AP4"/>
      <sheetName val="98AP5"/>
      <sheetName val="CHI_x0000_TIET"/>
      <sheetName val="_x0000_Ё_x0000__x0000__x0000__x0000_䀤_x0001__x0000__x0000__x0000__x0000_䀶_x0001__x0000_晦晦晦䀙_x0001__x0000__x0000__x0000__x0000_㿰_x0001_H-_x0000_ਈ_x0000_"/>
      <sheetName val="Nhap don gia VL dia _x0003__x0000_uong"/>
      <sheetName val="She_x0000_t9"/>
      <sheetName val="0_x0000__x0000_ﱸ͕_x0000__x0004__x0000__x0000__x0000__x0000__x0000__x0000_͕_x0000__x0000__x0000__x0000__x0000__x0000__x0000__x0000_列͕_x0000__x0000__x0013__x0000__x0000__x0000_"/>
      <sheetName val="_x0000_????_x0001__x0000__x0000__x0000__x0000_?_x0001_H-_x0000_?_x0000_????_x0001__x0000_????_x0001__x0000__x0000__x0000_"/>
      <sheetName val="Ё_x0000_䀤_x0001__x0000_䀶_x0001__x0000_晦晦晦䀙_x0001__x0000_㿰_x0001_H-_x0000_ਈ_x0000_ꏗ㵰휊䀁_x0001__x0000_尩슏⣵䀂"/>
      <sheetName val="?_x0000_?_x0001__x0000_?_x0001__x0000_????_x0001__x0000_?_x0001_H-_x0000_?_x0000_????_x0001__x0000_????"/>
      <sheetName val="Du toan chi tiet_x0000_coc nuoc"/>
      <sheetName val="_x0000__x0000__x0000__x0000__x0000__x0000_??_x0000__x0000__x0013__x0000__x0000__x0000__x0000__x0000__x0000__x0000__x0000__x0000__x0000__x0000__x0000__x0000__x0000__x0000__x001f_[dtT"/>
      <sheetName val="_x0000_?_x0000__x0000__x0000__x0000_?_x0001__x0000__x0000__x0000__x0000_?_x0001__x0000_????_x0001__x0000__x0000__x0000__x0000_?_x0001_H-_x0000_?_x0000_"/>
      <sheetName val="vua_x0000__x0000__x0000__x0000__x0000__x0000__x0000__x0000__x0000__x0000__x0000_韘࿊_x0000__x0004__x0000__x0000__x0000__x0000__x0000__x0000_酐࿊_x0000__x0000__x0000__x0000__x0000_"/>
      <sheetName val="Du toan_x0000_chi tiet coc"/>
      <sheetName val="S²_x0000__x0000_2"/>
      <sheetName val="T2_x0000__x0000_)"/>
      <sheetName val="KLDGTT&lt;1ü_x000c__x0000__x0000_(2)"/>
      <sheetName val="vua_x0000_韘࿊_x0000__x0004__x0000_酐࿊_x0000_須࿊_x0000__x0004__x0000__x0016_[dtTKKT-98-10"/>
      <sheetName val="tra_x0000__x0000__x0000__x0000__x0000_±@Z"/>
      <sheetName val="YE2_x0000__x0000_ CONG"/>
      <sheetName val="0_x0000__x0000_??_x0000__x0004__x0000__x0000__x0000__x0000__x0000__x0000_??_x0000__x0000__x0000__x0000__x0000__x0000__x0000__x0000_??_x0000__x0000__x0013__x0000__x0000__x0000_"/>
      <sheetName val="KHÐ"/>
      <sheetName val="Sheet3?_x0001_2)"/>
      <sheetName val="She%t11"/>
      <sheetName val="?_x0000_???_x0010_??_x0000__x0004__x0000__x0000__x0000__x0000__x0000__x0000_??_x0000__x0000__x0000__x0000__x0000__x0000__x0000__x0000_??_x0000__x0000__x0006_"/>
      <sheetName val="vua_x0000__x0000__x0000__x0000__x0000__x0000__x0000__x0000__x0000__x0010__x0000_韘࿊_x0000__x0004__x0000__x0000__x0000__x0000__x0000__x0000_酐࿊_x0000__x0000__x0000__x0000__x0000_"/>
      <sheetName val="Eodule1"/>
      <sheetName val="dt-kphi_x0010_øÿet"/>
      <sheetName val="fej"/>
      <sheetName val="DT1__x0010_3"/>
      <sheetName val="DGKE_00"/>
      <sheetName val="P4-T`nAn-Factored"/>
      <sheetName val="MTO REV.2(ARMOR)"/>
      <sheetName val="Nhatkychung"/>
      <sheetName val="Luong_mot_ngay_cong_k`ao_sat"/>
      <sheetName val="dt-k0hi (2)"/>
      <sheetName val="DT_x0003_T_02"/>
      <sheetName val="Nhap don gia VL dia áhuong"/>
      <sheetName val="uong mot ngay cong xay lap"/>
      <sheetName val="Du toan chi tiet?coc nuoc"/>
      <sheetName val="dt,kphi-iso-tong"/>
      <sheetName val="dt-kphi_x000a_iso-ctiet"/>
      <sheetName val="sut8100"/>
      <sheetName val="tra-vat-l)eu"/>
      <sheetName val="DL^KH"/>
      <sheetName val="soctiett+"/>
      <sheetName val="Ctietkh`ch"/>
      <sheetName val="tkkhai"/>
      <sheetName val="cp`i"/>
      <sheetName val="Phan_tich_don_gia_chi_Uet"/>
      <sheetName val="DGCONGW02"/>
      <sheetName val="T²_x0000__x0000_8-49"/>
      <sheetName val="Gia Du Thau "/>
      <sheetName val="TT"/>
      <sheetName val="dtmkphi-iso-tong"/>
      <sheetName val="S_ li_u"/>
      <sheetName val="T_ng h_p theo h_c sinh"/>
      <sheetName val="Tuong-?_x0001_an"/>
      <sheetName val="sat"/>
      <sheetName val="0??ﱸ͕?_x0004_??????͕????????列͕??_x0013_???"/>
      <sheetName val="TM_JCTC"/>
      <sheetName val="vua???????????韘࿊?_x0004_??????酐࿊?????"/>
      <sheetName val="LKVL-CK-HT-GD1"/>
      <sheetName val="CHI TI_x0000__x0000_"/>
      <sheetName val="????_x0001__x0000_?_x0001_H-_x0000_?_x0000_????_x0001__x0000_????_x0001__x0000_"/>
      <sheetName val="?_x0000_?_x0001__x0000_?_x0001__x0000_????_x0001__x0000_?_x0001_H-_x0000_?_x0000_"/>
      <sheetName val="Du toan chi tiet coc nuoc_x0000__x0000__x0000__x0000__x0000__x0000_"/>
      <sheetName val="CHITIET"/>
    </sheetNames>
    <sheetDataSet>
      <sheetData sheetId="0"/>
      <sheetData sheetId="1"/>
      <sheetData sheetId="2"/>
      <sheetData sheetId="3"/>
      <sheetData sheetId="4"/>
      <sheetData sheetId="5" refreshError="1">
        <row r="10">
          <cell r="Q10">
            <v>58000</v>
          </cell>
        </row>
        <row r="12">
          <cell r="Q12">
            <v>54000</v>
          </cell>
        </row>
        <row r="15">
          <cell r="Q15">
            <v>164</v>
          </cell>
        </row>
        <row r="20">
          <cell r="Q20">
            <v>18000</v>
          </cell>
        </row>
        <row r="23">
          <cell r="Q23">
            <v>4340</v>
          </cell>
        </row>
        <row r="28">
          <cell r="Q28">
            <v>1364000</v>
          </cell>
        </row>
        <row r="29">
          <cell r="Q29">
            <v>6091</v>
          </cell>
        </row>
        <row r="30">
          <cell r="Q30">
            <v>3500</v>
          </cell>
        </row>
        <row r="33">
          <cell r="Q33">
            <v>13636</v>
          </cell>
        </row>
        <row r="40">
          <cell r="Q40">
            <v>4500</v>
          </cell>
        </row>
        <row r="45">
          <cell r="Q45">
            <v>4300</v>
          </cell>
        </row>
        <row r="47">
          <cell r="Q47">
            <v>10500</v>
          </cell>
        </row>
        <row r="49">
          <cell r="Q49">
            <v>3000</v>
          </cell>
        </row>
        <row r="50">
          <cell r="Q50">
            <v>1200</v>
          </cell>
        </row>
        <row r="51">
          <cell r="Q51">
            <v>1370</v>
          </cell>
        </row>
        <row r="55">
          <cell r="Q55">
            <v>8636.363636363636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refreshError="1"/>
      <sheetData sheetId="611"/>
      <sheetData sheetId="612"/>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sheetData sheetId="622"/>
      <sheetData sheetId="623"/>
      <sheetData sheetId="624" refreshError="1"/>
      <sheetData sheetId="625" refreshError="1"/>
      <sheetData sheetId="626" refreshError="1"/>
      <sheetData sheetId="627" refreshError="1"/>
      <sheetData sheetId="628"/>
      <sheetData sheetId="629"/>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sheetData sheetId="659"/>
      <sheetData sheetId="660" refreshError="1"/>
      <sheetData sheetId="661" refreshError="1"/>
      <sheetData sheetId="662"/>
      <sheetData sheetId="663" refreshError="1"/>
      <sheetData sheetId="664" refreshError="1"/>
      <sheetData sheetId="665" refreshError="1"/>
      <sheetData sheetId="666" refreshError="1"/>
      <sheetData sheetId="667" refreshError="1"/>
      <sheetData sheetId="668" refreshError="1"/>
      <sheetData sheetId="669"/>
      <sheetData sheetId="670" refreshError="1"/>
      <sheetData sheetId="671"/>
      <sheetData sheetId="672" refreshError="1"/>
      <sheetData sheetId="673" refreshError="1"/>
      <sheetData sheetId="674" refreshError="1"/>
      <sheetData sheetId="675"/>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dg"/>
      <sheetName val="TH"/>
      <sheetName val="THTB"/>
      <sheetName val="KSTK"/>
      <sheetName val="KS-Nthu"/>
      <sheetName val="CPVC"/>
      <sheetName val="GPMB"/>
      <sheetName val="DBGT"/>
      <sheetName val="TH2"/>
      <sheetName val="HM2"/>
      <sheetName val="DTCT2"/>
      <sheetName val="KSTK2"/>
      <sheetName val="VCTB"/>
      <sheetName val="Tbang1"/>
      <sheetName val="trabang2"/>
      <sheetName val="tong hop"/>
      <sheetName val="km108"/>
      <sheetName val="km109"/>
      <sheetName val="km115"/>
      <sheetName val="km110"/>
      <sheetName val="km116"/>
      <sheetName val="km117"/>
      <sheetName val="km118"/>
      <sheetName val="Sheet3"/>
      <sheetName val="00000000"/>
      <sheetName val="XL4Test5"/>
      <sheetName val="Tra_bang"/>
      <sheetName val="So"/>
      <sheetName val="chiettinh"/>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ection"/>
      <sheetName val=""/>
      <sheetName val="MTL$-INTER"/>
      <sheetName val="Tai khoan"/>
      <sheetName val="Thuc thanh"/>
      <sheetName val="XL4Poppy"/>
      <sheetName val="Tongke"/>
      <sheetName val="GVL-NC-M"/>
      <sheetName val="KP-XL"/>
      <sheetName val="BC"/>
      <sheetName val="THX7"/>
      <sheetName val="T33"/>
      <sheetName val="BC thi dua 2"/>
      <sheetName val="HOC BONG 2"/>
      <sheetName val="HOC BONG"/>
      <sheetName val="BC thi dua"/>
      <sheetName val="WTB"/>
      <sheetName val="TB 2001"/>
      <sheetName val="DDCT2"/>
      <sheetName val="KcTK2"/>
      <sheetName val="km1 9"/>
      <sheetName val="km1!5"/>
      <sheetName val="XL4Test%"/>
      <sheetName val="BANGTRA"/>
      <sheetName val="TH-XL"/>
      <sheetName val="gvl"/>
      <sheetName val="Chi tiet"/>
      <sheetName val="?"/>
      <sheetName val="DBET"/>
      <sheetName val="May"/>
      <sheetName val="TT04"/>
      <sheetName val="HS"/>
      <sheetName val="Vua"/>
      <sheetName val="DGduong"/>
      <sheetName val="Gia vat tu"/>
      <sheetName val="WTB02"/>
      <sheetName val="Dung"/>
      <sheetName val="3.1.1"/>
      <sheetName val="3.1.4"/>
      <sheetName val="2.5.1"/>
      <sheetName val="4.1.1"/>
      <sheetName val="4.3.2"/>
      <sheetName val="2.3.3"/>
      <sheetName val="5.3.1"/>
      <sheetName val="2.4.3"/>
      <sheetName val="_"/>
      <sheetName val="tong_hop"/>
      <sheetName val="TB_2001"/>
      <sheetName val="dtct cong"/>
      <sheetName val="DG1"/>
      <sheetName val="NC"/>
      <sheetName val="Dinh nghia"/>
      <sheetName val="LEGEND"/>
      <sheetName val="GiaVL"/>
      <sheetName val="WK"/>
      <sheetName val="Menu"/>
      <sheetName val="BUGIA_VT"/>
      <sheetName val="dongia"/>
      <sheetName val="chhettinh"/>
      <sheetName val="_x0014_huc thanh"/>
      <sheetName val="SUMMARY"/>
      <sheetName val="Vat lieu"/>
      <sheetName val="_x0000_"/>
    </sheetNames>
    <sheetDataSet>
      <sheetData sheetId="0"/>
      <sheetData sheetId="1"/>
      <sheetData sheetId="2"/>
      <sheetData sheetId="3" refreshError="1">
        <row r="10">
          <cell r="D10" t="str">
            <v>S¶n xuÊt  BTN</v>
          </cell>
        </row>
        <row r="11">
          <cell r="D11" t="str">
            <v>VC BTN tõ TT Km7(Qlé9) 
®Õn Ctr×nh L=38km</v>
          </cell>
        </row>
        <row r="12">
          <cell r="D12" t="str">
            <v>BTN trung dµy 7cm</v>
          </cell>
        </row>
        <row r="13">
          <cell r="D13" t="str">
            <v>T­ãi nhùa dÝnh b¸m TC 1,5kg/m2</v>
          </cell>
        </row>
        <row r="14">
          <cell r="D14" t="str">
            <v xml:space="preserve">BT mÆt cÇu M300 ®¸ 1x2 </v>
          </cell>
        </row>
        <row r="15">
          <cell r="D15" t="str">
            <v xml:space="preserve">BT gê lan can M250 </v>
          </cell>
        </row>
        <row r="16">
          <cell r="D16" t="str">
            <v>G/c«ng CT mÆt cÇu F=8mm</v>
          </cell>
        </row>
        <row r="17">
          <cell r="D17" t="str">
            <v>G/c«ng CT gê F=14mm</v>
          </cell>
        </row>
        <row r="18">
          <cell r="D18" t="str">
            <v>G/c«ng CT mÆt cÇu + gê F=10mm</v>
          </cell>
        </row>
        <row r="19">
          <cell r="D19" t="str">
            <v>S¬n ph©n tuyÕn</v>
          </cell>
        </row>
        <row r="20">
          <cell r="D20" t="str">
            <v>QuÐt v«i gê ch¾n</v>
          </cell>
        </row>
        <row r="21">
          <cell r="D21" t="str">
            <v>QuÐt nhùa bitum vµ d¸n bao t¶i</v>
          </cell>
        </row>
        <row r="22">
          <cell r="D22" t="str">
            <v>V¸n khu«n gê lan can</v>
          </cell>
        </row>
        <row r="24">
          <cell r="D24" t="str">
            <v>2.DÇm DUL</v>
          </cell>
        </row>
        <row r="25">
          <cell r="D25" t="str">
            <v xml:space="preserve">DÇm DUL M400 </v>
          </cell>
        </row>
        <row r="26">
          <cell r="D26" t="str">
            <v>V¸n khu«n thÐp ®óc dÇm DUL</v>
          </cell>
        </row>
        <row r="27">
          <cell r="D27" t="str">
            <v xml:space="preserve">BT mèi nèi  M400 </v>
          </cell>
        </row>
        <row r="28">
          <cell r="D28" t="str">
            <v>G/c«ng CT dÇm F=6mm</v>
          </cell>
        </row>
        <row r="29">
          <cell r="D29" t="str">
            <v>G/c«ng CT dÇm F=8mm</v>
          </cell>
        </row>
        <row r="30">
          <cell r="D30" t="str">
            <v>G/c«ng CT dÇm F=10mm</v>
          </cell>
        </row>
        <row r="31">
          <cell r="D31" t="str">
            <v>G/c«ng CT dÇm F=12mm</v>
          </cell>
        </row>
        <row r="32">
          <cell r="D32" t="str">
            <v>G/c«ng CT dÇm F=14mm</v>
          </cell>
        </row>
        <row r="33">
          <cell r="D33" t="str">
            <v>G/c«ng CT dÇm F=16mm</v>
          </cell>
        </row>
        <row r="34">
          <cell r="D34" t="str">
            <v>G/c«ng CT dÇm F=18mm</v>
          </cell>
        </row>
        <row r="35">
          <cell r="D35" t="str">
            <v>G/c«ng CT dÇm F=20mm</v>
          </cell>
        </row>
        <row r="36">
          <cell r="D36" t="str">
            <v>G/c«ng CT dÇm F=25mm</v>
          </cell>
        </row>
        <row r="37">
          <cell r="D37" t="str">
            <v>L¾p ®Æt èng thÐp luån c¸p DUL</v>
          </cell>
        </row>
        <row r="38">
          <cell r="D38" t="str">
            <v>B¬m v÷a XM trong èng luån c¸p</v>
          </cell>
        </row>
        <row r="39">
          <cell r="D39" t="str">
            <v xml:space="preserve">L¾p ®Æt neo OVM </v>
          </cell>
        </row>
        <row r="40">
          <cell r="D40" t="str">
            <v>C¸p thÐp dÇm DUL kÐo sau 7tao F12,7</v>
          </cell>
        </row>
        <row r="41">
          <cell r="D41" t="str">
            <v>Gèi cao su</v>
          </cell>
        </row>
        <row r="42">
          <cell r="D42" t="str">
            <v>L¾p ®Æt thÐp b¶n</v>
          </cell>
        </row>
        <row r="44">
          <cell r="D44" t="str">
            <v xml:space="preserve">3.Lan can tay vÞn </v>
          </cell>
        </row>
        <row r="45">
          <cell r="D45" t="str">
            <v>SX lan can tay vÞn</v>
          </cell>
        </row>
        <row r="46">
          <cell r="D46" t="str">
            <v>ThÐp èng F=90mm dµy 4mm</v>
          </cell>
        </row>
        <row r="47">
          <cell r="D47" t="str">
            <v>L¾p dùng lan can tay vÞn</v>
          </cell>
        </row>
        <row r="48">
          <cell r="D48" t="str">
            <v>Ch¶i rØ</v>
          </cell>
        </row>
        <row r="49">
          <cell r="D49" t="str">
            <v>S¬n phñ.</v>
          </cell>
        </row>
        <row r="50">
          <cell r="D50" t="str">
            <v>S¬n chèng rØ</v>
          </cell>
        </row>
        <row r="52">
          <cell r="D52" t="str">
            <v>4.Khe co d·n, èng tho¸t n­íc</v>
          </cell>
        </row>
        <row r="53">
          <cell r="D53" t="str">
            <v>Gia c«ng vµ L§ thÐp d=12mm</v>
          </cell>
        </row>
        <row r="54">
          <cell r="D54" t="str">
            <v>Khe co d·n cao su</v>
          </cell>
        </row>
        <row r="55">
          <cell r="D55" t="str">
            <v>BT M400 gê khe co d·n</v>
          </cell>
        </row>
        <row r="56">
          <cell r="D56" t="str">
            <v>èng tho¸t n­íc F=150 , L=1m</v>
          </cell>
        </row>
        <row r="57">
          <cell r="D57" t="str">
            <v>Bul«ng M20.</v>
          </cell>
        </row>
        <row r="58">
          <cell r="D58" t="str">
            <v>QuÐt Sikadur 732 (TC 0.5l/m2 x 47.5m2)</v>
          </cell>
        </row>
        <row r="59">
          <cell r="D59" t="str">
            <v>L¾p ®Æt thÐp b¶n</v>
          </cell>
        </row>
        <row r="60">
          <cell r="D60" t="str">
            <v>L§ thÐp h×nh</v>
          </cell>
        </row>
        <row r="62">
          <cell r="D62" t="str">
            <v>5.B¶n dÉn ®Çu cÇu vµ dÇm ®ì b¶n</v>
          </cell>
        </row>
        <row r="63">
          <cell r="D63" t="str">
            <v>BT b¶n dÉn vµ dÇm ®ì b¶n M250</v>
          </cell>
        </row>
        <row r="64">
          <cell r="D64" t="str">
            <v>V¸n khu«n b¶n dÉn vµ dÇm ®ì b¶n</v>
          </cell>
        </row>
        <row r="65">
          <cell r="D65" t="str">
            <v>Cèt thÐp b¶n dÉn vµ dÇm ®ì b¶n d=8mm</v>
          </cell>
        </row>
        <row r="66">
          <cell r="D66" t="str">
            <v>Cèt thÐp b¶n dÉn vµ dÇm ®ì b¶n d=10mm</v>
          </cell>
        </row>
        <row r="67">
          <cell r="D67" t="str">
            <v>Cèt thÐp b¶n dÉn vµ dÇm ®ì b¶n d=12mm</v>
          </cell>
        </row>
        <row r="68">
          <cell r="D68" t="str">
            <v>Cèt thÐp b¶n dÉn vµ dÇm ®ì b¶n d=14mm</v>
          </cell>
        </row>
        <row r="69">
          <cell r="D69" t="str">
            <v>Cèt thÐp b¶n dÉn vµ dÇm ®ì b¶n d=16mm</v>
          </cell>
        </row>
        <row r="70">
          <cell r="D70" t="str">
            <v xml:space="preserve">D¨m s¹n ®Öm </v>
          </cell>
        </row>
        <row r="71">
          <cell r="D71" t="str">
            <v>BT lãt mãng M100</v>
          </cell>
        </row>
        <row r="72">
          <cell r="D72" t="str">
            <v>L¾p ®Æt b¶n dÉn</v>
          </cell>
        </row>
        <row r="74">
          <cell r="D74" t="str">
            <v>6.T­êng hé lan mÒm (2x143)m</v>
          </cell>
        </row>
        <row r="75">
          <cell r="D75" t="str">
            <v>T­êng hé lan mÒm</v>
          </cell>
        </row>
        <row r="76">
          <cell r="D76" t="str">
            <v xml:space="preserve">TÊm sãng gi÷a L=4,14m s¬n ph¶n quang </v>
          </cell>
        </row>
        <row r="77">
          <cell r="D77" t="str">
            <v>TÊm sãng ®Çu L=0,7m s¬n ph¶n quang</v>
          </cell>
        </row>
        <row r="78">
          <cell r="D78" t="str">
            <v>Cét thÐp</v>
          </cell>
        </row>
        <row r="79">
          <cell r="D79" t="str">
            <v>Hép ®Öm</v>
          </cell>
        </row>
        <row r="80">
          <cell r="D80" t="str">
            <v>M¾t ph¶n quang</v>
          </cell>
        </row>
        <row r="81">
          <cell r="D81" t="str">
            <v>Bul«ng F=20</v>
          </cell>
        </row>
        <row r="82">
          <cell r="D82" t="str">
            <v>Bul«ng F=16</v>
          </cell>
        </row>
        <row r="83">
          <cell r="D83" t="str">
            <v xml:space="preserve">D¨m s¹n ®Öm </v>
          </cell>
        </row>
        <row r="84">
          <cell r="D84" t="str">
            <v>BT mãng M150 ®¸ 4x6</v>
          </cell>
        </row>
        <row r="85">
          <cell r="D85" t="str">
            <v>V¸n khu«n mãng</v>
          </cell>
        </row>
        <row r="86">
          <cell r="D86" t="str">
            <v>§µo ®Êt mãng hé lan</v>
          </cell>
        </row>
        <row r="87">
          <cell r="D87" t="str">
            <v>§¾p ®Êt mãng ®Êt cÊp 3</v>
          </cell>
        </row>
        <row r="88">
          <cell r="D88" t="str">
            <v>Ch«n cét hé lan</v>
          </cell>
        </row>
        <row r="89">
          <cell r="D89" t="str">
            <v>L¾p dùng t­êng hé lan ( thanh gi÷a )</v>
          </cell>
        </row>
        <row r="90">
          <cell r="D90" t="str">
            <v>Bèc hµng lªn xuèng + vc tõ §N ®Õn CT L=219Km</v>
          </cell>
        </row>
        <row r="92">
          <cell r="D92" t="str">
            <v>7.§­êng hai ®Çu cÇu (tÝnh cho 20m)</v>
          </cell>
        </row>
        <row r="93">
          <cell r="D93" t="str">
            <v>§µo ®Êt ®Ó ®¾p + vËn chuyÓn L=3.5Km</v>
          </cell>
        </row>
        <row r="94">
          <cell r="D94" t="str">
            <v>§¾p nÒn ®­êng K95 ®Êt cÊp 3</v>
          </cell>
        </row>
        <row r="95">
          <cell r="D95" t="str">
            <v>§¾p nÒn ®­êng K98 ®Êt cÊp 3</v>
          </cell>
        </row>
        <row r="96">
          <cell r="D96" t="str">
            <v>§µo nÒn ®­êng ®Êt cÊp 3 (M95%, NC5%)</v>
          </cell>
        </row>
        <row r="97">
          <cell r="D97" t="str">
            <v xml:space="preserve">CÊp phèi ®¸ d¨m </v>
          </cell>
        </row>
        <row r="98">
          <cell r="D98" t="str">
            <v>T­ãi nhùa dÝnh b¸m TC 1,5kg/m2</v>
          </cell>
        </row>
        <row r="99">
          <cell r="D99" t="str">
            <v>BTN trung dµy 7cm</v>
          </cell>
        </row>
        <row r="100">
          <cell r="D100" t="str">
            <v>S¶n xuÊt  BTN</v>
          </cell>
        </row>
        <row r="101">
          <cell r="D101" t="str">
            <v>VC BTN tõ TT Km7(Qlé9) 
®Õn Ctr×nh L=38km</v>
          </cell>
        </row>
        <row r="103">
          <cell r="D103" t="str">
            <v>8.Cèng hép</v>
          </cell>
        </row>
        <row r="104">
          <cell r="D104" t="str">
            <v>BT t­êng c¸nh + t­êng ®Çu M200</v>
          </cell>
        </row>
        <row r="105">
          <cell r="D105" t="str">
            <v>BT cèng hép M300 ®¸ 1x2</v>
          </cell>
        </row>
        <row r="106">
          <cell r="D106" t="str">
            <v>QuÐt nhùa bitum vµ d¸n bao t¶i</v>
          </cell>
        </row>
        <row r="107">
          <cell r="D107" t="str">
            <v>QuÐt nhùa bitum ngoµi th©n cèng</v>
          </cell>
        </row>
        <row r="108">
          <cell r="D108" t="str">
            <v>V÷a XM M100 mèi nèi b¶n dÉn</v>
          </cell>
        </row>
        <row r="109">
          <cell r="D109" t="str">
            <v xml:space="preserve">D¨m s¹n ®Öm </v>
          </cell>
        </row>
        <row r="110">
          <cell r="D110" t="str">
            <v>V¸n khu«n ®æ BT cèng t¹i chç</v>
          </cell>
        </row>
        <row r="111">
          <cell r="D111" t="str">
            <v>Cèt thÐp cèng h×nh hép d=14mm</v>
          </cell>
        </row>
        <row r="112">
          <cell r="D112" t="str">
            <v>Cèt thÐp cèng h×nh hép d=16mm</v>
          </cell>
        </row>
        <row r="113">
          <cell r="D113" t="str">
            <v>Cèt thÐp cèng h×nh hép d=20mm</v>
          </cell>
        </row>
        <row r="114">
          <cell r="D114" t="str">
            <v>§¾p cÊp phèi sái s¹n gia cè mÆt ®­êng</v>
          </cell>
        </row>
        <row r="115">
          <cell r="D115" t="str">
            <v>Gia c«ng, l¾p r¾p gç thi 
c«ng cèng hép</v>
          </cell>
        </row>
        <row r="116">
          <cell r="D116" t="str">
            <v>LD vµ th¸o dì hÖ khung dµn gi¸o</v>
          </cell>
        </row>
        <row r="117">
          <cell r="D117" t="str">
            <v>§µo ®Êt cÊp 3</v>
          </cell>
        </row>
        <row r="118">
          <cell r="D118" t="str">
            <v>§¾p ®Êt cÊp 3</v>
          </cell>
        </row>
        <row r="120">
          <cell r="D120" t="str">
            <v>9.BÖ ®óc dÇm + BÖ chøa + B·i ®óc dÇm</v>
          </cell>
        </row>
        <row r="121">
          <cell r="D121" t="str">
            <v>Bªt«ng bÖ ®óc M250</v>
          </cell>
        </row>
        <row r="122">
          <cell r="D122" t="str">
            <v>Bªt«ng bÖ ®óc M200</v>
          </cell>
        </row>
        <row r="123">
          <cell r="D123" t="str">
            <v>V¸n khu«n ®æ BT bÖ ®óc dÇm</v>
          </cell>
        </row>
        <row r="124">
          <cell r="D124" t="str">
            <v>G/c«ng CT bÖ ®óc + bÖ chøa F=10mm</v>
          </cell>
        </row>
        <row r="125">
          <cell r="D125" t="str">
            <v>G/c«ng CT bÖ ®óc F=8mm</v>
          </cell>
        </row>
        <row r="126">
          <cell r="D126" t="str">
            <v>§µo ®Êt cÊp 3</v>
          </cell>
        </row>
        <row r="127">
          <cell r="D127" t="str">
            <v>L¸ng v÷a xim¨ng d=5cm M75</v>
          </cell>
        </row>
        <row r="128">
          <cell r="D128" t="str">
            <v>CÈu dÇm vµo vÞ trÝ lao</v>
          </cell>
        </row>
        <row r="129">
          <cell r="D129" t="str">
            <v>LËp ®­êng tr­ît ®Ó di chuyÓn dÇm</v>
          </cell>
        </row>
        <row r="130">
          <cell r="D130" t="str">
            <v>D/C dÇm cÇu tõ bÖ ®óc ®Õn bÖ chøa</v>
          </cell>
        </row>
        <row r="131">
          <cell r="D131" t="str">
            <v>CÈu dÇm tõ ®­êng tr­ît xuèng s¾p xÕp lªn bÖ chøa</v>
          </cell>
        </row>
        <row r="132">
          <cell r="D132" t="str">
            <v>N©ng h¹ dÇm cÇu L=33m</v>
          </cell>
        </row>
        <row r="133">
          <cell r="D133" t="str">
            <v>Th¸o dì ®­êng tr­ît 
 (tÝnh 80%c«ng l¾p)</v>
          </cell>
        </row>
        <row r="134">
          <cell r="D134" t="str">
            <v>Bul«ng M20.</v>
          </cell>
        </row>
        <row r="135">
          <cell r="D135" t="str">
            <v>§¸ héc xÕp chèng lón</v>
          </cell>
        </row>
        <row r="136">
          <cell r="D136" t="str">
            <v>ThÐp b¶n</v>
          </cell>
        </row>
        <row r="137">
          <cell r="D137" t="str">
            <v>Khèi kª thÐp</v>
          </cell>
        </row>
        <row r="138">
          <cell r="D138" t="str">
            <v>R¶i tµ vÑt gç</v>
          </cell>
        </row>
        <row r="139">
          <cell r="D139" t="str">
            <v>èng nhùa d=60</v>
          </cell>
        </row>
        <row r="140">
          <cell r="D140" t="str">
            <v xml:space="preserve">D¨m s¹n ®Öm </v>
          </cell>
        </row>
        <row r="141">
          <cell r="D141" t="str">
            <v>§¾p ®Êt cÊp 3</v>
          </cell>
        </row>
        <row r="142">
          <cell r="D142" t="str">
            <v>San ®Çm mÆt b»ng</v>
          </cell>
        </row>
        <row r="144">
          <cell r="D144" t="str">
            <v>10.Thi c«ng lao kÐo dÇm DUL</v>
          </cell>
        </row>
        <row r="145">
          <cell r="D145" t="str">
            <v>CÈu dÇm ra khái bÖ chøa</v>
          </cell>
        </row>
        <row r="146">
          <cell r="D146" t="str">
            <v>LËp ®­êng tr­ît ®Ó di chuyÓn dÇm</v>
          </cell>
        </row>
        <row r="147">
          <cell r="D147" t="str">
            <v>Tõ bÖ chøa ®Õn ch©n cÇu</v>
          </cell>
        </row>
        <row r="148">
          <cell r="D148" t="str">
            <v>D/ch dÇm cÇu L=33m vµo vÞ trÝ</v>
          </cell>
        </row>
        <row r="149">
          <cell r="D149" t="str">
            <v>(L=300m, §Þnh møc chØ di chuyÓn trong vßng 30m)</v>
          </cell>
        </row>
        <row r="150">
          <cell r="D150" t="str">
            <v>CÈu dÇm vµo vÞ trÝ lao</v>
          </cell>
        </row>
        <row r="151">
          <cell r="D151" t="str">
            <v>N©ng h¹ dÇm cÇu</v>
          </cell>
        </row>
        <row r="152">
          <cell r="D152" t="str">
            <v>Lao kÐo dÇm BT DUL L=33m</v>
          </cell>
        </row>
        <row r="153">
          <cell r="D153" t="str">
            <v>KÝch h¹ dÇm xuèng gèi</v>
          </cell>
        </row>
        <row r="154">
          <cell r="D154" t="str">
            <v>ChuyÓn xe lao sang nhÞp</v>
          </cell>
        </row>
        <row r="155">
          <cell r="D155" t="str">
            <v>Th¸o l¾p tæ hîp  lao dÇm</v>
          </cell>
        </row>
        <row r="156">
          <cell r="D156" t="str">
            <v>(150T x 30%)</v>
          </cell>
        </row>
        <row r="157">
          <cell r="D157" t="str">
            <v>Th¸o dì ®­êng tr­ît 
 (tÝnh 80%c«ng l¾p)</v>
          </cell>
        </row>
        <row r="158">
          <cell r="D158" t="str">
            <v>(KÓ c¶ ®­êng di chuyÓn dÇm trªn cÇu)</v>
          </cell>
        </row>
        <row r="159">
          <cell r="D159" t="str">
            <v xml:space="preserve">D¨m s¹n ®Öm </v>
          </cell>
        </row>
        <row r="161">
          <cell r="D161" t="str">
            <v>B.KÕt cÊu phÇn h¹ bé</v>
          </cell>
        </row>
        <row r="162">
          <cell r="D162" t="str">
            <v>1.Trô cÇu</v>
          </cell>
        </row>
        <row r="163">
          <cell r="D163" t="str">
            <v>BT xµ mò+®¸ kª gèi trô M300</v>
          </cell>
        </row>
        <row r="164">
          <cell r="D164" t="str">
            <v>BT th©n, bÖ trô M250 trªn c¹n ®¸ 2x4</v>
          </cell>
        </row>
        <row r="165">
          <cell r="D165" t="str">
            <v>Cèt thÐp trô F=10mm</v>
          </cell>
        </row>
        <row r="166">
          <cell r="D166" t="str">
            <v>Cèt thÐp trô F=16mm</v>
          </cell>
        </row>
        <row r="167">
          <cell r="D167" t="str">
            <v>Cèt thÐp trô F=20mm</v>
          </cell>
        </row>
        <row r="168">
          <cell r="D168" t="str">
            <v>Cèt thÐp trô F=22mm</v>
          </cell>
        </row>
        <row r="169">
          <cell r="D169" t="str">
            <v>Cèt thÐp trô F=30mm</v>
          </cell>
        </row>
        <row r="170">
          <cell r="D170" t="str">
            <v>V÷a XM t¹o dèc M75</v>
          </cell>
        </row>
        <row r="171">
          <cell r="D171" t="str">
            <v>VËn chuyÓn ®¸ ®æ ®i L=1Km</v>
          </cell>
        </row>
        <row r="172">
          <cell r="D172" t="str">
            <v>Xóc ®¸ ®æ ®i</v>
          </cell>
        </row>
        <row r="173">
          <cell r="D173" t="str">
            <v>§µo ph¸ ®¸ b»ng næ m×n (20%)</v>
          </cell>
        </row>
        <row r="174">
          <cell r="D174" t="str">
            <v>§µo ph¸ ®¸ b»ng thñ c«ng (80%)</v>
          </cell>
        </row>
        <row r="175">
          <cell r="D175" t="str">
            <v>§µo mãng (80%M¸y, 20% thñ c«ng)</v>
          </cell>
        </row>
        <row r="176">
          <cell r="D176" t="str">
            <v>§µo ®Êt ®Ó ®¾p + vËn chuyÓn L=3.5Km</v>
          </cell>
        </row>
        <row r="177">
          <cell r="D177" t="str">
            <v>§¾p ®Êt (80%M, 20%NC)</v>
          </cell>
        </row>
        <row r="178">
          <cell r="D178" t="str">
            <v>ThÐp tÊm (20x300x400)mm</v>
          </cell>
        </row>
        <row r="179">
          <cell r="D179" t="str">
            <v>V¸n khu«n thÐp thi c«ng mè + trô cÇu</v>
          </cell>
        </row>
        <row r="181">
          <cell r="D181" t="str">
            <v>2.Mè cÇu</v>
          </cell>
        </row>
        <row r="182">
          <cell r="D182" t="str">
            <v>BT ®¸ kª gèi mè M300</v>
          </cell>
        </row>
        <row r="183">
          <cell r="D183" t="str">
            <v>BT th©n + bÖ mè M250 ®¸ 2x4</v>
          </cell>
        </row>
        <row r="184">
          <cell r="D184" t="str">
            <v>BT t­êng ngùc + t­êng c¸nh M250</v>
          </cell>
        </row>
        <row r="185">
          <cell r="D185" t="str">
            <v>BT lãt mãng M100</v>
          </cell>
        </row>
        <row r="186">
          <cell r="D186" t="str">
            <v>V¸n khu«n thÐp mè+t­êng</v>
          </cell>
        </row>
        <row r="187">
          <cell r="D187" t="str">
            <v>Cèt thÐp mè F=8mm trªn c¹n</v>
          </cell>
        </row>
        <row r="188">
          <cell r="D188" t="str">
            <v>Cèt thÐp mè F=10mm trªn c¹n</v>
          </cell>
        </row>
        <row r="189">
          <cell r="D189" t="str">
            <v>Cèt thÐp mè F=12mm trªn c¹n</v>
          </cell>
        </row>
        <row r="190">
          <cell r="D190" t="str">
            <v>Cèt thÐp mè F=14mm trªn c¹n</v>
          </cell>
        </row>
        <row r="191">
          <cell r="D191" t="str">
            <v>Cèt thÐp mè F=16mm trªn c¹n</v>
          </cell>
        </row>
        <row r="192">
          <cell r="D192" t="str">
            <v>Cèt thÐp mè F&gt;18mm trªn c¹n</v>
          </cell>
        </row>
        <row r="193">
          <cell r="D193" t="str">
            <v>ThÐp tÊm</v>
          </cell>
        </row>
        <row r="194">
          <cell r="D194" t="str">
            <v>V÷a XM t¹o dèc M75</v>
          </cell>
        </row>
        <row r="195">
          <cell r="D195" t="str">
            <v>§¸ héc x©y m¸i taluy v÷a M100</v>
          </cell>
        </row>
        <row r="196">
          <cell r="D196" t="str">
            <v>§¸ héc x©y ch©n khay v÷a M100</v>
          </cell>
        </row>
        <row r="197">
          <cell r="D197" t="str">
            <v>§¸ héc x©y tø nãn v÷a M100</v>
          </cell>
        </row>
        <row r="198">
          <cell r="D198" t="str">
            <v xml:space="preserve">D¨m s¹n ®Öm </v>
          </cell>
        </row>
        <row r="199">
          <cell r="D199" t="str">
            <v>Xóc ®¸ ®æ ®i</v>
          </cell>
        </row>
        <row r="200">
          <cell r="D200" t="str">
            <v>VËn chuyÓn ®¸ ®æ ®i L=1Km</v>
          </cell>
        </row>
        <row r="201">
          <cell r="D201" t="str">
            <v>§µo ph¸ ®¸ b»ng næ m×n (20%)</v>
          </cell>
        </row>
        <row r="202">
          <cell r="D202" t="str">
            <v>§µo ph¸ ®¸ b»ng thñ c«ng (80%)</v>
          </cell>
        </row>
        <row r="203">
          <cell r="D203" t="str">
            <v>§µo mãng (80%M¸y, 20% thñ c«ng)</v>
          </cell>
        </row>
        <row r="204">
          <cell r="D204" t="str">
            <v>§µo ®Êt ®Ó ®¾p + vËn chuyÓn L=3.5Km</v>
          </cell>
        </row>
        <row r="205">
          <cell r="D205" t="str">
            <v>§¾p ®Êt (80%M, 20%NC)</v>
          </cell>
        </row>
        <row r="206">
          <cell r="D206" t="str">
            <v>San ®Çm mÆt b»ng</v>
          </cell>
        </row>
        <row r="208">
          <cell r="D208" t="str">
            <v>3.Khèi l­îng thi c«ng</v>
          </cell>
        </row>
        <row r="209">
          <cell r="D209" t="str">
            <v>a. Thi c«ng trô: 4 trô (LC 4 lÇn)</v>
          </cell>
        </row>
        <row r="210">
          <cell r="D210" t="str">
            <v>Khung bailey</v>
          </cell>
        </row>
        <row r="211">
          <cell r="D211" t="str">
            <v>(52.836tÊn*4lÇn/100=2.113tÊn)</v>
          </cell>
        </row>
        <row r="212">
          <cell r="D212" t="str">
            <v>L¾p dùng vµ th¸o dì khung bailey</v>
          </cell>
        </row>
        <row r="213">
          <cell r="D213" t="str">
            <v>LD cho 4 trô 52.836T x 2 = 105.67T</v>
          </cell>
        </row>
        <row r="214">
          <cell r="D214" t="str">
            <v>SX hÖ khung giµn gi¸o thi c«ng trô</v>
          </cell>
        </row>
        <row r="215">
          <cell r="D215" t="str">
            <v>LD vµ th¸o dì hÖ khung dµn gi¸o</v>
          </cell>
        </row>
        <row r="216">
          <cell r="D216" t="str">
            <v>(Khèi l­îng vËt liÖu tÝnh cho 4 trô)</v>
          </cell>
        </row>
        <row r="217">
          <cell r="D217" t="str">
            <v>(Gåm nh÷ng thanh chèng vµ gi»ng L75x75x8)</v>
          </cell>
        </row>
        <row r="218">
          <cell r="D218" t="str">
            <v>(Lu©n chuyÓn 4 lÇn : 28.64 x 4 lÇn =113.366T)</v>
          </cell>
        </row>
        <row r="219">
          <cell r="D219" t="str">
            <v>LD ray P43 ch«n th¼ng vµo trô lµm sµn</v>
          </cell>
        </row>
        <row r="220">
          <cell r="D220" t="str">
            <v xml:space="preserve">Lµm vµ th¶ rä ®¸ </v>
          </cell>
        </row>
        <row r="221">
          <cell r="D221" t="str">
            <v>Gia c«ng, l¾p r¾p gç thi 
c«ng trô (LC4lÇn)</v>
          </cell>
        </row>
        <row r="222">
          <cell r="D222" t="str">
            <v>V¸n sµn thi c«ng dµy 5cm</v>
          </cell>
        </row>
        <row r="223">
          <cell r="D223" t="str">
            <v>(102.4m3*2lÇn/8=25.6m3)</v>
          </cell>
        </row>
        <row r="224">
          <cell r="D224" t="str">
            <v>R¶i th¸o v¸n sµn</v>
          </cell>
        </row>
        <row r="225">
          <cell r="D225" t="str">
            <v>§Êt sÐt luyÖn dÎo</v>
          </cell>
        </row>
        <row r="226">
          <cell r="D226" t="str">
            <v>Bao t¶i ®Êt chèng xãi</v>
          </cell>
        </row>
        <row r="227">
          <cell r="D227" t="str">
            <v>§¾p ®Êt ®­êng thi c«ng</v>
          </cell>
        </row>
        <row r="228">
          <cell r="D228" t="str">
            <v>Xóc ®¸ ®æ ®i</v>
          </cell>
        </row>
        <row r="229">
          <cell r="D229" t="str">
            <v>VËn chuyÓn ®¸ ®æ ®i L=1Km</v>
          </cell>
        </row>
        <row r="230">
          <cell r="D230" t="str">
            <v>§µo ®¸ r·nh + hè tô</v>
          </cell>
        </row>
        <row r="231">
          <cell r="D231" t="str">
            <v>§µo ®Êt ®Ó ®¾p + vËn chuyÓn L=3.5Km</v>
          </cell>
        </row>
        <row r="232">
          <cell r="D232" t="str">
            <v>M¸y b¬m n­íc 75cv.</v>
          </cell>
        </row>
        <row r="233">
          <cell r="D233" t="str">
            <v>§¾p ®Êt khung v©y</v>
          </cell>
        </row>
        <row r="234">
          <cell r="D234" t="str">
            <v>Ph¸ dì khung v©y (70% nh©n c«ng, m¸y ®¾p)</v>
          </cell>
        </row>
        <row r="235">
          <cell r="D235" t="str">
            <v>VËn chuyÓn ®Êt ®æ ®i L=1Km</v>
          </cell>
        </row>
        <row r="236">
          <cell r="D236" t="str">
            <v>(Thanh th¶i lßng s«ng)</v>
          </cell>
        </row>
        <row r="238">
          <cell r="D238" t="str">
            <v>b.Thi c«ng mè (LC 2lÇn)</v>
          </cell>
        </row>
        <row r="239">
          <cell r="D239" t="str">
            <v>Khung bailey</v>
          </cell>
        </row>
        <row r="240">
          <cell r="D240" t="str">
            <v>(78,74tÊn*2lÇn/100=1.575tÊn)</v>
          </cell>
        </row>
        <row r="241">
          <cell r="D241" t="str">
            <v>L¾p dùng vµ th¸o dì khung bailey</v>
          </cell>
        </row>
        <row r="242">
          <cell r="D242" t="str">
            <v>SX hÖ khung giµn gi¸o thi c«ng mè</v>
          </cell>
        </row>
        <row r="243">
          <cell r="D243" t="str">
            <v>LD vµ th¸o dì hÖ khung dµn gi¸o</v>
          </cell>
        </row>
        <row r="244">
          <cell r="D244" t="str">
            <v>(Khèi l­îng vËt liÖu tÝnh cho 2 mè)</v>
          </cell>
        </row>
        <row r="245">
          <cell r="D245" t="str">
            <v>(Gåm nh÷ng thanh chèng vµ gi»ng L75x75x8)</v>
          </cell>
        </row>
        <row r="246">
          <cell r="D246" t="str">
            <v>(L¾p dùng 2 lÇn : 5.13 x 2 lÇn =10.26T)</v>
          </cell>
        </row>
        <row r="247">
          <cell r="D247" t="str">
            <v>§µo ®Êt nÒn ®­êng c«ng vô</v>
          </cell>
        </row>
        <row r="248">
          <cell r="D248" t="str">
            <v>Xóc ®¸ ®æ ®i</v>
          </cell>
        </row>
        <row r="249">
          <cell r="D249" t="str">
            <v>VËn chuyÓn ®¸ ®æ ®i L=1Km</v>
          </cell>
        </row>
        <row r="250">
          <cell r="D250" t="str">
            <v>§µo ®¸ r·nh + hè tô</v>
          </cell>
        </row>
        <row r="251">
          <cell r="D251" t="str">
            <v>M¸y b¬m n­íc 75cv.</v>
          </cell>
        </row>
        <row r="252">
          <cell r="D252" t="str">
            <v xml:space="preserve">Lµm vµ th¶ rä ®¸ </v>
          </cell>
        </row>
        <row r="253">
          <cell r="D253" t="str">
            <v>V¸n sµn thi c«ng dµy 5cm</v>
          </cell>
        </row>
        <row r="254">
          <cell r="D254" t="str">
            <v>(5.4m3*2lÇn/8=1.35m3)</v>
          </cell>
        </row>
        <row r="255">
          <cell r="D255" t="str">
            <v>R¶i th¸o v¸n sµn</v>
          </cell>
        </row>
        <row r="256">
          <cell r="D256" t="str">
            <v>Gia c«ng, l¾p r¾p gç thi 
c«ng mè (LC2lÇn)</v>
          </cell>
        </row>
        <row r="257">
          <cell r="D257" t="str">
            <v xml:space="preserve">D¨m s¹n ®Öm </v>
          </cell>
        </row>
        <row r="258">
          <cell r="D258" t="str">
            <v>ThÐp neo d=16mm</v>
          </cell>
        </row>
        <row r="259">
          <cell r="D259" t="str">
            <v>c. §­êng c«ng vô thi c«ng trô 1</v>
          </cell>
        </row>
        <row r="260">
          <cell r="D260" t="str">
            <v>§µo ®Êt nÒn ®­êng c«ng vô</v>
          </cell>
        </row>
        <row r="261">
          <cell r="D261" t="str">
            <v>V/c ®Êt ®æ ®i L=1Km</v>
          </cell>
        </row>
        <row r="262">
          <cell r="D262" t="str">
            <v>§¾p cÊp phèi sái s¹n gia cè mÆt ®­êng</v>
          </cell>
        </row>
        <row r="263">
          <cell r="D263" t="str">
            <v>d. §­êng + cèng c«ng vô qua ngÇm</v>
          </cell>
        </row>
        <row r="264">
          <cell r="D264" t="str">
            <v>L¾p ®Æt cèng BTCT D100mm</v>
          </cell>
        </row>
        <row r="265">
          <cell r="D265" t="str">
            <v>§µo ®Êt cÊp 3</v>
          </cell>
        </row>
        <row r="266">
          <cell r="D266" t="str">
            <v>§¾p ®Êt cÊp 3</v>
          </cell>
        </row>
        <row r="267">
          <cell r="D267" t="str">
            <v>X©y g¹ch chØ mèi nèi èng cèng</v>
          </cell>
        </row>
        <row r="268">
          <cell r="D268" t="str">
            <v>Bª t«ng ®Õ cèng M200</v>
          </cell>
        </row>
        <row r="269">
          <cell r="D269" t="str">
            <v>§¸ héc xÕp khan</v>
          </cell>
        </row>
        <row r="270">
          <cell r="D270" t="str">
            <v>San ®Çm mÆt b»ng</v>
          </cell>
        </row>
        <row r="271">
          <cell r="D271" t="str">
            <v>§¾p cÊp phèi sái s¹n gia cè mÆt ®­êng</v>
          </cell>
        </row>
        <row r="272">
          <cell r="D272" t="str">
            <v>e. Më réng ®­êng c«ng vô tõ Qlé 15 vµo c«ng tr­êng</v>
          </cell>
        </row>
        <row r="273">
          <cell r="D273" t="str">
            <v>§µo ®Êt nÒn ®­êng c«ng vô</v>
          </cell>
        </row>
        <row r="274">
          <cell r="D274" t="str">
            <v>§¾p nÒn ®­êng K98 ®Êt cÊp 3.</v>
          </cell>
        </row>
        <row r="275">
          <cell r="D275" t="str">
            <v>§µo ®Êt ®Ó ®¾p + vËn chuyÓn L=3.5Km</v>
          </cell>
        </row>
        <row r="276">
          <cell r="D276" t="str">
            <v>§¾p cÊp phèi sái s¹n gia cè mÆt ®­êng</v>
          </cell>
        </row>
        <row r="278">
          <cell r="D278" t="str">
            <v>4. H¹ng môc kh¸c</v>
          </cell>
        </row>
        <row r="279">
          <cell r="D279" t="str">
            <v>BiÓn b¸o tªn cÇu</v>
          </cell>
        </row>
        <row r="280">
          <cell r="D280" t="str">
            <v>Chi phÝ m¸y ph¸t ®iÖn c«ng suÊt 125KVA</v>
          </cell>
        </row>
        <row r="281">
          <cell r="D281" t="str">
            <v>(30 ngµy x 24th¸ng x 1.5ca x 237.813® )</v>
          </cell>
        </row>
        <row r="282">
          <cell r="D282" t="str">
            <v>(§· trõ phÇn nhiªn liÖu)</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NXT T.bi"/>
      <sheetName val="BC NXT phone"/>
      <sheetName val="KHAI THUE"/>
      <sheetName val="BC TH SD HOA DON"/>
      <sheetName val="Mua vào HD TT"/>
      <sheetName val="Mua vao 5%"/>
      <sheetName val="BK MUA VAO 10%"/>
      <sheetName val="BK BAN RA"/>
      <sheetName val="Thuc thanh"/>
      <sheetName val="Du_toan"/>
      <sheetName val="NCVL"/>
      <sheetName val="Duoi_phu_phi"/>
      <sheetName val="Thong_ke_thanh_toan_VL"/>
      <sheetName val="Thong_ke_thanh_toan_VL (2)"/>
      <sheetName val="TSO_CHUNG"/>
      <sheetName val="JS duong"/>
      <sheetName val="Bao gêa"/>
      <sheetName val="dtct cong"/>
      <sheetName val="THCT"/>
      <sheetName val="TT04"/>
      <sheetName val="Names"/>
      <sheetName val="gvl"/>
      <sheetName val="35KV gia mo"/>
      <sheetName val="0,4KV -TBA1"/>
      <sheetName val="0,4KV - TBA2"/>
      <sheetName val="TBA"/>
      <sheetName val="Sheet8"/>
      <sheetName val=""/>
      <sheetName val=" quy I-2005"/>
      <sheetName val="Quy 2- 2005 "/>
      <sheetName val="Quy III- 2005 "/>
      <sheetName val="Quy 4- 2005"/>
      <sheetName val="Trabang-ၔPhuoc"/>
      <sheetName val="SUMMARY"/>
      <sheetName val="TKKT-Giapba"/>
      <sheetName val="[TKKT-Giapba.塅䕃⹌塅ECVL"/>
      <sheetName val="Tai khoan"/>
      <sheetName val="VL"/>
      <sheetName val="TH-XL"/>
      <sheetName val="CHITIET VL-NC"/>
      <sheetName val="dongiachitiet"/>
      <sheetName val="Trabang-?Phuoc"/>
      <sheetName val="3.1.1"/>
      <sheetName val="3.1.4"/>
      <sheetName val="2.5.1"/>
      <sheetName val="4.1.1"/>
      <sheetName val="4.3.2"/>
      <sheetName val="2.3.3"/>
      <sheetName val="5.3.1"/>
      <sheetName val="2.4.3"/>
      <sheetName val="DG"/>
      <sheetName val="_x0013_heet13"/>
      <sheetName val="Shaet12"/>
      <sheetName val="Gia thanh"/>
      <sheetName val="CPK"/>
      <sheetName val="She%t13"/>
      <sheetName val="_TKKT-Giapba.塅䕃⹌塅ECVL"/>
      <sheetName val="S(eet12"/>
      <sheetName val="S(eet3"/>
      <sheetName val="PT_VT"/>
      <sheetName val="dongia"/>
      <sheetName val="BILL No.22"/>
      <sheetName val="Trabang-_Phuoc"/>
      <sheetName val="tra-vat-lieu"/>
      <sheetName val="DGduong"/>
      <sheetName val="DATA"/>
      <sheetName val="VP@N"/>
      <sheetName val="KL THUC TE"/>
      <sheetName val="atgt"/>
      <sheetName val="3;ËV gia mo"/>
      <sheetName val="hat_VN"/>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Section"/>
      <sheetName val="4"/>
      <sheetName val="TH_XL"/>
      <sheetName val="Gia vat tu"/>
      <sheetName val="KHAI DHUE"/>
      <sheetName val="Duoi_phu_phm"/>
      <sheetName val="XXX_x0018_XXXX"/>
      <sheetName val="Sh%et15"/>
      <sheetName val="_x0018_XXXXXX1"/>
      <sheetName val="TS"/>
      <sheetName val="0Ù\_x0004_("/>
      <sheetName val="0Ù__x0004_("/>
      <sheetName val="[TKKT-Giapba.????ECVL"/>
      <sheetName val="chitiet"/>
      <sheetName val="Tra_bang"/>
      <sheetName val="TDTKP1"/>
      <sheetName val="CHITIET VL-NC-TT -1p"/>
      <sheetName val="BUGIA_VT"/>
      <sheetName val="Tong_DT"/>
      <sheetName val="PTVT (MAU)"/>
      <sheetName val="Chi tiet"/>
      <sheetName val="VANKHUON"/>
      <sheetName val="Mua v�o HD TT"/>
      <sheetName val="Bao g�a"/>
      <sheetName val="[TKKT-Giapba.x"/>
      <sheetName val="Dg_Dchat"/>
      <sheetName val="Dg_Dhinh"/>
      <sheetName val="Bao_gia"/>
      <sheetName val="Nghiem_thu"/>
      <sheetName val="KS_duong"/>
      <sheetName val="DTSON_ADB3-N2"/>
      <sheetName val="tong_hop"/>
      <sheetName val="phan_tich_DG"/>
      <sheetName val="gia_vat_lieu"/>
      <sheetName val="gia_xe_may"/>
      <sheetName val="gia_nhan_cong"/>
      <sheetName val="Thuc_thanh"/>
      <sheetName val="NXT_T_bi"/>
      <sheetName val="BC_NXT_phone"/>
      <sheetName val="KHAI_THUE"/>
      <sheetName val="BC_TH_SD_HOA_DON"/>
      <sheetName val="Mua_vào_HD_TT"/>
      <sheetName val="Mua_vao_5%"/>
      <sheetName val="BK_MUA_VAO_10%"/>
      <sheetName val="BK_BAN_RA"/>
      <sheetName val="Thong_ke_thanh_toan_VL_(2)"/>
      <sheetName val="dtct_cong"/>
      <sheetName val="JS_duong"/>
      <sheetName val="35KV_gia_mo"/>
      <sheetName val="0,4KV_-TBA1"/>
      <sheetName val="0,4KV_-_TBA2"/>
      <sheetName val="_quy_I-2005"/>
      <sheetName val="Quy_2-_2005_"/>
      <sheetName val="Quy_III-_2005_"/>
      <sheetName val="Quy_4-_2005"/>
      <sheetName val="塅䕃⹌塅"/>
      <sheetName val="__x0002___x0009__憨ܿ놀ܼ__뉀ܼ_x0002____Ԁܿ돀ܼ__뒀ܼ_x0002______"/>
      <sheetName val="_TKKT-Giapba.____ECVL"/>
      <sheetName val="_x005f_x0013_heet13"/>
      <sheetName val="Bao_gêa"/>
      <sheetName val="Tai_khoan"/>
      <sheetName val="BILL_No_22"/>
      <sheetName val="Gia_thanh"/>
      <sheetName val="3_1_1"/>
      <sheetName val="3_1_4"/>
      <sheetName val="2_5_1"/>
      <sheetName val="4_1_1"/>
      <sheetName val="4_3_2"/>
      <sheetName val="2_3_3"/>
      <sheetName val="5_3_1"/>
      <sheetName val="2_4_3"/>
      <sheetName val="heet13"/>
      <sheetName val="KL_THUC_TE"/>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_x0000__x0002__x0000__x0009__x0000_憨ܿ놀ܼ_x0000__x0000_뉀ܼ_x0002__x0000__x0000__x0000_Ԁܿ돀ܼ_x0000__x0000_뒀ܼ_x0002__x0000__x0000__x0000__x0000__x0000_"/>
      <sheetName val="0Ù\_x0004_(_x0000__x0000__x0000_¦X'_x0000_"/>
      <sheetName val="_x0000__x0002__x0000_ _x0000_憨ܿ놀ܼ_x0000__x0000_뉀ܼ_x0002__x0000__x0000__x0000_Ԁܿ돀ܼ_x0000__x0000_뒀ܼ_x0002__x0000__x0000__x0000__x0000__x0000_"/>
      <sheetName val="__x0002__ _憨ܿ놀ܼ__뉀ܼ_x0002____Ԁܿ돀ܼ__뒀ܼ_x0002______"/>
      <sheetName val="_TKKT-Giapba.x"/>
      <sheetName val="[TKKT-Giapba.xls]0Ù\_x0004_(_x0000__x0000__x0000_¦X'_x0000_"/>
      <sheetName val="[TKKT-Giapba.xls][TKKT-Giapba.x"/>
      <sheetName val="_TKKT-Giapba.xls_0Ù__x0004_("/>
      <sheetName val="_TKKT-Giapba.xls__TKKT-Giapba.x"/>
      <sheetName val="?_x0002_?_x0009_?憨ܿ놀ܼ??뉀ܼ_x0002_???Ԁܿ돀ܼ??뒀ܼ_x0002_?????"/>
      <sheetName val="[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TKKT-Giapba_塅䕃⹌塅ECVL2"/>
      <sheetName val="BK_QT_BIEN_LAI2"/>
      <sheetName val="BK_PHU_LUC_B2"/>
      <sheetName val="BK_PHU_LUC_B_(2)2"/>
      <sheetName val="BK_PHU_LUC_B_(3)2"/>
      <sheetName val="BK_PHU_LUC_B_(4)2"/>
      <sheetName val="BK_PHU_LUC_BCHD_(3)2"/>
      <sheetName val="BK_PHU_LUC_BCHD_(4)2"/>
      <sheetName val="BK_PHU_LUC_C_(2)2"/>
      <sheetName val="BK_PHUC_LUC_D_HD2"/>
      <sheetName val="BK_PHUC_LUC_D_3_(2)2"/>
      <sheetName val="BK_PHUC_LUC_D_CHD(3)2"/>
      <sheetName val="BK_PHUC_LUC_D_CHD(4)2"/>
      <sheetName val="KHAI_DHUE2"/>
      <sheetName val="Dg_Dchat3"/>
      <sheetName val="Dg_Dhinh3"/>
      <sheetName val="Bao_gia3"/>
      <sheetName val="Nghiem_thu3"/>
      <sheetName val="KS_duong3"/>
      <sheetName val="DTSON_ADB3-N23"/>
      <sheetName val="tong_hop3"/>
      <sheetName val="phan_tich_DG3"/>
      <sheetName val="gia_vat_lieu3"/>
      <sheetName val="gia_xe_may3"/>
      <sheetName val="gia_nhan_cong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_quy_I-20053"/>
      <sheetName val="Quy_2-_2005_3"/>
      <sheetName val="Quy_III-_2005_3"/>
      <sheetName val="Quy_4-_20053"/>
      <sheetName val="dtct_cong3"/>
      <sheetName val="Tai_khoan3"/>
      <sheetName val="JS_duong3"/>
      <sheetName val="35KV_gia_mo3"/>
      <sheetName val="0,4KV_-TBA13"/>
      <sheetName val="0,4KV_-_TBA23"/>
      <sheetName val="Bao_gêa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s>
    <sheetDataSet>
      <sheetData sheetId="0"/>
      <sheetData sheetId="1"/>
      <sheetData sheetId="2"/>
      <sheetData sheetId="3"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v>0</v>
          </cell>
        </row>
        <row r="55">
          <cell r="A55" t="str">
            <v>VL</v>
          </cell>
        </row>
        <row r="56">
          <cell r="A56">
            <v>0</v>
          </cell>
        </row>
        <row r="57">
          <cell r="A57">
            <v>0</v>
          </cell>
        </row>
        <row r="58">
          <cell r="A58">
            <v>0</v>
          </cell>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1">
          <cell r="A161">
            <v>105</v>
          </cell>
        </row>
        <row r="162">
          <cell r="A162">
            <v>3</v>
          </cell>
        </row>
        <row r="163">
          <cell r="A163">
            <v>129</v>
          </cell>
        </row>
        <row r="164">
          <cell r="A164">
            <v>84</v>
          </cell>
        </row>
        <row r="165">
          <cell r="A165">
            <v>108</v>
          </cell>
        </row>
        <row r="166">
          <cell r="A166">
            <v>86</v>
          </cell>
        </row>
        <row r="167">
          <cell r="A167">
            <v>109</v>
          </cell>
        </row>
        <row r="169">
          <cell r="A169">
            <v>91</v>
          </cell>
        </row>
        <row r="170">
          <cell r="A170">
            <v>92</v>
          </cell>
        </row>
        <row r="171">
          <cell r="A171">
            <v>107</v>
          </cell>
        </row>
        <row r="172">
          <cell r="A172">
            <v>3</v>
          </cell>
        </row>
        <row r="173">
          <cell r="A173">
            <v>99</v>
          </cell>
        </row>
        <row r="175">
          <cell r="A175">
            <v>103</v>
          </cell>
        </row>
        <row r="176">
          <cell r="A176">
            <v>53</v>
          </cell>
        </row>
        <row r="177">
          <cell r="A177">
            <v>91</v>
          </cell>
        </row>
        <row r="178">
          <cell r="A178">
            <v>92</v>
          </cell>
        </row>
        <row r="179">
          <cell r="A179">
            <v>5</v>
          </cell>
        </row>
        <row r="180">
          <cell r="A180">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anbo2025"/>
      <sheetName val="Phanbo2026"/>
      <sheetName val="PHONG KHKD"/>
      <sheetName val="PHONG TCHC"/>
      <sheetName val="CT tính lương"/>
      <sheetName val="PHONG TCKT"/>
      <sheetName val="PHONG KTVT"/>
      <sheetName val="DD"/>
      <sheetName val="dulieu phan bo"/>
      <sheetName val="PB 02 CSL"/>
      <sheetName val="BANG TÍNH"/>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
      <sheetName val="08 KH LAO DONG TIEN LUONG (cũ)"/>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6">
          <cell r="D26">
            <v>29076.896932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ANG TÍNH "/>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9">
          <cell r="G19">
            <v>0</v>
          </cell>
        </row>
        <row r="20">
          <cell r="G20">
            <v>0</v>
          </cell>
        </row>
      </sheetData>
      <sheetData sheetId="11" refreshError="1"/>
      <sheetData sheetId="12">
        <row r="12">
          <cell r="K12">
            <v>0</v>
          </cell>
        </row>
        <row r="18">
          <cell r="K18">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0">
          <cell r="C10" t="str">
            <v>-</v>
          </cell>
          <cell r="D10" t="str">
            <v>-</v>
          </cell>
        </row>
      </sheetData>
      <sheetData sheetId="26" refreshError="1"/>
      <sheetData sheetId="27" refreshError="1"/>
      <sheetData sheetId="2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H-2024"/>
      <sheetName val="DK2024 (H)"/>
      <sheetName val="DK2024 (10.24)"/>
      <sheetName val="DK2024 (11.24)"/>
      <sheetName val="SL 2024 "/>
      <sheetName val="lương"/>
      <sheetName val="tinh thue TNDN"/>
      <sheetName val="Note"/>
    </sheetNames>
    <sheetDataSet>
      <sheetData sheetId="0" refreshError="1"/>
      <sheetData sheetId="1" refreshError="1"/>
      <sheetData sheetId="2">
        <row r="7">
          <cell r="P7">
            <v>179513709720.39999</v>
          </cell>
        </row>
      </sheetData>
      <sheetData sheetId="3" refreshError="1">
        <row r="7">
          <cell r="Q7">
            <v>31441579322</v>
          </cell>
        </row>
        <row r="26">
          <cell r="W26">
            <v>75828530232</v>
          </cell>
        </row>
        <row r="31">
          <cell r="W31">
            <v>3287078249</v>
          </cell>
        </row>
        <row r="35">
          <cell r="W35">
            <v>756613042</v>
          </cell>
        </row>
        <row r="40">
          <cell r="W40">
            <v>27922083521</v>
          </cell>
        </row>
        <row r="44">
          <cell r="W44">
            <v>419774993</v>
          </cell>
        </row>
        <row r="47">
          <cell r="W47">
            <v>21729722360</v>
          </cell>
        </row>
        <row r="48">
          <cell r="W48">
            <v>1548844627</v>
          </cell>
        </row>
        <row r="50">
          <cell r="W50">
            <v>36000000</v>
          </cell>
        </row>
        <row r="51">
          <cell r="W51">
            <v>10522768815</v>
          </cell>
        </row>
        <row r="52">
          <cell r="W52">
            <v>3787500000</v>
          </cell>
        </row>
        <row r="54">
          <cell r="W54">
            <v>1882736097</v>
          </cell>
        </row>
        <row r="59">
          <cell r="W59">
            <v>866693141</v>
          </cell>
        </row>
        <row r="60">
          <cell r="W60">
            <v>200527735</v>
          </cell>
        </row>
        <row r="62">
          <cell r="W62">
            <v>24897040855.400002</v>
          </cell>
        </row>
        <row r="67">
          <cell r="W67">
            <v>54989695</v>
          </cell>
        </row>
        <row r="68">
          <cell r="W68">
            <v>1508989009</v>
          </cell>
        </row>
        <row r="71">
          <cell r="W71">
            <v>22984008</v>
          </cell>
        </row>
        <row r="73">
          <cell r="W73">
            <v>826157214</v>
          </cell>
        </row>
        <row r="74">
          <cell r="W74">
            <v>190386284</v>
          </cell>
        </row>
        <row r="75">
          <cell r="W75">
            <v>591682720</v>
          </cell>
        </row>
        <row r="78">
          <cell r="W78">
            <v>2126460</v>
          </cell>
        </row>
        <row r="80">
          <cell r="W80">
            <v>110968200</v>
          </cell>
        </row>
        <row r="81">
          <cell r="W81">
            <v>187527390</v>
          </cell>
        </row>
        <row r="82">
          <cell r="W82">
            <v>279433339</v>
          </cell>
        </row>
        <row r="85">
          <cell r="W85">
            <v>126850303</v>
          </cell>
        </row>
        <row r="86">
          <cell r="W86">
            <v>506571510</v>
          </cell>
        </row>
        <row r="90">
          <cell r="W90">
            <v>334041459.80000001</v>
          </cell>
        </row>
        <row r="98">
          <cell r="W98">
            <v>35876520</v>
          </cell>
        </row>
        <row r="100">
          <cell r="W100">
            <v>630473460</v>
          </cell>
        </row>
        <row r="101">
          <cell r="W101">
            <v>26061500</v>
          </cell>
        </row>
        <row r="103">
          <cell r="W103">
            <v>26259000</v>
          </cell>
        </row>
        <row r="105">
          <cell r="W105">
            <v>258705000</v>
          </cell>
        </row>
        <row r="106">
          <cell r="W106">
            <v>0</v>
          </cell>
        </row>
        <row r="108">
          <cell r="W108">
            <v>15299433</v>
          </cell>
        </row>
        <row r="110">
          <cell r="W110">
            <v>149989129</v>
          </cell>
        </row>
        <row r="111">
          <cell r="W111">
            <v>104898333</v>
          </cell>
        </row>
        <row r="114">
          <cell r="W114">
            <v>4126042044</v>
          </cell>
        </row>
        <row r="115">
          <cell r="W115">
            <v>4590134192</v>
          </cell>
        </row>
        <row r="116">
          <cell r="W116">
            <v>18256564682</v>
          </cell>
        </row>
        <row r="120">
          <cell r="W120">
            <v>59749311</v>
          </cell>
        </row>
        <row r="122">
          <cell r="W122">
            <v>1886501602</v>
          </cell>
        </row>
        <row r="123">
          <cell r="W123">
            <v>455629908</v>
          </cell>
        </row>
        <row r="125">
          <cell r="W125">
            <v>18257899</v>
          </cell>
        </row>
        <row r="127">
          <cell r="W127">
            <v>504698433</v>
          </cell>
        </row>
        <row r="128">
          <cell r="W128">
            <v>271673836</v>
          </cell>
        </row>
        <row r="130">
          <cell r="W130">
            <v>200282399</v>
          </cell>
        </row>
        <row r="132">
          <cell r="W132">
            <v>2600004520</v>
          </cell>
        </row>
        <row r="133">
          <cell r="W133">
            <v>713848640</v>
          </cell>
        </row>
        <row r="135">
          <cell r="W135">
            <v>24821792.199999999</v>
          </cell>
        </row>
        <row r="137">
          <cell r="W137">
            <v>311561616</v>
          </cell>
        </row>
        <row r="139">
          <cell r="W139">
            <v>185223000</v>
          </cell>
        </row>
        <row r="140">
          <cell r="W140">
            <v>900000000</v>
          </cell>
        </row>
        <row r="141">
          <cell r="W141">
            <v>158900000</v>
          </cell>
        </row>
        <row r="142">
          <cell r="W142">
            <v>1972997880</v>
          </cell>
        </row>
        <row r="143">
          <cell r="W143">
            <v>519286771</v>
          </cell>
        </row>
        <row r="145">
          <cell r="W145">
            <v>1006198603</v>
          </cell>
        </row>
        <row r="146">
          <cell r="W146">
            <v>2288603168</v>
          </cell>
        </row>
        <row r="148">
          <cell r="W148">
            <v>6000000</v>
          </cell>
        </row>
        <row r="149">
          <cell r="W149">
            <v>944600000</v>
          </cell>
        </row>
        <row r="150">
          <cell r="W150">
            <v>82407408</v>
          </cell>
        </row>
        <row r="151">
          <cell r="W151">
            <v>95000000</v>
          </cell>
        </row>
        <row r="152">
          <cell r="W152">
            <v>60000000</v>
          </cell>
        </row>
        <row r="153">
          <cell r="W153">
            <v>1181071411</v>
          </cell>
        </row>
        <row r="155">
          <cell r="W155">
            <v>13258975827</v>
          </cell>
        </row>
        <row r="156">
          <cell r="W156">
            <v>4462980548</v>
          </cell>
        </row>
        <row r="157">
          <cell r="W157">
            <v>14546160</v>
          </cell>
        </row>
        <row r="158">
          <cell r="W158">
            <v>2131045288</v>
          </cell>
        </row>
        <row r="159">
          <cell r="W159">
            <v>100216094</v>
          </cell>
        </row>
        <row r="163">
          <cell r="W163">
            <v>3446020431</v>
          </cell>
        </row>
        <row r="168">
          <cell r="W168">
            <v>-148501674</v>
          </cell>
        </row>
        <row r="169">
          <cell r="W169">
            <v>0</v>
          </cell>
        </row>
        <row r="170">
          <cell r="W170">
            <v>-41593984</v>
          </cell>
        </row>
        <row r="174">
          <cell r="W174">
            <v>5221340895</v>
          </cell>
        </row>
        <row r="178">
          <cell r="W178">
            <v>3255377214</v>
          </cell>
        </row>
        <row r="179">
          <cell r="W179">
            <v>1505340900</v>
          </cell>
        </row>
        <row r="185">
          <cell r="W185">
            <v>644540196</v>
          </cell>
        </row>
        <row r="187">
          <cell r="W187">
            <v>2995191409</v>
          </cell>
        </row>
        <row r="188">
          <cell r="W188">
            <v>210064051</v>
          </cell>
        </row>
      </sheetData>
      <sheetData sheetId="4">
        <row r="20">
          <cell r="Q20">
            <v>0</v>
          </cell>
        </row>
        <row r="55">
          <cell r="Q55">
            <v>0</v>
          </cell>
        </row>
        <row r="56">
          <cell r="Q56">
            <v>738</v>
          </cell>
        </row>
        <row r="71">
          <cell r="Q71">
            <v>0</v>
          </cell>
        </row>
      </sheetData>
      <sheetData sheetId="5" refreshError="1"/>
      <sheetData sheetId="6" refreshError="1"/>
      <sheetData sheetId="7"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sheetName val="2025 (9.25)"/>
      <sheetName val="2025 (10.25)"/>
      <sheetName val="2025 (11.25)"/>
      <sheetName val="2025 (12.25)"/>
      <sheetName val="DU LIEU PHAN BO 2025"/>
      <sheetName val="NLIỆU+THUÊ NGOÀI TT"/>
      <sheetName val="Tong hop Dthu-SL"/>
    </sheetNames>
    <sheetDataSet>
      <sheetData sheetId="0" refreshError="1"/>
      <sheetData sheetId="1" refreshError="1"/>
      <sheetData sheetId="2">
        <row r="32">
          <cell r="AN32">
            <v>77548964657.009201</v>
          </cell>
        </row>
        <row r="37">
          <cell r="AN37">
            <v>2642549419</v>
          </cell>
        </row>
        <row r="41">
          <cell r="AN41">
            <v>965065869</v>
          </cell>
        </row>
        <row r="45">
          <cell r="AN45">
            <v>28435268678.57143</v>
          </cell>
        </row>
        <row r="46">
          <cell r="AN46">
            <v>27855692638</v>
          </cell>
        </row>
        <row r="50">
          <cell r="AN50">
            <v>579576040.57142866</v>
          </cell>
        </row>
        <row r="56">
          <cell r="AN56">
            <v>36000000</v>
          </cell>
        </row>
        <row r="59">
          <cell r="AN59">
            <v>3165110492</v>
          </cell>
        </row>
        <row r="68">
          <cell r="AN68">
            <v>29041189194.200005</v>
          </cell>
        </row>
        <row r="76">
          <cell r="AN76">
            <v>64351620</v>
          </cell>
        </row>
        <row r="77">
          <cell r="AN77">
            <v>23767300</v>
          </cell>
        </row>
        <row r="79">
          <cell r="AN79">
            <v>1028843847</v>
          </cell>
        </row>
        <row r="85">
          <cell r="AN85">
            <v>625872000</v>
          </cell>
        </row>
        <row r="87">
          <cell r="AN87">
            <v>179706320</v>
          </cell>
        </row>
        <row r="91">
          <cell r="AN91">
            <v>96439401</v>
          </cell>
        </row>
        <row r="92">
          <cell r="AN92">
            <v>264700292</v>
          </cell>
        </row>
        <row r="95">
          <cell r="AN95">
            <v>28115013</v>
          </cell>
        </row>
        <row r="96">
          <cell r="AN96">
            <v>183298569</v>
          </cell>
        </row>
        <row r="100">
          <cell r="AN100">
            <v>312830038</v>
          </cell>
        </row>
        <row r="107">
          <cell r="AN107">
            <v>709635050.25</v>
          </cell>
        </row>
        <row r="111">
          <cell r="AN111">
            <v>33911200</v>
          </cell>
        </row>
        <row r="112">
          <cell r="AN112">
            <v>487758600</v>
          </cell>
        </row>
        <row r="117">
          <cell r="AN117">
            <v>284402787</v>
          </cell>
        </row>
        <row r="121">
          <cell r="AN121">
            <v>87668493.150684938</v>
          </cell>
        </row>
        <row r="123">
          <cell r="AN123">
            <v>42268892015.551727</v>
          </cell>
        </row>
        <row r="130">
          <cell r="AN130">
            <v>2056451480</v>
          </cell>
        </row>
        <row r="135">
          <cell r="AN135">
            <v>392269150</v>
          </cell>
        </row>
        <row r="140">
          <cell r="AN140">
            <v>3437132460</v>
          </cell>
        </row>
        <row r="145">
          <cell r="AN145">
            <v>318941060</v>
          </cell>
        </row>
        <row r="150">
          <cell r="AN150">
            <v>1477852350</v>
          </cell>
        </row>
        <row r="151">
          <cell r="AN151">
            <v>990000000</v>
          </cell>
        </row>
        <row r="152">
          <cell r="AN152">
            <v>250000000</v>
          </cell>
        </row>
        <row r="153">
          <cell r="AN153">
            <v>1972997880</v>
          </cell>
        </row>
        <row r="154">
          <cell r="AN154">
            <v>579386222</v>
          </cell>
        </row>
        <row r="158">
          <cell r="AN158">
            <v>1001881589</v>
          </cell>
        </row>
        <row r="159">
          <cell r="AN159">
            <v>2041171154</v>
          </cell>
        </row>
        <row r="161">
          <cell r="AN161">
            <v>6000000</v>
          </cell>
        </row>
        <row r="162">
          <cell r="AN162">
            <v>944528000</v>
          </cell>
        </row>
        <row r="163">
          <cell r="AN163">
            <v>193000000</v>
          </cell>
        </row>
        <row r="164">
          <cell r="AN164">
            <v>50000000</v>
          </cell>
        </row>
        <row r="165">
          <cell r="AN165">
            <v>33156422</v>
          </cell>
        </row>
        <row r="166">
          <cell r="AN166">
            <v>1351945474</v>
          </cell>
        </row>
        <row r="168">
          <cell r="AN168">
            <v>14358849905.188198</v>
          </cell>
        </row>
        <row r="169">
          <cell r="AN169">
            <v>5438470553.5555553</v>
          </cell>
        </row>
        <row r="170">
          <cell r="AN170">
            <v>23006714.000000004</v>
          </cell>
        </row>
        <row r="171">
          <cell r="AN171">
            <v>1096194219</v>
          </cell>
        </row>
        <row r="172">
          <cell r="AN172">
            <v>104606179</v>
          </cell>
        </row>
        <row r="177">
          <cell r="AN177">
            <v>3418936406</v>
          </cell>
        </row>
        <row r="181">
          <cell r="AN181">
            <v>-728700004</v>
          </cell>
        </row>
        <row r="187">
          <cell r="AN187">
            <v>7197476589</v>
          </cell>
        </row>
        <row r="191">
          <cell r="AN191">
            <v>2713038878</v>
          </cell>
        </row>
        <row r="192">
          <cell r="AN192">
            <v>401537273</v>
          </cell>
        </row>
        <row r="194">
          <cell r="AN194">
            <v>0</v>
          </cell>
        </row>
        <row r="201">
          <cell r="AN201">
            <v>1163420235</v>
          </cell>
        </row>
      </sheetData>
      <sheetData sheetId="3" refreshError="1"/>
      <sheetData sheetId="4" refreshError="1"/>
      <sheetData sheetId="5" refreshError="1"/>
      <sheetData sheetId="6" refreshError="1"/>
      <sheetData sheetId="7"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HONG KHKD"/>
      <sheetName val="PHONG TCHC"/>
      <sheetName val="CT tính lương"/>
      <sheetName val="PHONG TCKT"/>
      <sheetName val="DD"/>
      <sheetName val="PHONG KTVT"/>
      <sheetName val="dulieu phan bo"/>
      <sheetName val="PB 02 CSL"/>
      <sheetName val="BANG TÍNH "/>
      <sheetName val="GIAO DỊCH NỘI BỘ"/>
      <sheetName val="CDKT"/>
      <sheetName val="KQKD"/>
      <sheetName val="TH-BC KT"/>
      <sheetName val="LCTT"/>
      <sheetName val="17 PPLN"/>
      <sheetName val="KET QUA DA TCA2"/>
      <sheetName val="KET QUA DA TCA5"/>
      <sheetName val="VAY "/>
      <sheetName val="TNK-CPK"/>
      <sheetName val="01TH nganh nghe kinh doanh"/>
      <sheetName val="01KH Chi tieu kinh te chu yeu"/>
      <sheetName val="02TH co cau to chuc"/>
      <sheetName val="01BKH Chi tieu tong hop"/>
      <sheetName val="02 KH SXSP"/>
      <sheetName val="03KH Chi tieu doanh thu"/>
      <sheetName val="04KH GTTT"/>
      <sheetName val="05KH XNK"/>
      <sheetName val="06AKH ĐT XDCB TTB"/>
      <sheetName val="06BKH ĐT HINH THANH TSCĐ, XDCB"/>
      <sheetName val="06 DTXDCBcs  lc"/>
      <sheetName val="07 KH KHCNMT "/>
      <sheetName val="08 KH SUA CHUA TSCD"/>
      <sheetName val="09 KH LAO DONG"/>
      <sheetName val="10 KH TIEN LUONG"/>
      <sheetName val="11 KH LAO DONG TIEN LUONG"/>
      <sheetName val="12 KH DTHL"/>
      <sheetName val="13 GVHB"/>
      <sheetName val="14 QLDN"/>
      <sheetName val="15 CPBH"/>
      <sheetName val="16 chi tiet KQSXKD"/>
      <sheetName val="18a khts"/>
      <sheetName val="19KH dau tu ra ngoai"/>
      <sheetName val="19 dttaichinh khong "/>
      <sheetName val="Phu biểu 19a"/>
      <sheetName val="Phụ biểu 19b"/>
      <sheetName val="20KH btoan von"/>
      <sheetName val="21 KH cac khoan nop NS"/>
    </sheetNames>
    <sheetDataSet>
      <sheetData sheetId="0"/>
      <sheetData sheetId="1"/>
      <sheetData sheetId="2"/>
      <sheetData sheetId="3"/>
      <sheetData sheetId="4">
        <row r="91">
          <cell r="O91">
            <v>14818999999.999998</v>
          </cell>
        </row>
      </sheetData>
      <sheetData sheetId="5"/>
      <sheetData sheetId="6"/>
      <sheetData sheetId="7"/>
      <sheetData sheetId="8">
        <row r="111">
          <cell r="I111">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HC"/>
      <sheetName val="12 KH DTHL"/>
      <sheetName val="07 KH KHCNMT "/>
    </sheetNames>
    <sheetDataSet>
      <sheetData sheetId="0">
        <row r="10">
          <cell r="F10">
            <v>1000000</v>
          </cell>
        </row>
        <row r="51">
          <cell r="I51">
            <v>12000000</v>
          </cell>
        </row>
        <row r="55">
          <cell r="I55"/>
        </row>
        <row r="56">
          <cell r="I56"/>
        </row>
        <row r="58">
          <cell r="I58">
            <v>0</v>
          </cell>
        </row>
      </sheetData>
      <sheetData sheetId="1"/>
      <sheetData sheetId="2"/>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KT"/>
      <sheetName val="Phanbo2025"/>
      <sheetName val="2024"/>
    </sheetNames>
    <sheetDataSet>
      <sheetData sheetId="0">
        <row r="9">
          <cell r="F9">
            <v>9291709882.2876701</v>
          </cell>
        </row>
        <row r="44">
          <cell r="F44">
            <v>59452527</v>
          </cell>
        </row>
        <row r="45">
          <cell r="F45">
            <v>89553600</v>
          </cell>
        </row>
        <row r="46">
          <cell r="F46">
            <v>59794200</v>
          </cell>
        </row>
        <row r="47">
          <cell r="F47">
            <v>44044200</v>
          </cell>
        </row>
        <row r="48">
          <cell r="F48">
            <v>81177319</v>
          </cell>
        </row>
        <row r="49">
          <cell r="F49">
            <v>97554600</v>
          </cell>
        </row>
        <row r="50">
          <cell r="F50">
            <v>115014600</v>
          </cell>
        </row>
        <row r="51">
          <cell r="F51">
            <v>143676713</v>
          </cell>
        </row>
        <row r="52">
          <cell r="F52"/>
        </row>
        <row r="53">
          <cell r="F53">
            <v>126982580</v>
          </cell>
        </row>
        <row r="54">
          <cell r="F54"/>
        </row>
        <row r="72">
          <cell r="F72"/>
        </row>
      </sheetData>
      <sheetData sheetId="1"/>
      <sheetData sheetId="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PKTVT TONG HOP"/>
      <sheetName val="2025 TUAN"/>
      <sheetName val="2025 T-ANH"/>
      <sheetName val="2025 HUNG"/>
      <sheetName val="2025 TOAN-LONG"/>
      <sheetName val="2025 KHOA"/>
    </sheetNames>
    <sheetDataSet>
      <sheetData sheetId="0">
        <row r="42">
          <cell r="E42">
            <v>54750000</v>
          </cell>
        </row>
      </sheetData>
      <sheetData sheetId="1">
        <row r="43">
          <cell r="H43">
            <v>0</v>
          </cell>
        </row>
        <row r="163">
          <cell r="H163">
            <v>0</v>
          </cell>
        </row>
      </sheetData>
      <sheetData sheetId="2">
        <row r="43">
          <cell r="H43">
            <v>0</v>
          </cell>
        </row>
        <row r="163">
          <cell r="H163">
            <v>0</v>
          </cell>
        </row>
      </sheetData>
      <sheetData sheetId="3">
        <row r="43">
          <cell r="H43">
            <v>0</v>
          </cell>
        </row>
        <row r="163">
          <cell r="H163">
            <v>0</v>
          </cell>
        </row>
      </sheetData>
      <sheetData sheetId="4">
        <row r="43">
          <cell r="H43">
            <v>0</v>
          </cell>
        </row>
        <row r="163">
          <cell r="H163">
            <v>0</v>
          </cell>
        </row>
      </sheetData>
      <sheetData sheetId="5">
        <row r="43">
          <cell r="H43">
            <v>0</v>
          </cell>
        </row>
        <row r="163">
          <cell r="H163">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vua"/>
      <sheetName val="gVL"/>
      <sheetName val="dtoan"/>
      <sheetName val="goithau-so4"/>
      <sheetName val="tkp"/>
      <sheetName val="Congty"/>
      <sheetName val="VPPN"/>
      <sheetName val="XN74"/>
      <sheetName val="XN54"/>
      <sheetName val="XN33"/>
      <sheetName val="NK96"/>
      <sheetName val="XL4Test5"/>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THDT"/>
      <sheetName val="DM-Goc"/>
      <sheetName val="Gia-CT"/>
      <sheetName val="PTCP"/>
      <sheetName val="cphoi"/>
      <sheetName val="XL4Poppy"/>
      <sheetName val="C.noTX01"/>
      <sheetName val="Sheet2"/>
      <sheetName val="Chart1"/>
      <sheetName val="T.HopCNo"/>
      <sheetName val="Sheet1"/>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HUO"/>
      <sheetName val="HUON"/>
      <sheetName val="HUONG"/>
      <sheetName val="HUONG\HCM_B"/>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CDPS 2006"/>
      <sheetName val="Sheet3"/>
      <sheetName val="CN kho doi"/>
      <sheetName val="CTHTchua TTn?ib?"/>
      <sheetName val="CN2004 N?p TCT"/>
      <sheetName val="CN kho ðoi"/>
      <sheetName val="CTHTchýa TTn?ib?"/>
      <sheetName val="TN"/>
      <sheetName val="ND"/>
      <sheetName val="tra-vat-lieu"/>
      <sheetName val="Tra_bang"/>
      <sheetName val="CTHTchua TTn_ib_"/>
      <sheetName val="CN2004 N_p TCT"/>
      <sheetName val="HUONG_HCM_B"/>
      <sheetName val="DT_x0003_Ttaluy (2)"/>
      <sheetName val="CTHTchýa TTn_ib_"/>
      <sheetName val="DTCT"/>
      <sheetName val="iÝÛ¾·q¹ú"/>
      <sheetName val="[DT-cac cong.x"/>
      <sheetName val="[DT-cac cong.xls][DT-cac cong.x"/>
      <sheetName val="[DT-cac cong.xls]HUONG\HCM_B"/>
      <sheetName val="_DT-cac cong.x"/>
      <sheetName val="_DT-cac cong.xls__DT-cac cong.x"/>
      <sheetName val="_DT-cac cong.xls_HUONG_HCM_B"/>
    </sheetNames>
    <sheetDataSet>
      <sheetData sheetId="0"/>
      <sheetData sheetId="1"/>
      <sheetData sheetId="2" refreshError="1">
        <row r="10">
          <cell r="N10">
            <v>121079.70000000001</v>
          </cell>
        </row>
        <row r="11">
          <cell r="N11">
            <v>84111.3</v>
          </cell>
        </row>
        <row r="15">
          <cell r="N15">
            <v>36811.950000000004</v>
          </cell>
        </row>
        <row r="19">
          <cell r="N19">
            <v>4984.3500000000004</v>
          </cell>
        </row>
        <row r="20">
          <cell r="N20">
            <v>5313</v>
          </cell>
        </row>
        <row r="21">
          <cell r="N21">
            <v>4492.95</v>
          </cell>
        </row>
        <row r="25">
          <cell r="N25">
            <v>9163.35</v>
          </cell>
        </row>
        <row r="29">
          <cell r="N29">
            <v>9545.5500000000011</v>
          </cell>
        </row>
        <row r="38">
          <cell r="N38">
            <v>9163.35</v>
          </cell>
        </row>
        <row r="39">
          <cell r="N39">
            <v>775.95</v>
          </cell>
        </row>
        <row r="40">
          <cell r="N40">
            <v>5536.6500000000005</v>
          </cell>
        </row>
        <row r="41">
          <cell r="N41">
            <v>620.55000000000007</v>
          </cell>
        </row>
        <row r="48">
          <cell r="N48">
            <v>7636.6500000000005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sheetData sheetId="112" refreshError="1"/>
      <sheetData sheetId="113" refreshError="1"/>
      <sheetData sheetId="114"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nbo2025"/>
      <sheetName val="PHONG KHKD"/>
      <sheetName val="PHONG TCHC"/>
      <sheetName val="CT tính lương"/>
      <sheetName val="PHONG TCKT"/>
      <sheetName val="PHONG KTVT"/>
      <sheetName val="DD"/>
      <sheetName val="dulieu phan bo"/>
      <sheetName val="PB 02 CSL"/>
      <sheetName val="BANG TÍNH "/>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sheetData sheetId="1">
        <row r="1">
          <cell r="A1" t="str">
            <v>CÔNG TY CỔ PHẦN DỊCH VỤ HÀNG HẢI TÂN CẢNG</v>
          </cell>
        </row>
      </sheetData>
      <sheetData sheetId="2">
        <row r="1">
          <cell r="A1" t="str">
            <v>CÔNG TY CỔ PHẦN DỊCH VỤ HÀNG HẢI TÂN CẢNG</v>
          </cell>
        </row>
      </sheetData>
      <sheetData sheetId="3"/>
      <sheetData sheetId="4">
        <row r="1">
          <cell r="A1" t="str">
            <v>CÔNG TY CỔ PHẦN DỊCH VỤ HÀNG HẢI TÂN CẢNG</v>
          </cell>
        </row>
      </sheetData>
      <sheetData sheetId="5">
        <row r="1">
          <cell r="A1" t="str">
            <v>TCT TÂN CẢNG SÀI GÒN</v>
          </cell>
        </row>
        <row r="201">
          <cell r="G201">
            <v>2352049868</v>
          </cell>
        </row>
      </sheetData>
      <sheetData sheetId="6"/>
      <sheetData sheetId="7"/>
      <sheetData sheetId="8">
        <row r="32">
          <cell r="H32">
            <v>271076.41737605457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ĐG HCM (TĂNG GIÁ 10%)"/>
      <sheetName val="CL(26)"/>
      <sheetName val="CL(9T25)"/>
      <sheetName val="SFC(26)"/>
      <sheetName val="SFC(9T25)"/>
      <sheetName val="HP(26)"/>
      <sheetName val="HP(9T25)"/>
      <sheetName val="CM(26)"/>
      <sheetName val="CM(9T25)"/>
      <sheetName val="DNV(26)"/>
      <sheetName val="DNV(9T25)"/>
      <sheetName val="DNV(26) PHUOCAN"/>
      <sheetName val="DNV(9T25) PHUOCAN"/>
      <sheetName val="SL9T 2025"/>
      <sheetName val="ĐG HCM"/>
      <sheetName val="ĐG CÁI MÉP"/>
      <sheetName val="ĐGTB TÀU LAI"/>
      <sheetName val="SL dịch vụ"/>
      <sheetName val="SL tàu lai"/>
      <sheetName val="Tổng hợp(2023)"/>
      <sheetName val="Tổng hợp(2024)"/>
      <sheetName val="SL2023"/>
      <sheetName val="SL2024"/>
      <sheetName val="CL(25)"/>
      <sheetName val="CL(24)"/>
      <sheetName val="CL(23)"/>
      <sheetName val="SFC(25)"/>
      <sheetName val="SFC(24)"/>
      <sheetName val="SFC(23)"/>
      <sheetName val="HP(25)"/>
      <sheetName val="HP(24)"/>
      <sheetName val="HP(23)"/>
      <sheetName val="CM(25)"/>
      <sheetName val="CM(24)"/>
      <sheetName val="CM(23)"/>
      <sheetName val="DNV(24)"/>
      <sheetName val="DNV(23)"/>
      <sheetName val="SL2025"/>
    </sheetNames>
    <sheetDataSet>
      <sheetData sheetId="0"/>
      <sheetData sheetId="1">
        <row r="107">
          <cell r="AD107">
            <v>278126639265.23206</v>
          </cell>
        </row>
        <row r="108">
          <cell r="AD108">
            <v>23511191142.873127</v>
          </cell>
        </row>
        <row r="109">
          <cell r="AD109">
            <v>40269666893.333351</v>
          </cell>
        </row>
        <row r="111">
          <cell r="AD111">
            <v>14394060598.644835</v>
          </cell>
        </row>
      </sheetData>
      <sheetData sheetId="2"/>
      <sheetData sheetId="3"/>
      <sheetData sheetId="4"/>
      <sheetData sheetId="5"/>
      <sheetData sheetId="6"/>
      <sheetData sheetId="7"/>
      <sheetData sheetId="8"/>
      <sheetData sheetId="9">
        <row r="103">
          <cell r="AN103">
            <v>32110570593.66666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ONG KHKD"/>
      <sheetName val="PHONG TCHC"/>
      <sheetName val="CT tính lương"/>
      <sheetName val="PHONG TCKT"/>
      <sheetName val="PHONG KTVT"/>
      <sheetName val="Phanbo2025"/>
      <sheetName val="DD"/>
      <sheetName val="dulieu phan bo"/>
      <sheetName val="PB 02 CSL"/>
      <sheetName val="BANG TÍNH "/>
      <sheetName val="CDKT"/>
      <sheetName val="KQKD"/>
      <sheetName val="TH-BC KT"/>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ĐT XDCB TTBc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KET QUA DA TCA2"/>
      <sheetName val="KET QUA DA TCA5"/>
      <sheetName val="15A KHTS"/>
      <sheetName val="15B Chi tiet KHTS"/>
      <sheetName val="16KH dau tu ra ngoai"/>
      <sheetName val="17KH btoan von"/>
      <sheetName val="01TH nganh nghe kinh doanh"/>
      <sheetName val="02TH co cau to chu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3">
          <cell r="F23">
            <v>0</v>
          </cell>
        </row>
      </sheetData>
      <sheetData sheetId="14">
        <row r="11">
          <cell r="J11">
            <v>44540.973000000005</v>
          </cell>
        </row>
      </sheetData>
      <sheetData sheetId="15"/>
      <sheetData sheetId="16"/>
      <sheetData sheetId="17"/>
      <sheetData sheetId="18"/>
      <sheetData sheetId="19"/>
      <sheetData sheetId="20">
        <row r="16">
          <cell r="K16">
            <v>15300</v>
          </cell>
        </row>
      </sheetData>
      <sheetData sheetId="21"/>
      <sheetData sheetId="22"/>
      <sheetData sheetId="23"/>
      <sheetData sheetId="24"/>
      <sheetData sheetId="25"/>
      <sheetData sheetId="26"/>
      <sheetData sheetId="27"/>
      <sheetData sheetId="28"/>
      <sheetData sheetId="29"/>
      <sheetData sheetId="30"/>
      <sheetData sheetId="31"/>
      <sheetData sheetId="32">
        <row r="28">
          <cell r="D28">
            <v>26759</v>
          </cell>
        </row>
      </sheetData>
      <sheetData sheetId="33"/>
      <sheetData sheetId="34"/>
      <sheetData sheetId="35"/>
      <sheetData sheetId="36">
        <row r="9">
          <cell r="C9">
            <v>613123.00096999994</v>
          </cell>
        </row>
      </sheetData>
      <sheetData sheetId="37"/>
      <sheetData sheetId="38"/>
      <sheetData sheetId="39"/>
      <sheetData sheetId="4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ONG TCHC"/>
      <sheetName val="BANG TÍNH "/>
      <sheetName val="07 KH LAO DONG"/>
      <sheetName val="08 KH LAO DONG TIEN LUONG"/>
      <sheetName val="09 KH DTHL"/>
      <sheetName val="02TH co cau to chuc"/>
    </sheetNames>
    <sheetDataSet>
      <sheetData sheetId="0"/>
      <sheetData sheetId="1">
        <row r="12">
          <cell r="P12">
            <v>1506.9902382369564</v>
          </cell>
        </row>
        <row r="13">
          <cell r="I13">
            <v>362036.28240163013</v>
          </cell>
        </row>
        <row r="14">
          <cell r="I14">
            <v>245760.93492793449</v>
          </cell>
        </row>
        <row r="47">
          <cell r="I47">
            <v>23843.676350000002</v>
          </cell>
        </row>
        <row r="48">
          <cell r="I48">
            <v>10580</v>
          </cell>
        </row>
      </sheetData>
      <sheetData sheetId="2"/>
      <sheetData sheetId="3"/>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hanbo2025"/>
      <sheetName val="Phanbo2026"/>
      <sheetName val="PHONG KHKD"/>
      <sheetName val="PHONG TCHC"/>
      <sheetName val="CT tính lương"/>
      <sheetName val="PHONG TCKT"/>
      <sheetName val="PHONG KTVT"/>
      <sheetName val="DD"/>
      <sheetName val="dulieu phan bo"/>
      <sheetName val="PB 02 CSL"/>
      <sheetName val="BANG TÍNH"/>
      <sheetName val="CDKT"/>
      <sheetName val="KQKD"/>
      <sheetName val="LCTT"/>
      <sheetName val="VAY "/>
      <sheetName val="GIAO DỊCH NỘI BỘ"/>
      <sheetName val="01KH Chi tieu kinh te chu yeu"/>
      <sheetName val="01BKH Chi tieu tong hop"/>
      <sheetName val="02KH Chi tieu doanh thu"/>
      <sheetName val="03KH GTTT"/>
      <sheetName val="04AKH ĐT XDCB TTB"/>
      <sheetName val="04BKH ĐT HINH THANH TSCĐ, XDCB"/>
      <sheetName val="04 KHDT"/>
      <sheetName val="05 KH KHCNMT "/>
      <sheetName val="06 KH SUA CHUA TSCD"/>
      <sheetName val="07 KH LAO DONG"/>
      <sheetName val="08 KH LAO DONG TIEN LUONG"/>
      <sheetName val="09 KH DTHL"/>
      <sheetName val="10 GVHB"/>
      <sheetName val="11 QLDN"/>
      <sheetName val="12 CPBH"/>
      <sheetName val="13 chi tiet KQSXKD"/>
      <sheetName val="14 PPLN"/>
      <sheetName val="15A KHTS"/>
      <sheetName val="15B Chi tiet KHTS"/>
      <sheetName val="16KH dau tu ra ngoai"/>
      <sheetName val="17KH btoan von"/>
      <sheetName val="01TH nganh nghe kinh doanh"/>
      <sheetName val="02TH co cau to chuc"/>
    </sheetNames>
    <sheetDataSet>
      <sheetData sheetId="0" refreshError="1"/>
      <sheetData sheetId="1" refreshError="1"/>
      <sheetData sheetId="2" refreshError="1"/>
      <sheetData sheetId="3">
        <row r="135">
          <cell r="H135">
            <v>277000000</v>
          </cell>
        </row>
      </sheetData>
      <sheetData sheetId="4" refreshError="1"/>
      <sheetData sheetId="5"/>
      <sheetData sheetId="6">
        <row r="233">
          <cell r="H233">
            <v>2797035000</v>
          </cell>
        </row>
      </sheetData>
      <sheetData sheetId="7"/>
      <sheetData sheetId="8" refreshError="1"/>
      <sheetData sheetId="9" refreshError="1"/>
      <sheetData sheetId="10">
        <row r="24">
          <cell r="S24">
            <v>40.25767168347091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persons/person.xml><?xml version="1.0" encoding="utf-8"?>
<personList xmlns="http://schemas.microsoft.com/office/spreadsheetml/2018/threadedcomments" xmlns:x="http://schemas.openxmlformats.org/spreadsheetml/2006/main">
  <person displayName="Ly Tran" id="{D5D55B0F-4927-48BB-A4A6-E24ADD88EB75}" userId="8d80376e366966df"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20" dT="2026-01-20T03:43:35.59" personId="{D5D55B0F-4927-48BB-A4A6-E24ADD88EB75}" id="{0E7B69E9-B323-44A6-AC5F-8C90548549E1}">
    <text>Quà tặng vàng</text>
  </threadedComment>
</ThreadedComments>
</file>

<file path=xl/threadedComments/threadedComment2.xml><?xml version="1.0" encoding="utf-8"?>
<ThreadedComments xmlns="http://schemas.microsoft.com/office/spreadsheetml/2018/threadedcomments" xmlns:x="http://schemas.openxmlformats.org/spreadsheetml/2006/main">
  <threadedComment ref="B15" dT="2025-01-18T04:33:49.71" personId="{D5D55B0F-4927-48BB-A4A6-E24ADD88EB75}" id="{376009E8-1096-47EF-BAE0-1AC91F227826}">
    <text>Tách ra CP VPP VP và khối tàu</text>
  </threadedComment>
  <threadedComment ref="P190" dT="2025-01-02T02:59:07.53" personId="{D5D55B0F-4927-48BB-A4A6-E24ADD88EB75}" id="{C7F3E847-D359-4B3A-93D8-ED57BA3D9290}">
    <text>Thành tích con em NLĐ</text>
  </threadedComment>
  <threadedComment ref="G198" dT="2025-02-19T06:10:04.14" personId="{D5D55B0F-4927-48BB-A4A6-E24ADD88EB75}" id="{1CFC03D1-582F-47AB-A503-F7D752F9C5D9}">
    <text>Zoom  Office 365</text>
  </threadedComment>
</ThreadedComments>
</file>

<file path=xl/threadedComments/threadedComment3.xml><?xml version="1.0" encoding="utf-8"?>
<ThreadedComments xmlns="http://schemas.microsoft.com/office/spreadsheetml/2018/threadedcomments" xmlns:x="http://schemas.openxmlformats.org/spreadsheetml/2006/main">
  <threadedComment ref="I124" dT="2025-11-28T02:17:37.03" personId="{D5D55B0F-4927-48BB-A4A6-E24ADD88EB75}" id="{0C65E83E-B4DC-482C-A504-4314FC4A9E8F}">
    <text>Hoàn 2 tỷ</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92D050"/>
  </sheetPr>
  <dimension ref="A2:S43"/>
  <sheetViews>
    <sheetView showOutlineSymbols="0" workbookViewId="0">
      <pane xSplit="2" ySplit="4" topLeftCell="M5" activePane="bottomRight" state="frozen"/>
      <selection pane="topRight" activeCell="C1" sqref="C1"/>
      <selection pane="bottomLeft" activeCell="A5" sqref="A5"/>
      <selection pane="bottomRight" activeCell="Q25" sqref="Q25"/>
    </sheetView>
  </sheetViews>
  <sheetFormatPr defaultColWidth="6.88671875" defaultRowHeight="12.75" customHeight="1"/>
  <cols>
    <col min="1" max="1" width="6.88671875" style="1192" customWidth="1"/>
    <col min="2" max="2" width="78.33203125" style="1158" customWidth="1"/>
    <col min="3" max="4" width="17.33203125" style="1158" customWidth="1"/>
    <col min="5" max="15" width="15.109375" style="1158" customWidth="1"/>
    <col min="16" max="16" width="16.6640625" style="1158" bestFit="1" customWidth="1"/>
    <col min="17" max="17" width="29.6640625" style="1158" bestFit="1" customWidth="1"/>
    <col min="18" max="18" width="18.6640625" style="1158" bestFit="1" customWidth="1"/>
    <col min="19" max="19" width="15.6640625" style="1158" bestFit="1" customWidth="1"/>
    <col min="20" max="257" width="6.88671875" style="1158"/>
    <col min="258" max="258" width="75.5546875" style="1158" customWidth="1"/>
    <col min="259" max="260" width="17.33203125" style="1158" customWidth="1"/>
    <col min="261" max="273" width="15.109375" style="1158" customWidth="1"/>
    <col min="274" max="274" width="17.33203125" style="1158" customWidth="1"/>
    <col min="275" max="275" width="13.44140625" style="1158" bestFit="1" customWidth="1"/>
    <col min="276" max="513" width="6.88671875" style="1158"/>
    <col min="514" max="514" width="75.5546875" style="1158" customWidth="1"/>
    <col min="515" max="516" width="17.33203125" style="1158" customWidth="1"/>
    <col min="517" max="529" width="15.109375" style="1158" customWidth="1"/>
    <col min="530" max="530" width="17.33203125" style="1158" customWidth="1"/>
    <col min="531" max="531" width="13.44140625" style="1158" bestFit="1" customWidth="1"/>
    <col min="532" max="769" width="6.88671875" style="1158"/>
    <col min="770" max="770" width="75.5546875" style="1158" customWidth="1"/>
    <col min="771" max="772" width="17.33203125" style="1158" customWidth="1"/>
    <col min="773" max="785" width="15.109375" style="1158" customWidth="1"/>
    <col min="786" max="786" width="17.33203125" style="1158" customWidth="1"/>
    <col min="787" max="787" width="13.44140625" style="1158" bestFit="1" customWidth="1"/>
    <col min="788" max="1025" width="6.88671875" style="1158"/>
    <col min="1026" max="1026" width="75.5546875" style="1158" customWidth="1"/>
    <col min="1027" max="1028" width="17.33203125" style="1158" customWidth="1"/>
    <col min="1029" max="1041" width="15.109375" style="1158" customWidth="1"/>
    <col min="1042" max="1042" width="17.33203125" style="1158" customWidth="1"/>
    <col min="1043" max="1043" width="13.44140625" style="1158" bestFit="1" customWidth="1"/>
    <col min="1044" max="1281" width="6.88671875" style="1158"/>
    <col min="1282" max="1282" width="75.5546875" style="1158" customWidth="1"/>
    <col min="1283" max="1284" width="17.33203125" style="1158" customWidth="1"/>
    <col min="1285" max="1297" width="15.109375" style="1158" customWidth="1"/>
    <col min="1298" max="1298" width="17.33203125" style="1158" customWidth="1"/>
    <col min="1299" max="1299" width="13.44140625" style="1158" bestFit="1" customWidth="1"/>
    <col min="1300" max="1537" width="6.88671875" style="1158"/>
    <col min="1538" max="1538" width="75.5546875" style="1158" customWidth="1"/>
    <col min="1539" max="1540" width="17.33203125" style="1158" customWidth="1"/>
    <col min="1541" max="1553" width="15.109375" style="1158" customWidth="1"/>
    <col min="1554" max="1554" width="17.33203125" style="1158" customWidth="1"/>
    <col min="1555" max="1555" width="13.44140625" style="1158" bestFit="1" customWidth="1"/>
    <col min="1556" max="1793" width="6.88671875" style="1158"/>
    <col min="1794" max="1794" width="75.5546875" style="1158" customWidth="1"/>
    <col min="1795" max="1796" width="17.33203125" style="1158" customWidth="1"/>
    <col min="1797" max="1809" width="15.109375" style="1158" customWidth="1"/>
    <col min="1810" max="1810" width="17.33203125" style="1158" customWidth="1"/>
    <col min="1811" max="1811" width="13.44140625" style="1158" bestFit="1" customWidth="1"/>
    <col min="1812" max="2049" width="6.88671875" style="1158"/>
    <col min="2050" max="2050" width="75.5546875" style="1158" customWidth="1"/>
    <col min="2051" max="2052" width="17.33203125" style="1158" customWidth="1"/>
    <col min="2053" max="2065" width="15.109375" style="1158" customWidth="1"/>
    <col min="2066" max="2066" width="17.33203125" style="1158" customWidth="1"/>
    <col min="2067" max="2067" width="13.44140625" style="1158" bestFit="1" customWidth="1"/>
    <col min="2068" max="2305" width="6.88671875" style="1158"/>
    <col min="2306" max="2306" width="75.5546875" style="1158" customWidth="1"/>
    <col min="2307" max="2308" width="17.33203125" style="1158" customWidth="1"/>
    <col min="2309" max="2321" width="15.109375" style="1158" customWidth="1"/>
    <col min="2322" max="2322" width="17.33203125" style="1158" customWidth="1"/>
    <col min="2323" max="2323" width="13.44140625" style="1158" bestFit="1" customWidth="1"/>
    <col min="2324" max="2561" width="6.88671875" style="1158"/>
    <col min="2562" max="2562" width="75.5546875" style="1158" customWidth="1"/>
    <col min="2563" max="2564" width="17.33203125" style="1158" customWidth="1"/>
    <col min="2565" max="2577" width="15.109375" style="1158" customWidth="1"/>
    <col min="2578" max="2578" width="17.33203125" style="1158" customWidth="1"/>
    <col min="2579" max="2579" width="13.44140625" style="1158" bestFit="1" customWidth="1"/>
    <col min="2580" max="2817" width="6.88671875" style="1158"/>
    <col min="2818" max="2818" width="75.5546875" style="1158" customWidth="1"/>
    <col min="2819" max="2820" width="17.33203125" style="1158" customWidth="1"/>
    <col min="2821" max="2833" width="15.109375" style="1158" customWidth="1"/>
    <col min="2834" max="2834" width="17.33203125" style="1158" customWidth="1"/>
    <col min="2835" max="2835" width="13.44140625" style="1158" bestFit="1" customWidth="1"/>
    <col min="2836" max="3073" width="6.88671875" style="1158"/>
    <col min="3074" max="3074" width="75.5546875" style="1158" customWidth="1"/>
    <col min="3075" max="3076" width="17.33203125" style="1158" customWidth="1"/>
    <col min="3077" max="3089" width="15.109375" style="1158" customWidth="1"/>
    <col min="3090" max="3090" width="17.33203125" style="1158" customWidth="1"/>
    <col min="3091" max="3091" width="13.44140625" style="1158" bestFit="1" customWidth="1"/>
    <col min="3092" max="3329" width="6.88671875" style="1158"/>
    <col min="3330" max="3330" width="75.5546875" style="1158" customWidth="1"/>
    <col min="3331" max="3332" width="17.33203125" style="1158" customWidth="1"/>
    <col min="3333" max="3345" width="15.109375" style="1158" customWidth="1"/>
    <col min="3346" max="3346" width="17.33203125" style="1158" customWidth="1"/>
    <col min="3347" max="3347" width="13.44140625" style="1158" bestFit="1" customWidth="1"/>
    <col min="3348" max="3585" width="6.88671875" style="1158"/>
    <col min="3586" max="3586" width="75.5546875" style="1158" customWidth="1"/>
    <col min="3587" max="3588" width="17.33203125" style="1158" customWidth="1"/>
    <col min="3589" max="3601" width="15.109375" style="1158" customWidth="1"/>
    <col min="3602" max="3602" width="17.33203125" style="1158" customWidth="1"/>
    <col min="3603" max="3603" width="13.44140625" style="1158" bestFit="1" customWidth="1"/>
    <col min="3604" max="3841" width="6.88671875" style="1158"/>
    <col min="3842" max="3842" width="75.5546875" style="1158" customWidth="1"/>
    <col min="3843" max="3844" width="17.33203125" style="1158" customWidth="1"/>
    <col min="3845" max="3857" width="15.109375" style="1158" customWidth="1"/>
    <col min="3858" max="3858" width="17.33203125" style="1158" customWidth="1"/>
    <col min="3859" max="3859" width="13.44140625" style="1158" bestFit="1" customWidth="1"/>
    <col min="3860" max="4097" width="6.88671875" style="1158"/>
    <col min="4098" max="4098" width="75.5546875" style="1158" customWidth="1"/>
    <col min="4099" max="4100" width="17.33203125" style="1158" customWidth="1"/>
    <col min="4101" max="4113" width="15.109375" style="1158" customWidth="1"/>
    <col min="4114" max="4114" width="17.33203125" style="1158" customWidth="1"/>
    <col min="4115" max="4115" width="13.44140625" style="1158" bestFit="1" customWidth="1"/>
    <col min="4116" max="4353" width="6.88671875" style="1158"/>
    <col min="4354" max="4354" width="75.5546875" style="1158" customWidth="1"/>
    <col min="4355" max="4356" width="17.33203125" style="1158" customWidth="1"/>
    <col min="4357" max="4369" width="15.109375" style="1158" customWidth="1"/>
    <col min="4370" max="4370" width="17.33203125" style="1158" customWidth="1"/>
    <col min="4371" max="4371" width="13.44140625" style="1158" bestFit="1" customWidth="1"/>
    <col min="4372" max="4609" width="6.88671875" style="1158"/>
    <col min="4610" max="4610" width="75.5546875" style="1158" customWidth="1"/>
    <col min="4611" max="4612" width="17.33203125" style="1158" customWidth="1"/>
    <col min="4613" max="4625" width="15.109375" style="1158" customWidth="1"/>
    <col min="4626" max="4626" width="17.33203125" style="1158" customWidth="1"/>
    <col min="4627" max="4627" width="13.44140625" style="1158" bestFit="1" customWidth="1"/>
    <col min="4628" max="4865" width="6.88671875" style="1158"/>
    <col min="4866" max="4866" width="75.5546875" style="1158" customWidth="1"/>
    <col min="4867" max="4868" width="17.33203125" style="1158" customWidth="1"/>
    <col min="4869" max="4881" width="15.109375" style="1158" customWidth="1"/>
    <col min="4882" max="4882" width="17.33203125" style="1158" customWidth="1"/>
    <col min="4883" max="4883" width="13.44140625" style="1158" bestFit="1" customWidth="1"/>
    <col min="4884" max="5121" width="6.88671875" style="1158"/>
    <col min="5122" max="5122" width="75.5546875" style="1158" customWidth="1"/>
    <col min="5123" max="5124" width="17.33203125" style="1158" customWidth="1"/>
    <col min="5125" max="5137" width="15.109375" style="1158" customWidth="1"/>
    <col min="5138" max="5138" width="17.33203125" style="1158" customWidth="1"/>
    <col min="5139" max="5139" width="13.44140625" style="1158" bestFit="1" customWidth="1"/>
    <col min="5140" max="5377" width="6.88671875" style="1158"/>
    <col min="5378" max="5378" width="75.5546875" style="1158" customWidth="1"/>
    <col min="5379" max="5380" width="17.33203125" style="1158" customWidth="1"/>
    <col min="5381" max="5393" width="15.109375" style="1158" customWidth="1"/>
    <col min="5394" max="5394" width="17.33203125" style="1158" customWidth="1"/>
    <col min="5395" max="5395" width="13.44140625" style="1158" bestFit="1" customWidth="1"/>
    <col min="5396" max="5633" width="6.88671875" style="1158"/>
    <col min="5634" max="5634" width="75.5546875" style="1158" customWidth="1"/>
    <col min="5635" max="5636" width="17.33203125" style="1158" customWidth="1"/>
    <col min="5637" max="5649" width="15.109375" style="1158" customWidth="1"/>
    <col min="5650" max="5650" width="17.33203125" style="1158" customWidth="1"/>
    <col min="5651" max="5651" width="13.44140625" style="1158" bestFit="1" customWidth="1"/>
    <col min="5652" max="5889" width="6.88671875" style="1158"/>
    <col min="5890" max="5890" width="75.5546875" style="1158" customWidth="1"/>
    <col min="5891" max="5892" width="17.33203125" style="1158" customWidth="1"/>
    <col min="5893" max="5905" width="15.109375" style="1158" customWidth="1"/>
    <col min="5906" max="5906" width="17.33203125" style="1158" customWidth="1"/>
    <col min="5907" max="5907" width="13.44140625" style="1158" bestFit="1" customWidth="1"/>
    <col min="5908" max="6145" width="6.88671875" style="1158"/>
    <col min="6146" max="6146" width="75.5546875" style="1158" customWidth="1"/>
    <col min="6147" max="6148" width="17.33203125" style="1158" customWidth="1"/>
    <col min="6149" max="6161" width="15.109375" style="1158" customWidth="1"/>
    <col min="6162" max="6162" width="17.33203125" style="1158" customWidth="1"/>
    <col min="6163" max="6163" width="13.44140625" style="1158" bestFit="1" customWidth="1"/>
    <col min="6164" max="6401" width="6.88671875" style="1158"/>
    <col min="6402" max="6402" width="75.5546875" style="1158" customWidth="1"/>
    <col min="6403" max="6404" width="17.33203125" style="1158" customWidth="1"/>
    <col min="6405" max="6417" width="15.109375" style="1158" customWidth="1"/>
    <col min="6418" max="6418" width="17.33203125" style="1158" customWidth="1"/>
    <col min="6419" max="6419" width="13.44140625" style="1158" bestFit="1" customWidth="1"/>
    <col min="6420" max="6657" width="6.88671875" style="1158"/>
    <col min="6658" max="6658" width="75.5546875" style="1158" customWidth="1"/>
    <col min="6659" max="6660" width="17.33203125" style="1158" customWidth="1"/>
    <col min="6661" max="6673" width="15.109375" style="1158" customWidth="1"/>
    <col min="6674" max="6674" width="17.33203125" style="1158" customWidth="1"/>
    <col min="6675" max="6675" width="13.44140625" style="1158" bestFit="1" customWidth="1"/>
    <col min="6676" max="6913" width="6.88671875" style="1158"/>
    <col min="6914" max="6914" width="75.5546875" style="1158" customWidth="1"/>
    <col min="6915" max="6916" width="17.33203125" style="1158" customWidth="1"/>
    <col min="6917" max="6929" width="15.109375" style="1158" customWidth="1"/>
    <col min="6930" max="6930" width="17.33203125" style="1158" customWidth="1"/>
    <col min="6931" max="6931" width="13.44140625" style="1158" bestFit="1" customWidth="1"/>
    <col min="6932" max="7169" width="6.88671875" style="1158"/>
    <col min="7170" max="7170" width="75.5546875" style="1158" customWidth="1"/>
    <col min="7171" max="7172" width="17.33203125" style="1158" customWidth="1"/>
    <col min="7173" max="7185" width="15.109375" style="1158" customWidth="1"/>
    <col min="7186" max="7186" width="17.33203125" style="1158" customWidth="1"/>
    <col min="7187" max="7187" width="13.44140625" style="1158" bestFit="1" customWidth="1"/>
    <col min="7188" max="7425" width="6.88671875" style="1158"/>
    <col min="7426" max="7426" width="75.5546875" style="1158" customWidth="1"/>
    <col min="7427" max="7428" width="17.33203125" style="1158" customWidth="1"/>
    <col min="7429" max="7441" width="15.109375" style="1158" customWidth="1"/>
    <col min="7442" max="7442" width="17.33203125" style="1158" customWidth="1"/>
    <col min="7443" max="7443" width="13.44140625" style="1158" bestFit="1" customWidth="1"/>
    <col min="7444" max="7681" width="6.88671875" style="1158"/>
    <col min="7682" max="7682" width="75.5546875" style="1158" customWidth="1"/>
    <col min="7683" max="7684" width="17.33203125" style="1158" customWidth="1"/>
    <col min="7685" max="7697" width="15.109375" style="1158" customWidth="1"/>
    <col min="7698" max="7698" width="17.33203125" style="1158" customWidth="1"/>
    <col min="7699" max="7699" width="13.44140625" style="1158" bestFit="1" customWidth="1"/>
    <col min="7700" max="7937" width="6.88671875" style="1158"/>
    <col min="7938" max="7938" width="75.5546875" style="1158" customWidth="1"/>
    <col min="7939" max="7940" width="17.33203125" style="1158" customWidth="1"/>
    <col min="7941" max="7953" width="15.109375" style="1158" customWidth="1"/>
    <col min="7954" max="7954" width="17.33203125" style="1158" customWidth="1"/>
    <col min="7955" max="7955" width="13.44140625" style="1158" bestFit="1" customWidth="1"/>
    <col min="7956" max="8193" width="6.88671875" style="1158"/>
    <col min="8194" max="8194" width="75.5546875" style="1158" customWidth="1"/>
    <col min="8195" max="8196" width="17.33203125" style="1158" customWidth="1"/>
    <col min="8197" max="8209" width="15.109375" style="1158" customWidth="1"/>
    <col min="8210" max="8210" width="17.33203125" style="1158" customWidth="1"/>
    <col min="8211" max="8211" width="13.44140625" style="1158" bestFit="1" customWidth="1"/>
    <col min="8212" max="8449" width="6.88671875" style="1158"/>
    <col min="8450" max="8450" width="75.5546875" style="1158" customWidth="1"/>
    <col min="8451" max="8452" width="17.33203125" style="1158" customWidth="1"/>
    <col min="8453" max="8465" width="15.109375" style="1158" customWidth="1"/>
    <col min="8466" max="8466" width="17.33203125" style="1158" customWidth="1"/>
    <col min="8467" max="8467" width="13.44140625" style="1158" bestFit="1" customWidth="1"/>
    <col min="8468" max="8705" width="6.88671875" style="1158"/>
    <col min="8706" max="8706" width="75.5546875" style="1158" customWidth="1"/>
    <col min="8707" max="8708" width="17.33203125" style="1158" customWidth="1"/>
    <col min="8709" max="8721" width="15.109375" style="1158" customWidth="1"/>
    <col min="8722" max="8722" width="17.33203125" style="1158" customWidth="1"/>
    <col min="8723" max="8723" width="13.44140625" style="1158" bestFit="1" customWidth="1"/>
    <col min="8724" max="8961" width="6.88671875" style="1158"/>
    <col min="8962" max="8962" width="75.5546875" style="1158" customWidth="1"/>
    <col min="8963" max="8964" width="17.33203125" style="1158" customWidth="1"/>
    <col min="8965" max="8977" width="15.109375" style="1158" customWidth="1"/>
    <col min="8978" max="8978" width="17.33203125" style="1158" customWidth="1"/>
    <col min="8979" max="8979" width="13.44140625" style="1158" bestFit="1" customWidth="1"/>
    <col min="8980" max="9217" width="6.88671875" style="1158"/>
    <col min="9218" max="9218" width="75.5546875" style="1158" customWidth="1"/>
    <col min="9219" max="9220" width="17.33203125" style="1158" customWidth="1"/>
    <col min="9221" max="9233" width="15.109375" style="1158" customWidth="1"/>
    <col min="9234" max="9234" width="17.33203125" style="1158" customWidth="1"/>
    <col min="9235" max="9235" width="13.44140625" style="1158" bestFit="1" customWidth="1"/>
    <col min="9236" max="9473" width="6.88671875" style="1158"/>
    <col min="9474" max="9474" width="75.5546875" style="1158" customWidth="1"/>
    <col min="9475" max="9476" width="17.33203125" style="1158" customWidth="1"/>
    <col min="9477" max="9489" width="15.109375" style="1158" customWidth="1"/>
    <col min="9490" max="9490" width="17.33203125" style="1158" customWidth="1"/>
    <col min="9491" max="9491" width="13.44140625" style="1158" bestFit="1" customWidth="1"/>
    <col min="9492" max="9729" width="6.88671875" style="1158"/>
    <col min="9730" max="9730" width="75.5546875" style="1158" customWidth="1"/>
    <col min="9731" max="9732" width="17.33203125" style="1158" customWidth="1"/>
    <col min="9733" max="9745" width="15.109375" style="1158" customWidth="1"/>
    <col min="9746" max="9746" width="17.33203125" style="1158" customWidth="1"/>
    <col min="9747" max="9747" width="13.44140625" style="1158" bestFit="1" customWidth="1"/>
    <col min="9748" max="9985" width="6.88671875" style="1158"/>
    <col min="9986" max="9986" width="75.5546875" style="1158" customWidth="1"/>
    <col min="9987" max="9988" width="17.33203125" style="1158" customWidth="1"/>
    <col min="9989" max="10001" width="15.109375" style="1158" customWidth="1"/>
    <col min="10002" max="10002" width="17.33203125" style="1158" customWidth="1"/>
    <col min="10003" max="10003" width="13.44140625" style="1158" bestFit="1" customWidth="1"/>
    <col min="10004" max="10241" width="6.88671875" style="1158"/>
    <col min="10242" max="10242" width="75.5546875" style="1158" customWidth="1"/>
    <col min="10243" max="10244" width="17.33203125" style="1158" customWidth="1"/>
    <col min="10245" max="10257" width="15.109375" style="1158" customWidth="1"/>
    <col min="10258" max="10258" width="17.33203125" style="1158" customWidth="1"/>
    <col min="10259" max="10259" width="13.44140625" style="1158" bestFit="1" customWidth="1"/>
    <col min="10260" max="10497" width="6.88671875" style="1158"/>
    <col min="10498" max="10498" width="75.5546875" style="1158" customWidth="1"/>
    <col min="10499" max="10500" width="17.33203125" style="1158" customWidth="1"/>
    <col min="10501" max="10513" width="15.109375" style="1158" customWidth="1"/>
    <col min="10514" max="10514" width="17.33203125" style="1158" customWidth="1"/>
    <col min="10515" max="10515" width="13.44140625" style="1158" bestFit="1" customWidth="1"/>
    <col min="10516" max="10753" width="6.88671875" style="1158"/>
    <col min="10754" max="10754" width="75.5546875" style="1158" customWidth="1"/>
    <col min="10755" max="10756" width="17.33203125" style="1158" customWidth="1"/>
    <col min="10757" max="10769" width="15.109375" style="1158" customWidth="1"/>
    <col min="10770" max="10770" width="17.33203125" style="1158" customWidth="1"/>
    <col min="10771" max="10771" width="13.44140625" style="1158" bestFit="1" customWidth="1"/>
    <col min="10772" max="11009" width="6.88671875" style="1158"/>
    <col min="11010" max="11010" width="75.5546875" style="1158" customWidth="1"/>
    <col min="11011" max="11012" width="17.33203125" style="1158" customWidth="1"/>
    <col min="11013" max="11025" width="15.109375" style="1158" customWidth="1"/>
    <col min="11026" max="11026" width="17.33203125" style="1158" customWidth="1"/>
    <col min="11027" max="11027" width="13.44140625" style="1158" bestFit="1" customWidth="1"/>
    <col min="11028" max="11265" width="6.88671875" style="1158"/>
    <col min="11266" max="11266" width="75.5546875" style="1158" customWidth="1"/>
    <col min="11267" max="11268" width="17.33203125" style="1158" customWidth="1"/>
    <col min="11269" max="11281" width="15.109375" style="1158" customWidth="1"/>
    <col min="11282" max="11282" width="17.33203125" style="1158" customWidth="1"/>
    <col min="11283" max="11283" width="13.44140625" style="1158" bestFit="1" customWidth="1"/>
    <col min="11284" max="11521" width="6.88671875" style="1158"/>
    <col min="11522" max="11522" width="75.5546875" style="1158" customWidth="1"/>
    <col min="11523" max="11524" width="17.33203125" style="1158" customWidth="1"/>
    <col min="11525" max="11537" width="15.109375" style="1158" customWidth="1"/>
    <col min="11538" max="11538" width="17.33203125" style="1158" customWidth="1"/>
    <col min="11539" max="11539" width="13.44140625" style="1158" bestFit="1" customWidth="1"/>
    <col min="11540" max="11777" width="6.88671875" style="1158"/>
    <col min="11778" max="11778" width="75.5546875" style="1158" customWidth="1"/>
    <col min="11779" max="11780" width="17.33203125" style="1158" customWidth="1"/>
    <col min="11781" max="11793" width="15.109375" style="1158" customWidth="1"/>
    <col min="11794" max="11794" width="17.33203125" style="1158" customWidth="1"/>
    <col min="11795" max="11795" width="13.44140625" style="1158" bestFit="1" customWidth="1"/>
    <col min="11796" max="12033" width="6.88671875" style="1158"/>
    <col min="12034" max="12034" width="75.5546875" style="1158" customWidth="1"/>
    <col min="12035" max="12036" width="17.33203125" style="1158" customWidth="1"/>
    <col min="12037" max="12049" width="15.109375" style="1158" customWidth="1"/>
    <col min="12050" max="12050" width="17.33203125" style="1158" customWidth="1"/>
    <col min="12051" max="12051" width="13.44140625" style="1158" bestFit="1" customWidth="1"/>
    <col min="12052" max="12289" width="6.88671875" style="1158"/>
    <col min="12290" max="12290" width="75.5546875" style="1158" customWidth="1"/>
    <col min="12291" max="12292" width="17.33203125" style="1158" customWidth="1"/>
    <col min="12293" max="12305" width="15.109375" style="1158" customWidth="1"/>
    <col min="12306" max="12306" width="17.33203125" style="1158" customWidth="1"/>
    <col min="12307" max="12307" width="13.44140625" style="1158" bestFit="1" customWidth="1"/>
    <col min="12308" max="12545" width="6.88671875" style="1158"/>
    <col min="12546" max="12546" width="75.5546875" style="1158" customWidth="1"/>
    <col min="12547" max="12548" width="17.33203125" style="1158" customWidth="1"/>
    <col min="12549" max="12561" width="15.109375" style="1158" customWidth="1"/>
    <col min="12562" max="12562" width="17.33203125" style="1158" customWidth="1"/>
    <col min="12563" max="12563" width="13.44140625" style="1158" bestFit="1" customWidth="1"/>
    <col min="12564" max="12801" width="6.88671875" style="1158"/>
    <col min="12802" max="12802" width="75.5546875" style="1158" customWidth="1"/>
    <col min="12803" max="12804" width="17.33203125" style="1158" customWidth="1"/>
    <col min="12805" max="12817" width="15.109375" style="1158" customWidth="1"/>
    <col min="12818" max="12818" width="17.33203125" style="1158" customWidth="1"/>
    <col min="12819" max="12819" width="13.44140625" style="1158" bestFit="1" customWidth="1"/>
    <col min="12820" max="13057" width="6.88671875" style="1158"/>
    <col min="13058" max="13058" width="75.5546875" style="1158" customWidth="1"/>
    <col min="13059" max="13060" width="17.33203125" style="1158" customWidth="1"/>
    <col min="13061" max="13073" width="15.109375" style="1158" customWidth="1"/>
    <col min="13074" max="13074" width="17.33203125" style="1158" customWidth="1"/>
    <col min="13075" max="13075" width="13.44140625" style="1158" bestFit="1" customWidth="1"/>
    <col min="13076" max="13313" width="6.88671875" style="1158"/>
    <col min="13314" max="13314" width="75.5546875" style="1158" customWidth="1"/>
    <col min="13315" max="13316" width="17.33203125" style="1158" customWidth="1"/>
    <col min="13317" max="13329" width="15.109375" style="1158" customWidth="1"/>
    <col min="13330" max="13330" width="17.33203125" style="1158" customWidth="1"/>
    <col min="13331" max="13331" width="13.44140625" style="1158" bestFit="1" customWidth="1"/>
    <col min="13332" max="13569" width="6.88671875" style="1158"/>
    <col min="13570" max="13570" width="75.5546875" style="1158" customWidth="1"/>
    <col min="13571" max="13572" width="17.33203125" style="1158" customWidth="1"/>
    <col min="13573" max="13585" width="15.109375" style="1158" customWidth="1"/>
    <col min="13586" max="13586" width="17.33203125" style="1158" customWidth="1"/>
    <col min="13587" max="13587" width="13.44140625" style="1158" bestFit="1" customWidth="1"/>
    <col min="13588" max="13825" width="6.88671875" style="1158"/>
    <col min="13826" max="13826" width="75.5546875" style="1158" customWidth="1"/>
    <col min="13827" max="13828" width="17.33203125" style="1158" customWidth="1"/>
    <col min="13829" max="13841" width="15.109375" style="1158" customWidth="1"/>
    <col min="13842" max="13842" width="17.33203125" style="1158" customWidth="1"/>
    <col min="13843" max="13843" width="13.44140625" style="1158" bestFit="1" customWidth="1"/>
    <col min="13844" max="14081" width="6.88671875" style="1158"/>
    <col min="14082" max="14082" width="75.5546875" style="1158" customWidth="1"/>
    <col min="14083" max="14084" width="17.33203125" style="1158" customWidth="1"/>
    <col min="14085" max="14097" width="15.109375" style="1158" customWidth="1"/>
    <col min="14098" max="14098" width="17.33203125" style="1158" customWidth="1"/>
    <col min="14099" max="14099" width="13.44140625" style="1158" bestFit="1" customWidth="1"/>
    <col min="14100" max="14337" width="6.88671875" style="1158"/>
    <col min="14338" max="14338" width="75.5546875" style="1158" customWidth="1"/>
    <col min="14339" max="14340" width="17.33203125" style="1158" customWidth="1"/>
    <col min="14341" max="14353" width="15.109375" style="1158" customWidth="1"/>
    <col min="14354" max="14354" width="17.33203125" style="1158" customWidth="1"/>
    <col min="14355" max="14355" width="13.44140625" style="1158" bestFit="1" customWidth="1"/>
    <col min="14356" max="14593" width="6.88671875" style="1158"/>
    <col min="14594" max="14594" width="75.5546875" style="1158" customWidth="1"/>
    <col min="14595" max="14596" width="17.33203125" style="1158" customWidth="1"/>
    <col min="14597" max="14609" width="15.109375" style="1158" customWidth="1"/>
    <col min="14610" max="14610" width="17.33203125" style="1158" customWidth="1"/>
    <col min="14611" max="14611" width="13.44140625" style="1158" bestFit="1" customWidth="1"/>
    <col min="14612" max="14849" width="6.88671875" style="1158"/>
    <col min="14850" max="14850" width="75.5546875" style="1158" customWidth="1"/>
    <col min="14851" max="14852" width="17.33203125" style="1158" customWidth="1"/>
    <col min="14853" max="14865" width="15.109375" style="1158" customWidth="1"/>
    <col min="14866" max="14866" width="17.33203125" style="1158" customWidth="1"/>
    <col min="14867" max="14867" width="13.44140625" style="1158" bestFit="1" customWidth="1"/>
    <col min="14868" max="15105" width="6.88671875" style="1158"/>
    <col min="15106" max="15106" width="75.5546875" style="1158" customWidth="1"/>
    <col min="15107" max="15108" width="17.33203125" style="1158" customWidth="1"/>
    <col min="15109" max="15121" width="15.109375" style="1158" customWidth="1"/>
    <col min="15122" max="15122" width="17.33203125" style="1158" customWidth="1"/>
    <col min="15123" max="15123" width="13.44140625" style="1158" bestFit="1" customWidth="1"/>
    <col min="15124" max="15361" width="6.88671875" style="1158"/>
    <col min="15362" max="15362" width="75.5546875" style="1158" customWidth="1"/>
    <col min="15363" max="15364" width="17.33203125" style="1158" customWidth="1"/>
    <col min="15365" max="15377" width="15.109375" style="1158" customWidth="1"/>
    <col min="15378" max="15378" width="17.33203125" style="1158" customWidth="1"/>
    <col min="15379" max="15379" width="13.44140625" style="1158" bestFit="1" customWidth="1"/>
    <col min="15380" max="15617" width="6.88671875" style="1158"/>
    <col min="15618" max="15618" width="75.5546875" style="1158" customWidth="1"/>
    <col min="15619" max="15620" width="17.33203125" style="1158" customWidth="1"/>
    <col min="15621" max="15633" width="15.109375" style="1158" customWidth="1"/>
    <col min="15634" max="15634" width="17.33203125" style="1158" customWidth="1"/>
    <col min="15635" max="15635" width="13.44140625" style="1158" bestFit="1" customWidth="1"/>
    <col min="15636" max="15873" width="6.88671875" style="1158"/>
    <col min="15874" max="15874" width="75.5546875" style="1158" customWidth="1"/>
    <col min="15875" max="15876" width="17.33203125" style="1158" customWidth="1"/>
    <col min="15877" max="15889" width="15.109375" style="1158" customWidth="1"/>
    <col min="15890" max="15890" width="17.33203125" style="1158" customWidth="1"/>
    <col min="15891" max="15891" width="13.44140625" style="1158" bestFit="1" customWidth="1"/>
    <col min="15892" max="16129" width="6.88671875" style="1158"/>
    <col min="16130" max="16130" width="75.5546875" style="1158" customWidth="1"/>
    <col min="16131" max="16132" width="17.33203125" style="1158" customWidth="1"/>
    <col min="16133" max="16145" width="15.109375" style="1158" customWidth="1"/>
    <col min="16146" max="16146" width="17.33203125" style="1158" customWidth="1"/>
    <col min="16147" max="16147" width="13.44140625" style="1158" bestFit="1" customWidth="1"/>
    <col min="16148" max="16384" width="6.88671875" style="1158"/>
  </cols>
  <sheetData>
    <row r="2" spans="1:19" ht="13.2">
      <c r="A2" s="1192" t="s">
        <v>1630</v>
      </c>
      <c r="B2" s="1158" t="s">
        <v>1631</v>
      </c>
      <c r="C2" s="1158" t="s">
        <v>849</v>
      </c>
      <c r="D2" s="1158" t="s">
        <v>1632</v>
      </c>
      <c r="E2" s="1158" t="s">
        <v>1631</v>
      </c>
      <c r="F2" s="1158" t="s">
        <v>1633</v>
      </c>
      <c r="G2" s="1158" t="s">
        <v>1634</v>
      </c>
      <c r="H2" s="1158" t="s">
        <v>1631</v>
      </c>
      <c r="I2" s="1158" t="s">
        <v>1635</v>
      </c>
      <c r="J2" s="1158" t="s">
        <v>1636</v>
      </c>
      <c r="K2" s="1158" t="s">
        <v>1631</v>
      </c>
      <c r="L2" s="1158" t="s">
        <v>1637</v>
      </c>
    </row>
    <row r="3" spans="1:19" s="1182" customFormat="1" ht="13.2">
      <c r="A3" s="1197"/>
      <c r="B3" s="1182" t="s">
        <v>1638</v>
      </c>
    </row>
    <row r="4" spans="1:19" s="1182" customFormat="1" ht="13.2">
      <c r="A4" s="1197" t="s">
        <v>326</v>
      </c>
      <c r="B4" s="1182" t="s">
        <v>1639</v>
      </c>
      <c r="C4" s="1182" t="s">
        <v>1708</v>
      </c>
      <c r="D4" s="1182" t="s">
        <v>1640</v>
      </c>
      <c r="E4" s="1182" t="s">
        <v>1641</v>
      </c>
      <c r="F4" s="1182" t="s">
        <v>1642</v>
      </c>
      <c r="G4" s="1182" t="s">
        <v>1643</v>
      </c>
      <c r="H4" s="1182" t="s">
        <v>1644</v>
      </c>
      <c r="I4" s="1182" t="s">
        <v>1645</v>
      </c>
      <c r="J4" s="1182" t="s">
        <v>1646</v>
      </c>
      <c r="K4" s="1182" t="s">
        <v>1647</v>
      </c>
      <c r="L4" s="1182" t="s">
        <v>1648</v>
      </c>
      <c r="M4" s="1182" t="s">
        <v>1649</v>
      </c>
      <c r="N4" s="1182" t="s">
        <v>1650</v>
      </c>
      <c r="O4" s="1182" t="s">
        <v>1651</v>
      </c>
      <c r="P4" s="1182" t="s">
        <v>1652</v>
      </c>
      <c r="Q4" s="1182" t="s">
        <v>1653</v>
      </c>
      <c r="R4" s="1182" t="s">
        <v>1709</v>
      </c>
      <c r="S4" s="1182" t="s">
        <v>1654</v>
      </c>
    </row>
    <row r="5" spans="1:19" s="1183" customFormat="1" ht="13.2">
      <c r="A5" s="1193" t="s">
        <v>13</v>
      </c>
      <c r="B5" s="1183" t="s">
        <v>1690</v>
      </c>
      <c r="C5" s="1279">
        <f>SUM(C6:C14)</f>
        <v>759839635.72727275</v>
      </c>
      <c r="D5" s="1279">
        <f>SUM(D6:D14)</f>
        <v>398033459</v>
      </c>
      <c r="E5" s="1279">
        <f>SUM(E6:E14)</f>
        <v>58404601</v>
      </c>
      <c r="F5" s="1279">
        <f t="shared" ref="F5:S5" si="0">SUM(F6:F14)</f>
        <v>59307884.333333328</v>
      </c>
      <c r="G5" s="1279">
        <f t="shared" si="0"/>
        <v>59307884.333333328</v>
      </c>
      <c r="H5" s="1279">
        <f t="shared" si="0"/>
        <v>60780651</v>
      </c>
      <c r="I5" s="1279">
        <f t="shared" si="0"/>
        <v>61609851</v>
      </c>
      <c r="J5" s="1279">
        <f t="shared" si="0"/>
        <v>63319970.060606062</v>
      </c>
      <c r="K5" s="1279">
        <f t="shared" si="0"/>
        <v>63319970.060606062</v>
      </c>
      <c r="L5" s="1279">
        <f t="shared" si="0"/>
        <v>63319970.060606062</v>
      </c>
      <c r="M5" s="1279">
        <f t="shared" si="0"/>
        <v>63319970.060606062</v>
      </c>
      <c r="N5" s="1279">
        <f t="shared" si="0"/>
        <v>63319970.060606062</v>
      </c>
      <c r="O5" s="1279">
        <f t="shared" si="0"/>
        <v>63319970.060606062</v>
      </c>
      <c r="P5" s="1279">
        <f t="shared" si="0"/>
        <v>63319970.060606062</v>
      </c>
      <c r="Q5" s="1279">
        <f t="shared" si="0"/>
        <v>742650662.090909</v>
      </c>
      <c r="R5" s="1279">
        <f t="shared" si="0"/>
        <v>572325277.090909</v>
      </c>
      <c r="S5" s="1279">
        <f t="shared" si="0"/>
        <v>187514358.63636363</v>
      </c>
    </row>
    <row r="6" spans="1:19" s="1184" customFormat="1" ht="13.2">
      <c r="A6" s="1194">
        <v>1</v>
      </c>
      <c r="B6" s="1184" t="s">
        <v>1655</v>
      </c>
      <c r="C6" s="1185">
        <v>66058363</v>
      </c>
      <c r="D6" s="1185"/>
      <c r="E6" s="1185">
        <v>5504864</v>
      </c>
      <c r="F6" s="1185">
        <v>5504864</v>
      </c>
      <c r="G6" s="1185">
        <v>5504864</v>
      </c>
      <c r="H6" s="1185">
        <v>5504864</v>
      </c>
      <c r="I6" s="1185">
        <v>5504864</v>
      </c>
      <c r="J6" s="1185">
        <v>5504864</v>
      </c>
      <c r="K6" s="1185">
        <v>5504864</v>
      </c>
      <c r="L6" s="1185">
        <v>5504864</v>
      </c>
      <c r="M6" s="1185">
        <v>5504864</v>
      </c>
      <c r="N6" s="1185">
        <v>5504864</v>
      </c>
      <c r="O6" s="1185">
        <v>5504864</v>
      </c>
      <c r="P6" s="1185">
        <v>5504864</v>
      </c>
      <c r="Q6" s="1185">
        <f>SUM(E6:P6)</f>
        <v>66058368</v>
      </c>
      <c r="R6" s="1185">
        <f>D6+Q6</f>
        <v>66058368</v>
      </c>
      <c r="S6" s="1185">
        <f>C6-R6</f>
        <v>-5</v>
      </c>
    </row>
    <row r="7" spans="1:19" s="1184" customFormat="1" ht="13.2">
      <c r="A7" s="1194">
        <v>2</v>
      </c>
      <c r="B7" s="1184" t="s">
        <v>1656</v>
      </c>
      <c r="C7" s="1185">
        <v>99503999.999999985</v>
      </c>
      <c r="D7" s="1185">
        <v>59702400</v>
      </c>
      <c r="E7" s="1185">
        <v>7462800</v>
      </c>
      <c r="F7" s="1185">
        <v>7462800</v>
      </c>
      <c r="G7" s="1185">
        <v>7462800</v>
      </c>
      <c r="H7" s="1185">
        <v>7462800</v>
      </c>
      <c r="I7" s="1185">
        <v>8292000</v>
      </c>
      <c r="J7" s="1185">
        <v>8292000</v>
      </c>
      <c r="K7" s="1185">
        <v>8292000</v>
      </c>
      <c r="L7" s="1185">
        <v>8292000</v>
      </c>
      <c r="M7" s="1185">
        <v>8292000</v>
      </c>
      <c r="N7" s="1185">
        <v>8292000</v>
      </c>
      <c r="O7" s="1185">
        <v>8292000</v>
      </c>
      <c r="P7" s="1185">
        <v>8292000</v>
      </c>
      <c r="Q7" s="1185">
        <f t="shared" ref="Q7:Q15" si="1">SUM(E7:P7)</f>
        <v>96187200</v>
      </c>
      <c r="R7" s="1185">
        <f>I7+J7+K7+L7+M7+N7+O7+P7</f>
        <v>66336000</v>
      </c>
      <c r="S7" s="1185">
        <f t="shared" ref="S7:S24" si="2">C7-R7</f>
        <v>33167999.999999985</v>
      </c>
    </row>
    <row r="8" spans="1:19" s="1184" customFormat="1" ht="13.2">
      <c r="A8" s="1194">
        <v>3</v>
      </c>
      <c r="B8" s="1184" t="s">
        <v>1657</v>
      </c>
      <c r="C8" s="1185">
        <v>156507272.72727272</v>
      </c>
      <c r="D8" s="1185">
        <v>84353759</v>
      </c>
      <c r="E8" s="1185">
        <v>12050537</v>
      </c>
      <c r="F8" s="1185">
        <v>12050537</v>
      </c>
      <c r="G8" s="1185">
        <v>12050537</v>
      </c>
      <c r="H8" s="1185">
        <v>12050537</v>
      </c>
      <c r="I8" s="1185">
        <v>12050537</v>
      </c>
      <c r="J8" s="1185">
        <v>13042272.727272727</v>
      </c>
      <c r="K8" s="1185">
        <v>13042272.727272727</v>
      </c>
      <c r="L8" s="1185">
        <v>13042272.727272727</v>
      </c>
      <c r="M8" s="1185">
        <v>13042272.727272727</v>
      </c>
      <c r="N8" s="1185">
        <v>13042272.727272727</v>
      </c>
      <c r="O8" s="1185">
        <v>13042272.727272727</v>
      </c>
      <c r="P8" s="1185">
        <v>13042272.727272727</v>
      </c>
      <c r="Q8" s="1185">
        <f t="shared" si="1"/>
        <v>151548594.09090903</v>
      </c>
      <c r="R8" s="1185">
        <f>SUM(J8:P8)</f>
        <v>91295909.090909094</v>
      </c>
      <c r="S8" s="1185">
        <f t="shared" si="2"/>
        <v>65211363.636363626</v>
      </c>
    </row>
    <row r="9" spans="1:19" s="1184" customFormat="1" ht="13.2">
      <c r="A9" s="1194">
        <v>4</v>
      </c>
      <c r="B9" s="1184" t="s">
        <v>1658</v>
      </c>
      <c r="C9" s="1185">
        <v>66437999.999999993</v>
      </c>
      <c r="D9" s="1185"/>
      <c r="E9" s="1185">
        <v>5536499.9999999991</v>
      </c>
      <c r="F9" s="1185">
        <v>5536499.9999999991</v>
      </c>
      <c r="G9" s="1185">
        <v>5536499.9999999991</v>
      </c>
      <c r="H9" s="1185">
        <v>5536499.9999999991</v>
      </c>
      <c r="I9" s="1185">
        <v>5536499.9999999991</v>
      </c>
      <c r="J9" s="1185">
        <v>5536499.9999999991</v>
      </c>
      <c r="K9" s="1185">
        <v>5536499.9999999991</v>
      </c>
      <c r="L9" s="1185">
        <v>5536499.9999999991</v>
      </c>
      <c r="M9" s="1185">
        <v>5536499.9999999991</v>
      </c>
      <c r="N9" s="1185">
        <v>5536499.9999999991</v>
      </c>
      <c r="O9" s="1185">
        <v>5536499.9999999991</v>
      </c>
      <c r="P9" s="1185">
        <v>5536499.9999999991</v>
      </c>
      <c r="Q9" s="1185">
        <f t="shared" si="1"/>
        <v>66437999.999999993</v>
      </c>
      <c r="R9" s="1185">
        <f>D9+Q9</f>
        <v>66437999.999999993</v>
      </c>
      <c r="S9" s="1185">
        <f t="shared" si="2"/>
        <v>0</v>
      </c>
    </row>
    <row r="10" spans="1:19" s="1184" customFormat="1" ht="13.2">
      <c r="A10" s="1194">
        <v>5</v>
      </c>
      <c r="B10" s="1184" t="s">
        <v>1659</v>
      </c>
      <c r="C10" s="1185">
        <v>48938000</v>
      </c>
      <c r="D10" s="1185">
        <v>33033150</v>
      </c>
      <c r="E10" s="1185">
        <v>3670350</v>
      </c>
      <c r="F10" s="1185">
        <v>3670350</v>
      </c>
      <c r="G10" s="1185">
        <v>3670350</v>
      </c>
      <c r="H10" s="1185">
        <v>4078166.6666666665</v>
      </c>
      <c r="I10" s="1185">
        <v>4078166.6666666665</v>
      </c>
      <c r="J10" s="1185">
        <v>4078166.6666666665</v>
      </c>
      <c r="K10" s="1185">
        <v>4078166.6666666665</v>
      </c>
      <c r="L10" s="1185">
        <v>4078166.6666666665</v>
      </c>
      <c r="M10" s="1185">
        <v>4078166.6666666665</v>
      </c>
      <c r="N10" s="1185">
        <v>4078166.6666666665</v>
      </c>
      <c r="O10" s="1185">
        <v>4078166.6666666665</v>
      </c>
      <c r="P10" s="1185">
        <v>4078166.6666666665</v>
      </c>
      <c r="Q10" s="1185">
        <f t="shared" si="1"/>
        <v>47714549.999999993</v>
      </c>
      <c r="R10" s="1185">
        <f>H10+I10+J10+K10+L10+M10+N10+O10+P10</f>
        <v>36703500</v>
      </c>
      <c r="S10" s="1185">
        <f t="shared" si="2"/>
        <v>12234500</v>
      </c>
    </row>
    <row r="11" spans="1:19" s="1184" customFormat="1" ht="13.2">
      <c r="A11" s="1194">
        <v>6</v>
      </c>
      <c r="B11" s="1184" t="s">
        <v>1660</v>
      </c>
      <c r="C11" s="1185">
        <v>86206000</v>
      </c>
      <c r="D11" s="1185">
        <v>45258150</v>
      </c>
      <c r="E11" s="1185">
        <v>6465450</v>
      </c>
      <c r="F11" s="1185">
        <v>6465450</v>
      </c>
      <c r="G11" s="1185">
        <v>6465450</v>
      </c>
      <c r="H11" s="1185">
        <v>6465450</v>
      </c>
      <c r="I11" s="1185">
        <v>6465450</v>
      </c>
      <c r="J11" s="1185">
        <v>7183833.333333333</v>
      </c>
      <c r="K11" s="1185">
        <v>7183833.333333333</v>
      </c>
      <c r="L11" s="1185">
        <v>7183833.333333333</v>
      </c>
      <c r="M11" s="1185">
        <v>7183833.333333333</v>
      </c>
      <c r="N11" s="1185">
        <v>7183833.333333333</v>
      </c>
      <c r="O11" s="1185">
        <v>7183833.333333333</v>
      </c>
      <c r="P11" s="1185">
        <v>7183833.333333333</v>
      </c>
      <c r="Q11" s="1185">
        <f t="shared" si="1"/>
        <v>82614083.333333328</v>
      </c>
      <c r="R11" s="1185">
        <f>J11+K11+L11+M11+N11+O11+P11</f>
        <v>50286833.333333336</v>
      </c>
      <c r="S11" s="1185">
        <f t="shared" si="2"/>
        <v>35919166.666666664</v>
      </c>
    </row>
    <row r="12" spans="1:19" s="1184" customFormat="1" ht="13.2">
      <c r="A12" s="1194">
        <v>7</v>
      </c>
      <c r="B12" s="1184" t="s">
        <v>1661</v>
      </c>
      <c r="C12" s="1185">
        <v>108393999.99999999</v>
      </c>
      <c r="D12" s="1185">
        <v>89425050</v>
      </c>
      <c r="E12" s="1185">
        <v>8129550</v>
      </c>
      <c r="F12" s="1185">
        <v>9032833.3333333321</v>
      </c>
      <c r="G12" s="1185">
        <v>9032833.3333333321</v>
      </c>
      <c r="H12" s="1185">
        <v>9032833.3333333321</v>
      </c>
      <c r="I12" s="1185">
        <v>9032833.3333333321</v>
      </c>
      <c r="J12" s="1185">
        <v>9032833.3333333321</v>
      </c>
      <c r="K12" s="1185">
        <v>9032833.3333333321</v>
      </c>
      <c r="L12" s="1185">
        <v>9032833.3333333321</v>
      </c>
      <c r="M12" s="1185">
        <v>9032833.3333333321</v>
      </c>
      <c r="N12" s="1185">
        <v>9032833.3333333321</v>
      </c>
      <c r="O12" s="1185">
        <v>9032833.3333333321</v>
      </c>
      <c r="P12" s="1185">
        <v>9032833.3333333321</v>
      </c>
      <c r="Q12" s="1185">
        <f t="shared" si="1"/>
        <v>107490716.66666663</v>
      </c>
      <c r="R12" s="1185">
        <f>F12+G12+H12+I12+J12+K12+L12+M12+N12+O12+P12</f>
        <v>99361166.666666627</v>
      </c>
      <c r="S12" s="1185">
        <f t="shared" si="2"/>
        <v>9032833.3333333582</v>
      </c>
    </row>
    <row r="13" spans="1:19" s="1186" customFormat="1" ht="13.2">
      <c r="A13" s="1194">
        <v>8</v>
      </c>
      <c r="B13" s="1186" t="s">
        <v>1662</v>
      </c>
      <c r="C13" s="1187">
        <v>127793999.99999999</v>
      </c>
      <c r="D13" s="1187">
        <v>86260950</v>
      </c>
      <c r="E13" s="1187">
        <v>9584550</v>
      </c>
      <c r="F13" s="1187">
        <v>9584550</v>
      </c>
      <c r="G13" s="1187">
        <v>9584550</v>
      </c>
      <c r="H13" s="1187">
        <v>10649499.999999998</v>
      </c>
      <c r="I13" s="1187">
        <v>10649499.999999998</v>
      </c>
      <c r="J13" s="1187">
        <v>10649499.999999998</v>
      </c>
      <c r="K13" s="1187">
        <v>10649499.999999998</v>
      </c>
      <c r="L13" s="1187">
        <v>10649499.999999998</v>
      </c>
      <c r="M13" s="1187">
        <v>10649499.999999998</v>
      </c>
      <c r="N13" s="1187">
        <v>10649499.999999998</v>
      </c>
      <c r="O13" s="1187">
        <v>10649499.999999998</v>
      </c>
      <c r="P13" s="1187">
        <v>10649499.999999998</v>
      </c>
      <c r="Q13" s="1187">
        <f t="shared" si="1"/>
        <v>124599150</v>
      </c>
      <c r="R13" s="1187">
        <f>SUM(H13:P13)</f>
        <v>95845499.999999985</v>
      </c>
      <c r="S13" s="1187">
        <f t="shared" si="2"/>
        <v>31948500</v>
      </c>
    </row>
    <row r="14" spans="1:19" s="1188" customFormat="1" ht="13.2">
      <c r="A14" s="1195">
        <v>9</v>
      </c>
      <c r="B14" s="1188" t="s">
        <v>1688</v>
      </c>
      <c r="C14" s="1189">
        <f>'PHONG TCHC'!G169</f>
        <v>0</v>
      </c>
      <c r="D14" s="1189"/>
      <c r="E14" s="1189"/>
      <c r="F14" s="1189"/>
      <c r="G14" s="1189"/>
      <c r="H14" s="1189"/>
      <c r="I14" s="1189"/>
      <c r="J14" s="1189"/>
      <c r="K14" s="1189"/>
      <c r="L14" s="1189"/>
      <c r="M14" s="1189"/>
      <c r="N14" s="1189">
        <f>$C$14/12</f>
        <v>0</v>
      </c>
      <c r="O14" s="1189">
        <f>$C$14/12</f>
        <v>0</v>
      </c>
      <c r="P14" s="1189">
        <f>$C$14/12</f>
        <v>0</v>
      </c>
      <c r="Q14" s="1189">
        <f>SUM(E14:P14)</f>
        <v>0</v>
      </c>
      <c r="R14" s="1189">
        <f>D14+Q14</f>
        <v>0</v>
      </c>
      <c r="S14" s="1189">
        <f>C14-R14</f>
        <v>0</v>
      </c>
    </row>
    <row r="15" spans="1:19" s="1190" customFormat="1" ht="13.2">
      <c r="A15" s="1196" t="s">
        <v>16</v>
      </c>
      <c r="B15" s="1190" t="s">
        <v>1663</v>
      </c>
      <c r="C15" s="1191">
        <v>9864989407</v>
      </c>
      <c r="D15" s="1191">
        <v>7891991520</v>
      </c>
      <c r="E15" s="1191">
        <v>164416490</v>
      </c>
      <c r="F15" s="1191">
        <v>164416490</v>
      </c>
      <c r="G15" s="1191">
        <v>164416490</v>
      </c>
      <c r="H15" s="1191">
        <v>164416490</v>
      </c>
      <c r="I15" s="1191">
        <v>164416490</v>
      </c>
      <c r="J15" s="1191">
        <v>164416490</v>
      </c>
      <c r="K15" s="1191">
        <v>164416490</v>
      </c>
      <c r="L15" s="1191">
        <v>164416490</v>
      </c>
      <c r="M15" s="1191">
        <v>164416490</v>
      </c>
      <c r="N15" s="1191">
        <v>164416490</v>
      </c>
      <c r="O15" s="1191">
        <v>164416490</v>
      </c>
      <c r="P15" s="1191">
        <v>164416490</v>
      </c>
      <c r="Q15" s="1191">
        <f t="shared" si="1"/>
        <v>1972997880</v>
      </c>
      <c r="R15" s="1191">
        <f>D15+Q15</f>
        <v>9864989400</v>
      </c>
      <c r="S15" s="1191">
        <f t="shared" si="2"/>
        <v>7</v>
      </c>
    </row>
    <row r="16" spans="1:19" s="1934" customFormat="1" ht="12.75" customHeight="1">
      <c r="A16" s="1933" t="s">
        <v>17</v>
      </c>
      <c r="B16" s="1934" t="s">
        <v>1685</v>
      </c>
      <c r="C16" s="1935">
        <v>1885000000</v>
      </c>
      <c r="D16" s="1936"/>
      <c r="E16" s="1936">
        <f>$C$16/36</f>
        <v>52361111.111111112</v>
      </c>
      <c r="F16" s="1937">
        <f t="shared" ref="F16:P16" si="3">$C$16/36</f>
        <v>52361111.111111112</v>
      </c>
      <c r="G16" s="1937">
        <f t="shared" si="3"/>
        <v>52361111.111111112</v>
      </c>
      <c r="H16" s="1937">
        <f t="shared" si="3"/>
        <v>52361111.111111112</v>
      </c>
      <c r="I16" s="1937">
        <f t="shared" si="3"/>
        <v>52361111.111111112</v>
      </c>
      <c r="J16" s="1937">
        <f t="shared" si="3"/>
        <v>52361111.111111112</v>
      </c>
      <c r="K16" s="1937">
        <f t="shared" si="3"/>
        <v>52361111.111111112</v>
      </c>
      <c r="L16" s="1937">
        <f t="shared" si="3"/>
        <v>52361111.111111112</v>
      </c>
      <c r="M16" s="1937">
        <f t="shared" si="3"/>
        <v>52361111.111111112</v>
      </c>
      <c r="N16" s="1937">
        <f t="shared" si="3"/>
        <v>52361111.111111112</v>
      </c>
      <c r="O16" s="1937">
        <f t="shared" si="3"/>
        <v>52361111.111111112</v>
      </c>
      <c r="P16" s="1937">
        <f t="shared" si="3"/>
        <v>52361111.111111112</v>
      </c>
      <c r="Q16" s="1937">
        <f>SUM(E16:P16)</f>
        <v>628333333.33333337</v>
      </c>
      <c r="R16" s="1937">
        <f>D16+Q16</f>
        <v>628333333.33333337</v>
      </c>
      <c r="S16" s="1937">
        <f>C16-R16</f>
        <v>1256666666.6666665</v>
      </c>
    </row>
    <row r="17" spans="1:19" s="1934" customFormat="1" ht="12.75" customHeight="1">
      <c r="A17" s="1933" t="s">
        <v>23</v>
      </c>
      <c r="B17" s="1934" t="s">
        <v>1707</v>
      </c>
      <c r="C17" s="1935">
        <v>950000000</v>
      </c>
      <c r="D17" s="1936"/>
      <c r="E17" s="1936"/>
      <c r="F17" s="1936"/>
      <c r="G17" s="1936"/>
      <c r="H17" s="1936"/>
      <c r="I17" s="1936"/>
      <c r="J17" s="1936"/>
      <c r="K17" s="1936">
        <f t="shared" ref="K17:P17" si="4">$C$17/7/12</f>
        <v>11309523.809523808</v>
      </c>
      <c r="L17" s="1936">
        <f t="shared" si="4"/>
        <v>11309523.809523808</v>
      </c>
      <c r="M17" s="1936">
        <f t="shared" si="4"/>
        <v>11309523.809523808</v>
      </c>
      <c r="N17" s="1936">
        <f t="shared" si="4"/>
        <v>11309523.809523808</v>
      </c>
      <c r="O17" s="1936">
        <f t="shared" si="4"/>
        <v>11309523.809523808</v>
      </c>
      <c r="P17" s="1936">
        <f t="shared" si="4"/>
        <v>11309523.809523808</v>
      </c>
      <c r="Q17" s="1937">
        <f>SUM(E17:P17)</f>
        <v>67857142.857142851</v>
      </c>
      <c r="R17" s="1937">
        <f>D17+Q17</f>
        <v>67857142.857142851</v>
      </c>
      <c r="S17" s="1937">
        <f>C17-R17</f>
        <v>882142857.14285719</v>
      </c>
    </row>
    <row r="18" spans="1:19" s="1258" customFormat="1" ht="13.2">
      <c r="A18" s="1257" t="s">
        <v>26</v>
      </c>
      <c r="B18" s="1258" t="s">
        <v>1691</v>
      </c>
      <c r="E18" s="1278">
        <f>SUM(E19:E31)</f>
        <v>1549050341.7916665</v>
      </c>
      <c r="F18" s="1278">
        <f t="shared" ref="F18:S18" si="5">SUM(F19:F31)</f>
        <v>1549050341.7916665</v>
      </c>
      <c r="G18" s="1278">
        <f t="shared" si="5"/>
        <v>1549050341.7916665</v>
      </c>
      <c r="H18" s="1278">
        <f t="shared" si="5"/>
        <v>1549050341.7916665</v>
      </c>
      <c r="I18" s="1278">
        <f t="shared" si="5"/>
        <v>1549050341.7916665</v>
      </c>
      <c r="J18" s="1278">
        <f t="shared" si="5"/>
        <v>1549050341.7916665</v>
      </c>
      <c r="K18" s="1278">
        <f t="shared" si="5"/>
        <v>1549050341.7916665</v>
      </c>
      <c r="L18" s="1278">
        <f t="shared" si="5"/>
        <v>1463139120.7916665</v>
      </c>
      <c r="M18" s="1278">
        <f t="shared" si="5"/>
        <v>1463139120.7916665</v>
      </c>
      <c r="N18" s="1278">
        <f t="shared" si="5"/>
        <v>1463139120.7916665</v>
      </c>
      <c r="O18" s="1278">
        <f t="shared" si="5"/>
        <v>1246907067.7916665</v>
      </c>
      <c r="P18" s="1278">
        <f t="shared" si="5"/>
        <v>1184326619.7916665</v>
      </c>
      <c r="Q18" s="1278">
        <f t="shared" si="5"/>
        <v>17664003442.5</v>
      </c>
      <c r="R18" s="1278">
        <f t="shared" si="5"/>
        <v>26767256042.875</v>
      </c>
      <c r="S18" s="1278">
        <f t="shared" si="5"/>
        <v>10409952157.125</v>
      </c>
    </row>
    <row r="19" spans="1:19" s="1260" customFormat="1" ht="13.2">
      <c r="A19" s="1259">
        <v>17</v>
      </c>
      <c r="B19" s="1260" t="s">
        <v>1669</v>
      </c>
      <c r="C19" s="1261">
        <v>591025000</v>
      </c>
      <c r="D19" s="1261">
        <v>418642714</v>
      </c>
      <c r="E19" s="1261">
        <v>24626042</v>
      </c>
      <c r="F19" s="1261">
        <v>24626042</v>
      </c>
      <c r="G19" s="1261">
        <v>24626042</v>
      </c>
      <c r="H19" s="1261">
        <v>24626042</v>
      </c>
      <c r="I19" s="1261">
        <v>24626042</v>
      </c>
      <c r="J19" s="1261">
        <v>24626042</v>
      </c>
      <c r="K19" s="1261">
        <v>24626042</v>
      </c>
      <c r="L19" s="1261"/>
      <c r="M19" s="1261"/>
      <c r="N19" s="1261"/>
      <c r="O19" s="1261"/>
      <c r="P19" s="1261"/>
      <c r="Q19" s="1261">
        <f t="shared" ref="Q19:Q30" si="6">SUM(E19:P19)</f>
        <v>172382294</v>
      </c>
      <c r="R19" s="1261">
        <f t="shared" ref="R19:R30" si="7">D19+Q19</f>
        <v>591025008</v>
      </c>
      <c r="S19" s="1261">
        <f>C19-R19</f>
        <v>-8</v>
      </c>
    </row>
    <row r="20" spans="1:19" s="1260" customFormat="1" ht="13.2">
      <c r="A20" s="1259">
        <v>14</v>
      </c>
      <c r="B20" s="1260" t="s">
        <v>1666</v>
      </c>
      <c r="C20" s="1261">
        <v>1470844300</v>
      </c>
      <c r="D20" s="1261">
        <v>1041848043</v>
      </c>
      <c r="E20" s="1261">
        <v>61285179</v>
      </c>
      <c r="F20" s="1261">
        <v>61285179</v>
      </c>
      <c r="G20" s="1261">
        <v>61285179</v>
      </c>
      <c r="H20" s="1261">
        <v>61285179</v>
      </c>
      <c r="I20" s="1261">
        <v>61285179</v>
      </c>
      <c r="J20" s="1261">
        <v>61285179</v>
      </c>
      <c r="K20" s="1261">
        <v>61285179</v>
      </c>
      <c r="L20" s="1261"/>
      <c r="M20" s="1261"/>
      <c r="N20" s="1261"/>
      <c r="O20" s="1261"/>
      <c r="P20" s="1261"/>
      <c r="Q20" s="1261">
        <f t="shared" si="6"/>
        <v>428996253</v>
      </c>
      <c r="R20" s="1261">
        <f t="shared" si="7"/>
        <v>1470844296</v>
      </c>
      <c r="S20" s="1261">
        <f t="shared" si="2"/>
        <v>4</v>
      </c>
    </row>
    <row r="21" spans="1:19" s="1264" customFormat="1" ht="13.2">
      <c r="A21" s="1277">
        <v>15</v>
      </c>
      <c r="B21" s="1264" t="s">
        <v>1667</v>
      </c>
      <c r="C21" s="1267">
        <v>6265243997</v>
      </c>
      <c r="D21" s="1267">
        <v>2088414664</v>
      </c>
      <c r="E21" s="1267">
        <v>261051833</v>
      </c>
      <c r="F21" s="1267">
        <v>261051833</v>
      </c>
      <c r="G21" s="1267">
        <v>261051833</v>
      </c>
      <c r="H21" s="1267">
        <v>261051833</v>
      </c>
      <c r="I21" s="1267">
        <v>261051833</v>
      </c>
      <c r="J21" s="1267">
        <v>261051833</v>
      </c>
      <c r="K21" s="1267">
        <v>261051833</v>
      </c>
      <c r="L21" s="1267">
        <v>261051833</v>
      </c>
      <c r="M21" s="1267">
        <v>261051833</v>
      </c>
      <c r="N21" s="1267">
        <v>261051833</v>
      </c>
      <c r="O21" s="1267">
        <v>261051833</v>
      </c>
      <c r="P21" s="1267">
        <v>261051833</v>
      </c>
      <c r="Q21" s="1267">
        <f t="shared" si="6"/>
        <v>3132621996</v>
      </c>
      <c r="R21" s="1267">
        <f t="shared" si="7"/>
        <v>5221036660</v>
      </c>
      <c r="S21" s="1267">
        <f t="shared" si="2"/>
        <v>1044207337</v>
      </c>
    </row>
    <row r="22" spans="1:19" s="1264" customFormat="1" ht="13.2">
      <c r="A22" s="1277">
        <v>13</v>
      </c>
      <c r="B22" s="1264" t="s">
        <v>1665</v>
      </c>
      <c r="C22" s="1267">
        <v>5554585526</v>
      </c>
      <c r="D22" s="1267">
        <v>1157205320</v>
      </c>
      <c r="E22" s="1267">
        <v>231441064</v>
      </c>
      <c r="F22" s="1267">
        <v>231441064</v>
      </c>
      <c r="G22" s="1267">
        <v>231441064</v>
      </c>
      <c r="H22" s="1267">
        <v>231441064</v>
      </c>
      <c r="I22" s="1267">
        <v>231441064</v>
      </c>
      <c r="J22" s="1267">
        <v>231441064</v>
      </c>
      <c r="K22" s="1267">
        <v>231441064</v>
      </c>
      <c r="L22" s="1267">
        <v>231441064</v>
      </c>
      <c r="M22" s="1267">
        <v>231441064</v>
      </c>
      <c r="N22" s="1267">
        <v>231441064</v>
      </c>
      <c r="O22" s="1267">
        <v>231441064</v>
      </c>
      <c r="P22" s="1267">
        <v>231441064</v>
      </c>
      <c r="Q22" s="1267">
        <f t="shared" si="6"/>
        <v>2777292768</v>
      </c>
      <c r="R22" s="1267">
        <f t="shared" si="7"/>
        <v>3934498088</v>
      </c>
      <c r="S22" s="1267">
        <f>C22-R22</f>
        <v>1620087438</v>
      </c>
    </row>
    <row r="23" spans="1:19" s="1260" customFormat="1" ht="12.75" customHeight="1">
      <c r="A23" s="1259">
        <v>18</v>
      </c>
      <c r="B23" s="1260" t="s">
        <v>1670</v>
      </c>
      <c r="C23" s="1261">
        <v>5174009347</v>
      </c>
      <c r="D23" s="1262">
        <v>556347293.375</v>
      </c>
      <c r="E23" s="1262">
        <f t="shared" ref="E23:P23" si="8">$C$23/24</f>
        <v>215583722.79166666</v>
      </c>
      <c r="F23" s="1263">
        <f t="shared" si="8"/>
        <v>215583722.79166666</v>
      </c>
      <c r="G23" s="1263">
        <f t="shared" si="8"/>
        <v>215583722.79166666</v>
      </c>
      <c r="H23" s="1263">
        <f t="shared" si="8"/>
        <v>215583722.79166666</v>
      </c>
      <c r="I23" s="1263">
        <f t="shared" si="8"/>
        <v>215583722.79166666</v>
      </c>
      <c r="J23" s="1263">
        <f t="shared" si="8"/>
        <v>215583722.79166666</v>
      </c>
      <c r="K23" s="1263">
        <f t="shared" si="8"/>
        <v>215583722.79166666</v>
      </c>
      <c r="L23" s="1263">
        <f t="shared" si="8"/>
        <v>215583722.79166666</v>
      </c>
      <c r="M23" s="1263">
        <f t="shared" si="8"/>
        <v>215583722.79166666</v>
      </c>
      <c r="N23" s="1263">
        <f t="shared" si="8"/>
        <v>215583722.79166666</v>
      </c>
      <c r="O23" s="1263">
        <f t="shared" si="8"/>
        <v>215583722.79166666</v>
      </c>
      <c r="P23" s="1263">
        <f t="shared" si="8"/>
        <v>215583722.79166666</v>
      </c>
      <c r="Q23" s="1261">
        <f t="shared" si="6"/>
        <v>2587004673.5</v>
      </c>
      <c r="R23" s="1261">
        <f t="shared" si="7"/>
        <v>3143351966.875</v>
      </c>
      <c r="S23" s="1261">
        <f>C23-R23</f>
        <v>2030657380.125</v>
      </c>
    </row>
    <row r="24" spans="1:19" s="1260" customFormat="1" ht="13.2">
      <c r="A24" s="1259">
        <v>16</v>
      </c>
      <c r="B24" s="1260" t="s">
        <v>1668</v>
      </c>
      <c r="C24" s="1261">
        <v>1501930750</v>
      </c>
      <c r="D24" s="1261">
        <v>813545824</v>
      </c>
      <c r="E24" s="1261">
        <v>62580448</v>
      </c>
      <c r="F24" s="1261">
        <v>62580448</v>
      </c>
      <c r="G24" s="1261">
        <v>62580448</v>
      </c>
      <c r="H24" s="1261">
        <v>62580448</v>
      </c>
      <c r="I24" s="1261">
        <v>62580448</v>
      </c>
      <c r="J24" s="1261">
        <v>62580448</v>
      </c>
      <c r="K24" s="1261">
        <v>62580448</v>
      </c>
      <c r="L24" s="1261">
        <v>62580448</v>
      </c>
      <c r="M24" s="1261">
        <v>62580448</v>
      </c>
      <c r="N24" s="1261">
        <v>62580448</v>
      </c>
      <c r="O24" s="1261">
        <v>62580448</v>
      </c>
      <c r="P24" s="1261"/>
      <c r="Q24" s="1261">
        <f t="shared" si="6"/>
        <v>688384928</v>
      </c>
      <c r="R24" s="1261">
        <f t="shared" si="7"/>
        <v>1501930752</v>
      </c>
      <c r="S24" s="1261">
        <f t="shared" si="2"/>
        <v>-2</v>
      </c>
    </row>
    <row r="25" spans="1:19" s="1260" customFormat="1" ht="13.2">
      <c r="A25" s="1259">
        <v>12</v>
      </c>
      <c r="B25" s="1260" t="s">
        <v>1664</v>
      </c>
      <c r="C25" s="1261">
        <v>5189569280</v>
      </c>
      <c r="D25" s="1261">
        <v>3027248742</v>
      </c>
      <c r="E25" s="1261">
        <v>216232053</v>
      </c>
      <c r="F25" s="1261">
        <v>216232053</v>
      </c>
      <c r="G25" s="1261">
        <v>216232053</v>
      </c>
      <c r="H25" s="1261">
        <v>216232053</v>
      </c>
      <c r="I25" s="1261">
        <v>216232053</v>
      </c>
      <c r="J25" s="1261">
        <v>216232053</v>
      </c>
      <c r="K25" s="1261">
        <v>216232053</v>
      </c>
      <c r="L25" s="1261">
        <v>216232053</v>
      </c>
      <c r="M25" s="1261">
        <v>216232053</v>
      </c>
      <c r="N25" s="1261">
        <v>216232053</v>
      </c>
      <c r="O25" s="1261"/>
      <c r="P25" s="1261"/>
      <c r="Q25" s="1261">
        <f t="shared" si="6"/>
        <v>2162320530</v>
      </c>
      <c r="R25" s="1261">
        <f t="shared" si="7"/>
        <v>5189569272</v>
      </c>
      <c r="S25" s="1261">
        <f t="shared" ref="S25:S32" si="9">C25-R25</f>
        <v>8</v>
      </c>
    </row>
    <row r="26" spans="1:19" s="1264" customFormat="1" ht="12.75" customHeight="1">
      <c r="A26" s="1277">
        <v>19</v>
      </c>
      <c r="B26" s="1264" t="s">
        <v>1686</v>
      </c>
      <c r="C26" s="1265">
        <v>3000000000</v>
      </c>
      <c r="D26" s="1266"/>
      <c r="E26" s="1266">
        <f t="shared" ref="E26:P26" si="10">$C$26/24</f>
        <v>125000000</v>
      </c>
      <c r="F26" s="1266">
        <f t="shared" si="10"/>
        <v>125000000</v>
      </c>
      <c r="G26" s="1266">
        <f t="shared" si="10"/>
        <v>125000000</v>
      </c>
      <c r="H26" s="1266">
        <f t="shared" si="10"/>
        <v>125000000</v>
      </c>
      <c r="I26" s="1266">
        <f t="shared" si="10"/>
        <v>125000000</v>
      </c>
      <c r="J26" s="1266">
        <f t="shared" si="10"/>
        <v>125000000</v>
      </c>
      <c r="K26" s="1266">
        <f t="shared" si="10"/>
        <v>125000000</v>
      </c>
      <c r="L26" s="1266">
        <f t="shared" si="10"/>
        <v>125000000</v>
      </c>
      <c r="M26" s="1266">
        <f t="shared" si="10"/>
        <v>125000000</v>
      </c>
      <c r="N26" s="1266">
        <f t="shared" si="10"/>
        <v>125000000</v>
      </c>
      <c r="O26" s="1266">
        <f t="shared" si="10"/>
        <v>125000000</v>
      </c>
      <c r="P26" s="1266">
        <f t="shared" si="10"/>
        <v>125000000</v>
      </c>
      <c r="Q26" s="1267">
        <f t="shared" si="6"/>
        <v>1500000000</v>
      </c>
      <c r="R26" s="1267">
        <f t="shared" si="7"/>
        <v>1500000000</v>
      </c>
      <c r="S26" s="1267">
        <f t="shared" si="9"/>
        <v>1500000000</v>
      </c>
    </row>
    <row r="27" spans="1:19" s="1269" customFormat="1" ht="12.75" customHeight="1">
      <c r="A27" s="1268">
        <v>20</v>
      </c>
      <c r="B27" s="1269" t="s">
        <v>1671</v>
      </c>
      <c r="C27" s="1270">
        <f>'PHONG KTVT'!G116</f>
        <v>0</v>
      </c>
      <c r="I27" s="1271">
        <f>$C$27/24</f>
        <v>0</v>
      </c>
      <c r="J27" s="1271">
        <f t="shared" ref="J27:P27" si="11">$C$27/24</f>
        <v>0</v>
      </c>
      <c r="K27" s="1271">
        <f t="shared" si="11"/>
        <v>0</v>
      </c>
      <c r="L27" s="1271">
        <f t="shared" si="11"/>
        <v>0</v>
      </c>
      <c r="M27" s="1271">
        <f t="shared" si="11"/>
        <v>0</v>
      </c>
      <c r="N27" s="1271">
        <f t="shared" si="11"/>
        <v>0</v>
      </c>
      <c r="O27" s="1271">
        <f t="shared" si="11"/>
        <v>0</v>
      </c>
      <c r="P27" s="1271">
        <f t="shared" si="11"/>
        <v>0</v>
      </c>
      <c r="Q27" s="1272">
        <f t="shared" si="6"/>
        <v>0</v>
      </c>
      <c r="R27" s="1272">
        <f t="shared" si="7"/>
        <v>0</v>
      </c>
      <c r="S27" s="1272">
        <f t="shared" si="9"/>
        <v>0</v>
      </c>
    </row>
    <row r="28" spans="1:19" s="1269" customFormat="1" ht="12.75" customHeight="1">
      <c r="A28" s="1268">
        <v>21</v>
      </c>
      <c r="B28" s="1269" t="s">
        <v>1672</v>
      </c>
      <c r="C28" s="1273">
        <f>'PHONG KTVT'!G138</f>
        <v>8430000000</v>
      </c>
      <c r="E28" s="1269">
        <f>$C$28/24</f>
        <v>351250000</v>
      </c>
      <c r="F28" s="1271">
        <f t="shared" ref="F28:P28" si="12">$C$28/24</f>
        <v>351250000</v>
      </c>
      <c r="G28" s="1271">
        <f t="shared" si="12"/>
        <v>351250000</v>
      </c>
      <c r="H28" s="1271">
        <f t="shared" si="12"/>
        <v>351250000</v>
      </c>
      <c r="I28" s="1271">
        <f t="shared" si="12"/>
        <v>351250000</v>
      </c>
      <c r="J28" s="1271">
        <f t="shared" si="12"/>
        <v>351250000</v>
      </c>
      <c r="K28" s="1271">
        <f t="shared" si="12"/>
        <v>351250000</v>
      </c>
      <c r="L28" s="1271">
        <f t="shared" si="12"/>
        <v>351250000</v>
      </c>
      <c r="M28" s="1271">
        <f t="shared" si="12"/>
        <v>351250000</v>
      </c>
      <c r="N28" s="1271">
        <f t="shared" si="12"/>
        <v>351250000</v>
      </c>
      <c r="O28" s="1271">
        <f t="shared" si="12"/>
        <v>351250000</v>
      </c>
      <c r="P28" s="1271">
        <f t="shared" si="12"/>
        <v>351250000</v>
      </c>
      <c r="Q28" s="1272">
        <f t="shared" si="6"/>
        <v>4215000000</v>
      </c>
      <c r="R28" s="1272">
        <f t="shared" si="7"/>
        <v>4215000000</v>
      </c>
      <c r="S28" s="1272">
        <f t="shared" si="9"/>
        <v>4215000000</v>
      </c>
    </row>
    <row r="29" spans="1:19" s="1269" customFormat="1" ht="12.75" customHeight="1">
      <c r="A29" s="1268">
        <v>22</v>
      </c>
      <c r="B29" s="1269" t="s">
        <v>1673</v>
      </c>
      <c r="C29" s="1273">
        <f>'PHONG KTVT'!G152</f>
        <v>0</v>
      </c>
      <c r="J29" s="1274">
        <f>$C$29/24</f>
        <v>0</v>
      </c>
      <c r="K29" s="1274">
        <f t="shared" ref="K29:P29" si="13">$C$29/24</f>
        <v>0</v>
      </c>
      <c r="L29" s="1274">
        <f t="shared" si="13"/>
        <v>0</v>
      </c>
      <c r="M29" s="1274">
        <f t="shared" si="13"/>
        <v>0</v>
      </c>
      <c r="N29" s="1274">
        <f t="shared" si="13"/>
        <v>0</v>
      </c>
      <c r="O29" s="1274">
        <f t="shared" si="13"/>
        <v>0</v>
      </c>
      <c r="P29" s="1274">
        <f t="shared" si="13"/>
        <v>0</v>
      </c>
      <c r="Q29" s="1272">
        <f t="shared" si="6"/>
        <v>0</v>
      </c>
      <c r="R29" s="1272">
        <f t="shared" si="7"/>
        <v>0</v>
      </c>
      <c r="S29" s="1272">
        <f t="shared" si="9"/>
        <v>0</v>
      </c>
    </row>
    <row r="30" spans="1:19" s="1269" customFormat="1" ht="12.75" customHeight="1">
      <c r="A30" s="1268">
        <v>23</v>
      </c>
      <c r="B30" s="1269" t="s">
        <v>1674</v>
      </c>
      <c r="C30" s="1273">
        <f>'PHONG KTVT'!G159</f>
        <v>0</v>
      </c>
      <c r="N30" s="1271">
        <f>$C$30/24</f>
        <v>0</v>
      </c>
      <c r="O30" s="1271">
        <f>$C$30/24</f>
        <v>0</v>
      </c>
      <c r="P30" s="1271">
        <f>$C$30/24</f>
        <v>0</v>
      </c>
      <c r="Q30" s="1272">
        <f t="shared" si="6"/>
        <v>0</v>
      </c>
      <c r="R30" s="1272">
        <f t="shared" si="7"/>
        <v>0</v>
      </c>
      <c r="S30" s="1272">
        <f t="shared" si="9"/>
        <v>0</v>
      </c>
    </row>
    <row r="31" spans="1:19" s="1269" customFormat="1" ht="12.75" customHeight="1">
      <c r="A31" s="1268">
        <v>24</v>
      </c>
      <c r="B31" s="1269" t="s">
        <v>1675</v>
      </c>
      <c r="C31" s="1273">
        <f>'PHONG KTVT'!G166</f>
        <v>0</v>
      </c>
      <c r="J31" s="1271">
        <f>$C$31/24</f>
        <v>0</v>
      </c>
      <c r="K31" s="1271">
        <f t="shared" ref="K31:P31" si="14">$C$31/24</f>
        <v>0</v>
      </c>
      <c r="L31" s="1271">
        <f t="shared" si="14"/>
        <v>0</v>
      </c>
      <c r="M31" s="1271">
        <f t="shared" si="14"/>
        <v>0</v>
      </c>
      <c r="N31" s="1271">
        <f t="shared" si="14"/>
        <v>0</v>
      </c>
      <c r="O31" s="1271">
        <f t="shared" si="14"/>
        <v>0</v>
      </c>
      <c r="P31" s="1271">
        <f t="shared" si="14"/>
        <v>0</v>
      </c>
      <c r="Q31" s="1272">
        <f>SUM(E31:P31)</f>
        <v>0</v>
      </c>
      <c r="R31" s="1272">
        <f>D31+Q31</f>
        <v>0</v>
      </c>
      <c r="S31" s="1272">
        <f t="shared" si="9"/>
        <v>0</v>
      </c>
    </row>
    <row r="32" spans="1:19" s="1281" customFormat="1" ht="12.75" customHeight="1">
      <c r="A32" s="1280"/>
      <c r="B32" s="1281" t="s">
        <v>1711</v>
      </c>
      <c r="C32" s="1282">
        <f>'PHONG KTVT'!G131</f>
        <v>0</v>
      </c>
      <c r="E32" s="1283"/>
      <c r="J32" s="1284"/>
      <c r="K32" s="1284">
        <f>$C$32/24</f>
        <v>0</v>
      </c>
      <c r="L32" s="1284">
        <f t="shared" ref="L32:P32" si="15">$C$32/24</f>
        <v>0</v>
      </c>
      <c r="M32" s="1284">
        <f t="shared" si="15"/>
        <v>0</v>
      </c>
      <c r="N32" s="1284">
        <f t="shared" si="15"/>
        <v>0</v>
      </c>
      <c r="O32" s="1284">
        <f t="shared" si="15"/>
        <v>0</v>
      </c>
      <c r="P32" s="1284">
        <f t="shared" si="15"/>
        <v>0</v>
      </c>
      <c r="Q32" s="2048">
        <f>SUM(E32:P32)</f>
        <v>0</v>
      </c>
      <c r="R32" s="2048">
        <f>D32+Q32</f>
        <v>0</v>
      </c>
      <c r="S32" s="2048">
        <f t="shared" si="9"/>
        <v>0</v>
      </c>
    </row>
    <row r="33" spans="3:16" ht="12.75" customHeight="1">
      <c r="C33" s="1198"/>
      <c r="D33" s="1158" t="s">
        <v>1676</v>
      </c>
      <c r="E33" s="1159">
        <f t="shared" ref="E33:P33" si="16">E19+E27</f>
        <v>24626042</v>
      </c>
      <c r="F33" s="1159">
        <f t="shared" si="16"/>
        <v>24626042</v>
      </c>
      <c r="G33" s="1159">
        <f t="shared" si="16"/>
        <v>24626042</v>
      </c>
      <c r="H33" s="1159">
        <f t="shared" si="16"/>
        <v>24626042</v>
      </c>
      <c r="I33" s="1159">
        <f t="shared" si="16"/>
        <v>24626042</v>
      </c>
      <c r="J33" s="1159">
        <f t="shared" si="16"/>
        <v>24626042</v>
      </c>
      <c r="K33" s="1159">
        <f t="shared" si="16"/>
        <v>24626042</v>
      </c>
      <c r="L33" s="1159">
        <f t="shared" si="16"/>
        <v>0</v>
      </c>
      <c r="M33" s="1159">
        <f t="shared" si="16"/>
        <v>0</v>
      </c>
      <c r="N33" s="1159">
        <f t="shared" si="16"/>
        <v>0</v>
      </c>
      <c r="O33" s="1159">
        <f t="shared" si="16"/>
        <v>0</v>
      </c>
      <c r="P33" s="1159">
        <f t="shared" si="16"/>
        <v>0</v>
      </c>
    </row>
    <row r="34" spans="3:16" ht="12.75" customHeight="1">
      <c r="C34" s="1198"/>
      <c r="D34" s="1158" t="s">
        <v>1683</v>
      </c>
      <c r="E34" s="1159">
        <f t="shared" ref="E34:P34" si="17">E20</f>
        <v>61285179</v>
      </c>
      <c r="F34" s="1159">
        <f t="shared" si="17"/>
        <v>61285179</v>
      </c>
      <c r="G34" s="1159">
        <f t="shared" si="17"/>
        <v>61285179</v>
      </c>
      <c r="H34" s="1159">
        <f t="shared" si="17"/>
        <v>61285179</v>
      </c>
      <c r="I34" s="1159">
        <f t="shared" si="17"/>
        <v>61285179</v>
      </c>
      <c r="J34" s="1159">
        <f t="shared" si="17"/>
        <v>61285179</v>
      </c>
      <c r="K34" s="1159">
        <f t="shared" si="17"/>
        <v>61285179</v>
      </c>
      <c r="L34" s="1159">
        <f t="shared" si="17"/>
        <v>0</v>
      </c>
      <c r="M34" s="1159">
        <f t="shared" si="17"/>
        <v>0</v>
      </c>
      <c r="N34" s="1159">
        <f t="shared" si="17"/>
        <v>0</v>
      </c>
      <c r="O34" s="1159">
        <f t="shared" si="17"/>
        <v>0</v>
      </c>
      <c r="P34" s="1159">
        <f t="shared" si="17"/>
        <v>0</v>
      </c>
    </row>
    <row r="35" spans="3:16" ht="12.75" customHeight="1">
      <c r="C35" s="1198"/>
      <c r="D35" s="1158" t="s">
        <v>1684</v>
      </c>
      <c r="E35" s="1159">
        <f>E21+E26+E32</f>
        <v>386051833</v>
      </c>
      <c r="F35" s="1159">
        <f t="shared" ref="F35:P35" si="18">F21+F26+F32</f>
        <v>386051833</v>
      </c>
      <c r="G35" s="1159">
        <f t="shared" si="18"/>
        <v>386051833</v>
      </c>
      <c r="H35" s="1159">
        <f t="shared" si="18"/>
        <v>386051833</v>
      </c>
      <c r="I35" s="1159">
        <f t="shared" si="18"/>
        <v>386051833</v>
      </c>
      <c r="J35" s="1159">
        <f t="shared" si="18"/>
        <v>386051833</v>
      </c>
      <c r="K35" s="1159">
        <f t="shared" si="18"/>
        <v>386051833</v>
      </c>
      <c r="L35" s="1159">
        <f t="shared" si="18"/>
        <v>386051833</v>
      </c>
      <c r="M35" s="1159">
        <f t="shared" si="18"/>
        <v>386051833</v>
      </c>
      <c r="N35" s="1159">
        <f t="shared" si="18"/>
        <v>386051833</v>
      </c>
      <c r="O35" s="1159">
        <f t="shared" si="18"/>
        <v>386051833</v>
      </c>
      <c r="P35" s="1159">
        <f t="shared" si="18"/>
        <v>386051833</v>
      </c>
    </row>
    <row r="36" spans="3:16" ht="12.75" customHeight="1">
      <c r="C36" s="1198"/>
      <c r="D36" s="1158" t="s">
        <v>1677</v>
      </c>
      <c r="E36" s="1159">
        <f t="shared" ref="E36:P36" si="19">E28+E22</f>
        <v>582691064</v>
      </c>
      <c r="F36" s="1159">
        <f t="shared" si="19"/>
        <v>582691064</v>
      </c>
      <c r="G36" s="1159">
        <f t="shared" si="19"/>
        <v>582691064</v>
      </c>
      <c r="H36" s="1159">
        <f t="shared" si="19"/>
        <v>582691064</v>
      </c>
      <c r="I36" s="1159">
        <f t="shared" si="19"/>
        <v>582691064</v>
      </c>
      <c r="J36" s="1159">
        <f t="shared" si="19"/>
        <v>582691064</v>
      </c>
      <c r="K36" s="1159">
        <f t="shared" si="19"/>
        <v>582691064</v>
      </c>
      <c r="L36" s="1159">
        <f t="shared" si="19"/>
        <v>582691064</v>
      </c>
      <c r="M36" s="1159">
        <f t="shared" si="19"/>
        <v>582691064</v>
      </c>
      <c r="N36" s="1159">
        <f t="shared" si="19"/>
        <v>582691064</v>
      </c>
      <c r="O36" s="1159">
        <f t="shared" si="19"/>
        <v>582691064</v>
      </c>
      <c r="P36" s="1159">
        <f t="shared" si="19"/>
        <v>582691064</v>
      </c>
    </row>
    <row r="37" spans="3:16" ht="12.75" customHeight="1">
      <c r="C37" s="1198"/>
      <c r="D37" s="1158" t="s">
        <v>1681</v>
      </c>
      <c r="E37" s="1159">
        <f t="shared" ref="E37:P37" si="20">E23</f>
        <v>215583722.79166666</v>
      </c>
      <c r="F37" s="1159">
        <f t="shared" si="20"/>
        <v>215583722.79166666</v>
      </c>
      <c r="G37" s="1159">
        <f t="shared" si="20"/>
        <v>215583722.79166666</v>
      </c>
      <c r="H37" s="1159">
        <f t="shared" si="20"/>
        <v>215583722.79166666</v>
      </c>
      <c r="I37" s="1159">
        <f t="shared" si="20"/>
        <v>215583722.79166666</v>
      </c>
      <c r="J37" s="1159">
        <f t="shared" si="20"/>
        <v>215583722.79166666</v>
      </c>
      <c r="K37" s="1159">
        <f t="shared" si="20"/>
        <v>215583722.79166666</v>
      </c>
      <c r="L37" s="1159">
        <f t="shared" si="20"/>
        <v>215583722.79166666</v>
      </c>
      <c r="M37" s="1159">
        <f t="shared" si="20"/>
        <v>215583722.79166666</v>
      </c>
      <c r="N37" s="1159">
        <f t="shared" si="20"/>
        <v>215583722.79166666</v>
      </c>
      <c r="O37" s="1159">
        <f t="shared" si="20"/>
        <v>215583722.79166666</v>
      </c>
      <c r="P37" s="1159">
        <f t="shared" si="20"/>
        <v>215583722.79166666</v>
      </c>
    </row>
    <row r="38" spans="3:16" ht="12.75" customHeight="1">
      <c r="C38" s="1198"/>
      <c r="D38" s="1158" t="s">
        <v>1679</v>
      </c>
      <c r="E38" s="1159">
        <f t="shared" ref="E38:P38" si="21">E29</f>
        <v>0</v>
      </c>
      <c r="F38" s="1159">
        <f t="shared" si="21"/>
        <v>0</v>
      </c>
      <c r="G38" s="1159">
        <f t="shared" si="21"/>
        <v>0</v>
      </c>
      <c r="H38" s="1159">
        <f t="shared" si="21"/>
        <v>0</v>
      </c>
      <c r="I38" s="1159">
        <f t="shared" si="21"/>
        <v>0</v>
      </c>
      <c r="J38" s="1159">
        <f t="shared" si="21"/>
        <v>0</v>
      </c>
      <c r="K38" s="1159">
        <f t="shared" si="21"/>
        <v>0</v>
      </c>
      <c r="L38" s="1159">
        <f t="shared" si="21"/>
        <v>0</v>
      </c>
      <c r="M38" s="1159">
        <f t="shared" si="21"/>
        <v>0</v>
      </c>
      <c r="N38" s="1159">
        <f t="shared" si="21"/>
        <v>0</v>
      </c>
      <c r="O38" s="1159">
        <f t="shared" si="21"/>
        <v>0</v>
      </c>
      <c r="P38" s="1159">
        <f t="shared" si="21"/>
        <v>0</v>
      </c>
    </row>
    <row r="39" spans="3:16" ht="12.75" customHeight="1">
      <c r="C39" s="1198"/>
      <c r="D39" s="1158" t="s">
        <v>1678</v>
      </c>
      <c r="E39" s="1159">
        <f t="shared" ref="E39:P39" si="22">E24+E30</f>
        <v>62580448</v>
      </c>
      <c r="F39" s="1159">
        <f t="shared" si="22"/>
        <v>62580448</v>
      </c>
      <c r="G39" s="1159">
        <f t="shared" si="22"/>
        <v>62580448</v>
      </c>
      <c r="H39" s="1159">
        <f t="shared" si="22"/>
        <v>62580448</v>
      </c>
      <c r="I39" s="1159">
        <f t="shared" si="22"/>
        <v>62580448</v>
      </c>
      <c r="J39" s="1159">
        <f t="shared" si="22"/>
        <v>62580448</v>
      </c>
      <c r="K39" s="1159">
        <f t="shared" si="22"/>
        <v>62580448</v>
      </c>
      <c r="L39" s="1159">
        <f t="shared" si="22"/>
        <v>62580448</v>
      </c>
      <c r="M39" s="1159">
        <f t="shared" si="22"/>
        <v>62580448</v>
      </c>
      <c r="N39" s="1159">
        <f t="shared" si="22"/>
        <v>62580448</v>
      </c>
      <c r="O39" s="1159">
        <f t="shared" si="22"/>
        <v>62580448</v>
      </c>
      <c r="P39" s="1159">
        <f t="shared" si="22"/>
        <v>0</v>
      </c>
    </row>
    <row r="40" spans="3:16" ht="12.75" customHeight="1">
      <c r="C40" s="1198"/>
      <c r="D40" s="1158" t="s">
        <v>1680</v>
      </c>
      <c r="E40" s="1159">
        <f t="shared" ref="E40:P40" si="23">E31</f>
        <v>0</v>
      </c>
      <c r="F40" s="1159">
        <f t="shared" si="23"/>
        <v>0</v>
      </c>
      <c r="G40" s="1159">
        <f t="shared" si="23"/>
        <v>0</v>
      </c>
      <c r="H40" s="1159">
        <f t="shared" si="23"/>
        <v>0</v>
      </c>
      <c r="I40" s="1159">
        <f t="shared" si="23"/>
        <v>0</v>
      </c>
      <c r="J40" s="1159">
        <f t="shared" si="23"/>
        <v>0</v>
      </c>
      <c r="K40" s="1159">
        <f t="shared" si="23"/>
        <v>0</v>
      </c>
      <c r="L40" s="1159">
        <f t="shared" si="23"/>
        <v>0</v>
      </c>
      <c r="M40" s="1159">
        <f t="shared" si="23"/>
        <v>0</v>
      </c>
      <c r="N40" s="1159">
        <f t="shared" si="23"/>
        <v>0</v>
      </c>
      <c r="O40" s="1159">
        <f t="shared" si="23"/>
        <v>0</v>
      </c>
      <c r="P40" s="1159">
        <f t="shared" si="23"/>
        <v>0</v>
      </c>
    </row>
    <row r="41" spans="3:16" ht="12.75" customHeight="1">
      <c r="C41" s="1198"/>
      <c r="D41" s="1158" t="s">
        <v>1682</v>
      </c>
      <c r="E41" s="1159">
        <f t="shared" ref="E41:P41" si="24">E25</f>
        <v>216232053</v>
      </c>
      <c r="F41" s="1159">
        <f t="shared" si="24"/>
        <v>216232053</v>
      </c>
      <c r="G41" s="1159">
        <f t="shared" si="24"/>
        <v>216232053</v>
      </c>
      <c r="H41" s="1159">
        <f t="shared" si="24"/>
        <v>216232053</v>
      </c>
      <c r="I41" s="1159">
        <f t="shared" si="24"/>
        <v>216232053</v>
      </c>
      <c r="J41" s="1159">
        <f t="shared" si="24"/>
        <v>216232053</v>
      </c>
      <c r="K41" s="1159">
        <f t="shared" si="24"/>
        <v>216232053</v>
      </c>
      <c r="L41" s="1159">
        <f t="shared" si="24"/>
        <v>216232053</v>
      </c>
      <c r="M41" s="1159">
        <f t="shared" si="24"/>
        <v>216232053</v>
      </c>
      <c r="N41" s="1159">
        <f t="shared" si="24"/>
        <v>216232053</v>
      </c>
      <c r="O41" s="1159">
        <f t="shared" si="24"/>
        <v>0</v>
      </c>
      <c r="P41" s="1159">
        <f t="shared" si="24"/>
        <v>0</v>
      </c>
    </row>
    <row r="42" spans="3:16" ht="12.75" customHeight="1">
      <c r="E42" s="1253">
        <f>SUM(E33:E41)</f>
        <v>1549050341.7916667</v>
      </c>
      <c r="F42" s="1253">
        <f t="shared" ref="F42:P42" si="25">SUM(F33:F41)</f>
        <v>1549050341.7916667</v>
      </c>
      <c r="G42" s="1253">
        <f t="shared" si="25"/>
        <v>1549050341.7916667</v>
      </c>
      <c r="H42" s="1253">
        <f t="shared" si="25"/>
        <v>1549050341.7916667</v>
      </c>
      <c r="I42" s="1253">
        <f t="shared" si="25"/>
        <v>1549050341.7916667</v>
      </c>
      <c r="J42" s="1253">
        <f t="shared" si="25"/>
        <v>1549050341.7916667</v>
      </c>
      <c r="K42" s="1253">
        <f t="shared" si="25"/>
        <v>1549050341.7916667</v>
      </c>
      <c r="L42" s="1253">
        <f t="shared" si="25"/>
        <v>1463139120.7916667</v>
      </c>
      <c r="M42" s="1253">
        <f t="shared" si="25"/>
        <v>1463139120.7916667</v>
      </c>
      <c r="N42" s="1253">
        <f t="shared" si="25"/>
        <v>1463139120.7916667</v>
      </c>
      <c r="O42" s="1253">
        <f t="shared" si="25"/>
        <v>1246907067.7916667</v>
      </c>
      <c r="P42" s="1253">
        <f t="shared" si="25"/>
        <v>1184326619.7916667</v>
      </c>
    </row>
    <row r="43" spans="3:16" ht="12.75" customHeight="1">
      <c r="E43" s="1159"/>
      <c r="F43" s="1159"/>
      <c r="G43" s="1159"/>
      <c r="H43" s="1159"/>
      <c r="I43" s="1159"/>
      <c r="J43" s="1159"/>
      <c r="K43" s="1159"/>
      <c r="L43" s="1159"/>
      <c r="M43" s="1159"/>
      <c r="N43" s="1159"/>
      <c r="O43" s="1159"/>
      <c r="P43" s="1159"/>
    </row>
  </sheetData>
  <phoneticPr fontId="9" type="noConversion"/>
  <pageMargins left="0" right="0" top="0" bottom="0" header="0" footer="0"/>
  <pageSetup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9"/>
  <dimension ref="A1:Q53"/>
  <sheetViews>
    <sheetView zoomScale="110" zoomScaleNormal="110" workbookViewId="0">
      <pane ySplit="6" topLeftCell="A7" activePane="bottomLeft" state="frozen"/>
      <selection pane="bottomLeft" activeCell="F20" sqref="F20"/>
    </sheetView>
  </sheetViews>
  <sheetFormatPr defaultColWidth="9.109375" defaultRowHeight="15.6"/>
  <cols>
    <col min="1" max="1" width="6.44140625" style="181" bestFit="1" customWidth="1"/>
    <col min="2" max="2" width="43.44140625" style="105" customWidth="1"/>
    <col min="3" max="3" width="12.33203125" style="181" hidden="1" customWidth="1"/>
    <col min="4" max="4" width="12.33203125" style="181" customWidth="1"/>
    <col min="5" max="5" width="12.88671875" style="105" customWidth="1"/>
    <col min="6" max="6" width="12.6640625" style="105" bestFit="1" customWidth="1"/>
    <col min="7" max="10" width="12.88671875" style="105" customWidth="1"/>
    <col min="11" max="11" width="27.6640625" style="105" bestFit="1" customWidth="1"/>
    <col min="12" max="12" width="12.6640625" style="105" bestFit="1" customWidth="1"/>
    <col min="13" max="15" width="9.33203125" style="105" bestFit="1" customWidth="1"/>
    <col min="16" max="16" width="21" style="105" customWidth="1"/>
    <col min="17" max="17" width="22" style="105" bestFit="1" customWidth="1"/>
    <col min="18" max="16384" width="9.109375" style="105"/>
  </cols>
  <sheetData>
    <row r="1" spans="1:15">
      <c r="A1" s="2645" t="s">
        <v>850</v>
      </c>
      <c r="B1" s="2645"/>
      <c r="E1" s="218"/>
      <c r="H1" s="2745" t="s">
        <v>1748</v>
      </c>
      <c r="I1" s="2745"/>
      <c r="J1" s="2745"/>
    </row>
    <row r="2" spans="1:15">
      <c r="A2" s="219"/>
      <c r="B2" s="219"/>
      <c r="C2" s="219"/>
      <c r="D2" s="219"/>
      <c r="E2" s="218"/>
      <c r="H2" s="220"/>
    </row>
    <row r="3" spans="1:15" s="221" customFormat="1" ht="18">
      <c r="A3" s="2746" t="s">
        <v>2037</v>
      </c>
      <c r="B3" s="2746"/>
      <c r="C3" s="2746"/>
      <c r="D3" s="2746"/>
      <c r="E3" s="2746"/>
      <c r="F3" s="2746"/>
      <c r="G3" s="2746"/>
      <c r="H3" s="2746"/>
      <c r="I3" s="2746"/>
      <c r="J3" s="2746"/>
    </row>
    <row r="5" spans="1:15" s="218" customFormat="1">
      <c r="A5" s="2703" t="s">
        <v>8</v>
      </c>
      <c r="B5" s="2703" t="s">
        <v>0</v>
      </c>
      <c r="C5" s="2703" t="s">
        <v>50</v>
      </c>
      <c r="D5" s="2703" t="s">
        <v>1536</v>
      </c>
      <c r="E5" s="2749" t="s">
        <v>1539</v>
      </c>
      <c r="F5" s="2750"/>
      <c r="G5" s="2751"/>
      <c r="H5" s="2752" t="s">
        <v>2038</v>
      </c>
      <c r="I5" s="2703" t="s">
        <v>678</v>
      </c>
      <c r="J5" s="2703" t="s">
        <v>52</v>
      </c>
    </row>
    <row r="6" spans="1:15" ht="33.75" customHeight="1">
      <c r="A6" s="2704"/>
      <c r="B6" s="2704"/>
      <c r="C6" s="2704"/>
      <c r="D6" s="2704"/>
      <c r="E6" s="27" t="s">
        <v>44</v>
      </c>
      <c r="F6" s="27" t="s">
        <v>45</v>
      </c>
      <c r="G6" s="27" t="s">
        <v>511</v>
      </c>
      <c r="H6" s="2753"/>
      <c r="I6" s="2704"/>
      <c r="J6" s="2704"/>
    </row>
    <row r="7" spans="1:15">
      <c r="A7" s="17" t="s">
        <v>14</v>
      </c>
      <c r="B7" s="17" t="s">
        <v>15</v>
      </c>
      <c r="C7" s="17" t="s">
        <v>18</v>
      </c>
      <c r="D7" s="17"/>
      <c r="E7" s="17">
        <v>1</v>
      </c>
      <c r="F7" s="17">
        <v>2</v>
      </c>
      <c r="G7" s="17">
        <v>3</v>
      </c>
      <c r="H7" s="17">
        <v>140</v>
      </c>
      <c r="I7" s="17">
        <v>5</v>
      </c>
      <c r="J7" s="17">
        <v>6</v>
      </c>
    </row>
    <row r="8" spans="1:15" s="5" customFormat="1">
      <c r="A8" s="743" t="s">
        <v>14</v>
      </c>
      <c r="B8" s="744" t="s">
        <v>1</v>
      </c>
      <c r="C8" s="743" t="s">
        <v>56</v>
      </c>
      <c r="D8" s="745">
        <v>21648</v>
      </c>
      <c r="E8" s="745">
        <v>22176</v>
      </c>
      <c r="F8" s="745">
        <f>F9+F13+F23+F29</f>
        <v>21944</v>
      </c>
      <c r="G8" s="746">
        <f>F8/E8</f>
        <v>0.98953823953823949</v>
      </c>
      <c r="H8" s="745">
        <f>H9+H13+H23</f>
        <v>22967</v>
      </c>
      <c r="I8" s="746">
        <f>H8/F8</f>
        <v>1.0466186656944951</v>
      </c>
      <c r="J8" s="746"/>
      <c r="K8" s="716"/>
    </row>
    <row r="9" spans="1:15">
      <c r="A9" s="182" t="s">
        <v>59</v>
      </c>
      <c r="B9" s="214" t="s">
        <v>332</v>
      </c>
      <c r="C9" s="182" t="s">
        <v>56</v>
      </c>
      <c r="D9" s="145">
        <v>0</v>
      </c>
      <c r="E9" s="145">
        <v>0</v>
      </c>
      <c r="F9" s="145">
        <v>0</v>
      </c>
      <c r="G9" s="185" t="s">
        <v>445</v>
      </c>
      <c r="H9" s="145">
        <f>H10+H11+H12</f>
        <v>0</v>
      </c>
      <c r="I9" s="185"/>
      <c r="J9" s="186"/>
    </row>
    <row r="10" spans="1:15" ht="16.2" hidden="1">
      <c r="A10" s="182">
        <v>1</v>
      </c>
      <c r="B10" s="183" t="s">
        <v>55</v>
      </c>
      <c r="C10" s="182" t="s">
        <v>56</v>
      </c>
      <c r="D10" s="438">
        <v>0</v>
      </c>
      <c r="E10" s="438">
        <v>0</v>
      </c>
      <c r="F10" s="438">
        <v>0</v>
      </c>
      <c r="G10" s="439"/>
      <c r="H10" s="438">
        <v>0</v>
      </c>
      <c r="I10" s="185"/>
      <c r="J10" s="145"/>
    </row>
    <row r="11" spans="1:15" ht="16.2" hidden="1">
      <c r="A11" s="182">
        <v>2</v>
      </c>
      <c r="B11" s="183" t="s">
        <v>57</v>
      </c>
      <c r="C11" s="182" t="s">
        <v>56</v>
      </c>
      <c r="D11" s="438">
        <v>0</v>
      </c>
      <c r="E11" s="438">
        <v>0</v>
      </c>
      <c r="F11" s="438">
        <v>0</v>
      </c>
      <c r="G11" s="185"/>
      <c r="H11" s="438">
        <v>0</v>
      </c>
      <c r="I11" s="185"/>
      <c r="J11" s="145"/>
    </row>
    <row r="12" spans="1:15" s="178" customFormat="1" ht="16.2">
      <c r="A12" s="241">
        <v>1</v>
      </c>
      <c r="B12" s="183" t="s">
        <v>416</v>
      </c>
      <c r="C12" s="241" t="s">
        <v>168</v>
      </c>
      <c r="D12" s="172">
        <v>0</v>
      </c>
      <c r="E12" s="172">
        <v>0</v>
      </c>
      <c r="F12" s="172">
        <v>0</v>
      </c>
      <c r="G12" s="245"/>
      <c r="H12" s="172">
        <v>0</v>
      </c>
      <c r="I12" s="245"/>
      <c r="J12" s="245"/>
      <c r="K12" s="1314"/>
      <c r="M12" s="673"/>
    </row>
    <row r="13" spans="1:15">
      <c r="A13" s="182" t="s">
        <v>60</v>
      </c>
      <c r="B13" s="214" t="s">
        <v>1469</v>
      </c>
      <c r="C13" s="182" t="s">
        <v>56</v>
      </c>
      <c r="D13" s="144">
        <v>20282</v>
      </c>
      <c r="E13" s="144">
        <v>20513</v>
      </c>
      <c r="F13" s="144">
        <f>F14+F20+F21+F22</f>
        <v>20312</v>
      </c>
      <c r="G13" s="185">
        <f t="shared" ref="G13:G23" si="0">F13/E13</f>
        <v>0.99020133573831226</v>
      </c>
      <c r="H13" s="144">
        <f>H14+H20+H21+H22</f>
        <v>21004</v>
      </c>
      <c r="I13" s="185">
        <f t="shared" ref="I13:I25" si="1">H13/F13</f>
        <v>1.034068530917684</v>
      </c>
      <c r="J13" s="185"/>
      <c r="K13" s="2744"/>
      <c r="L13" s="2745"/>
      <c r="M13" s="2745"/>
      <c r="N13" s="2745"/>
    </row>
    <row r="14" spans="1:15" s="18" customFormat="1">
      <c r="A14" s="182">
        <v>1</v>
      </c>
      <c r="B14" s="214" t="s">
        <v>514</v>
      </c>
      <c r="C14" s="182" t="s">
        <v>56</v>
      </c>
      <c r="D14" s="144">
        <v>17780</v>
      </c>
      <c r="E14" s="144">
        <v>17915</v>
      </c>
      <c r="F14" s="144">
        <f>DD!G11</f>
        <v>16548</v>
      </c>
      <c r="G14" s="185">
        <f>F14/E14</f>
        <v>0.9236952274630198</v>
      </c>
      <c r="H14" s="144">
        <f>DD!J11-140</f>
        <v>16610</v>
      </c>
      <c r="I14" s="185">
        <f>H14/F14</f>
        <v>1.0037466763355087</v>
      </c>
      <c r="J14" s="2596"/>
      <c r="K14" s="2597"/>
      <c r="L14" s="2598"/>
      <c r="M14" s="2555"/>
    </row>
    <row r="15" spans="1:15" ht="16.2">
      <c r="A15" s="241" t="s">
        <v>417</v>
      </c>
      <c r="B15" s="183" t="s">
        <v>727</v>
      </c>
      <c r="C15" s="182" t="s">
        <v>56</v>
      </c>
      <c r="D15" s="2599">
        <v>16408</v>
      </c>
      <c r="E15" s="144">
        <v>16494</v>
      </c>
      <c r="F15" s="144">
        <f>F14-F16</f>
        <v>15495</v>
      </c>
      <c r="G15" s="185">
        <f t="shared" si="0"/>
        <v>0.93943252091669693</v>
      </c>
      <c r="H15" s="144">
        <f>H14-H16</f>
        <v>15557</v>
      </c>
      <c r="I15" s="185">
        <f>H15/F15</f>
        <v>1.0040012907389479</v>
      </c>
      <c r="J15" s="144"/>
      <c r="K15" s="2597"/>
      <c r="L15" s="2597"/>
      <c r="M15" s="2555"/>
      <c r="N15" s="2600"/>
      <c r="O15" s="2600"/>
    </row>
    <row r="16" spans="1:15" ht="16.2">
      <c r="A16" s="241" t="s">
        <v>418</v>
      </c>
      <c r="B16" s="183" t="s">
        <v>329</v>
      </c>
      <c r="C16" s="241" t="s">
        <v>56</v>
      </c>
      <c r="D16" s="172">
        <v>1372</v>
      </c>
      <c r="E16" s="172">
        <v>1421</v>
      </c>
      <c r="F16" s="172">
        <v>1053</v>
      </c>
      <c r="G16" s="245">
        <f>F16/E16</f>
        <v>0.74102744546094301</v>
      </c>
      <c r="H16" s="172">
        <f>F16</f>
        <v>1053</v>
      </c>
      <c r="I16" s="245">
        <f t="shared" si="1"/>
        <v>1</v>
      </c>
      <c r="J16" s="1981"/>
      <c r="K16" s="1939"/>
      <c r="L16" s="235"/>
      <c r="M16" s="775"/>
      <c r="O16" s="2600"/>
    </row>
    <row r="17" spans="1:15" ht="16.2">
      <c r="A17" s="440" t="s">
        <v>695</v>
      </c>
      <c r="B17" s="242" t="s">
        <v>496</v>
      </c>
      <c r="C17" s="243" t="s">
        <v>56</v>
      </c>
      <c r="D17" s="242">
        <v>167</v>
      </c>
      <c r="E17" s="2601">
        <v>130</v>
      </c>
      <c r="F17" s="1313"/>
      <c r="G17" s="240">
        <f t="shared" si="0"/>
        <v>0</v>
      </c>
      <c r="H17" s="2601"/>
      <c r="I17" s="240"/>
      <c r="J17" s="172"/>
      <c r="K17" s="1940"/>
      <c r="L17" s="235"/>
      <c r="M17" s="775"/>
      <c r="O17" s="2600"/>
    </row>
    <row r="18" spans="1:15" ht="16.2">
      <c r="A18" s="440" t="s">
        <v>696</v>
      </c>
      <c r="B18" s="242" t="s">
        <v>1311</v>
      </c>
      <c r="C18" s="243" t="s">
        <v>56</v>
      </c>
      <c r="D18" s="242">
        <v>1205</v>
      </c>
      <c r="E18" s="2601">
        <v>1291</v>
      </c>
      <c r="F18" s="1312"/>
      <c r="G18" s="240">
        <f t="shared" si="0"/>
        <v>0</v>
      </c>
      <c r="H18" s="2601"/>
      <c r="I18" s="240"/>
      <c r="J18" s="172"/>
      <c r="K18" s="1939"/>
      <c r="L18" s="235"/>
      <c r="M18" s="775"/>
      <c r="O18" s="2600"/>
    </row>
    <row r="19" spans="1:15" ht="16.2">
      <c r="A19" s="241" t="s">
        <v>419</v>
      </c>
      <c r="B19" s="183" t="s">
        <v>330</v>
      </c>
      <c r="C19" s="241" t="s">
        <v>56</v>
      </c>
      <c r="D19" s="172"/>
      <c r="E19" s="172"/>
      <c r="F19" s="172"/>
      <c r="G19" s="245"/>
      <c r="H19" s="172"/>
      <c r="I19" s="245"/>
      <c r="J19" s="172"/>
      <c r="K19" s="1939"/>
      <c r="L19" s="235"/>
      <c r="M19" s="775"/>
      <c r="O19" s="2600"/>
    </row>
    <row r="20" spans="1:15" s="5" customFormat="1">
      <c r="A20" s="182">
        <v>2</v>
      </c>
      <c r="B20" s="214" t="s">
        <v>490</v>
      </c>
      <c r="C20" s="182" t="s">
        <v>56</v>
      </c>
      <c r="D20" s="188">
        <v>903</v>
      </c>
      <c r="E20" s="144">
        <v>987</v>
      </c>
      <c r="F20" s="188">
        <f>DD!G35</f>
        <v>1586</v>
      </c>
      <c r="G20" s="185">
        <f>F20/E20</f>
        <v>1.6068895643363728</v>
      </c>
      <c r="H20" s="144">
        <f>DD!J35-40</f>
        <v>1700</v>
      </c>
      <c r="I20" s="185">
        <f>H20/F20</f>
        <v>1.0718789407313998</v>
      </c>
      <c r="J20" s="2596"/>
      <c r="K20" s="2597"/>
      <c r="L20" s="2597"/>
      <c r="M20" s="2555"/>
      <c r="N20" s="2555"/>
      <c r="O20" s="2600"/>
    </row>
    <row r="21" spans="1:15" s="5" customFormat="1">
      <c r="A21" s="182">
        <v>3</v>
      </c>
      <c r="B21" s="214" t="s">
        <v>1468</v>
      </c>
      <c r="C21" s="182" t="s">
        <v>56</v>
      </c>
      <c r="D21" s="144">
        <v>1599</v>
      </c>
      <c r="E21" s="144">
        <v>1611</v>
      </c>
      <c r="F21" s="144">
        <f>DD!G57</f>
        <v>1621</v>
      </c>
      <c r="G21" s="185">
        <f t="shared" si="0"/>
        <v>1.0062073246430789</v>
      </c>
      <c r="H21" s="144">
        <f>DD!J57+60</f>
        <v>1684</v>
      </c>
      <c r="I21" s="185">
        <f>H21/F21</f>
        <v>1.0388648982109809</v>
      </c>
      <c r="J21" s="2596"/>
      <c r="K21" s="2597"/>
      <c r="L21" s="2597"/>
      <c r="M21" s="2555"/>
      <c r="N21" s="2555"/>
      <c r="O21" s="2600"/>
    </row>
    <row r="22" spans="1:15" s="5" customFormat="1">
      <c r="A22" s="182">
        <v>4</v>
      </c>
      <c r="B22" s="214" t="s">
        <v>2039</v>
      </c>
      <c r="C22" s="182"/>
      <c r="D22" s="144"/>
      <c r="E22" s="144"/>
      <c r="F22" s="144">
        <f>DD!G96</f>
        <v>557</v>
      </c>
      <c r="G22" s="185"/>
      <c r="H22" s="144">
        <f>DD!J96-190</f>
        <v>1010</v>
      </c>
      <c r="I22" s="185">
        <f t="shared" si="1"/>
        <v>1.8132854578096949</v>
      </c>
      <c r="J22" s="2596"/>
      <c r="K22" s="2597"/>
      <c r="L22" s="2597"/>
      <c r="M22" s="2555"/>
      <c r="N22" s="2555"/>
      <c r="O22" s="2600"/>
    </row>
    <row r="23" spans="1:15" s="18" customFormat="1">
      <c r="A23" s="182" t="s">
        <v>17</v>
      </c>
      <c r="B23" s="214" t="s">
        <v>431</v>
      </c>
      <c r="C23" s="182" t="s">
        <v>56</v>
      </c>
      <c r="D23" s="144">
        <v>1366</v>
      </c>
      <c r="E23" s="144">
        <v>1663</v>
      </c>
      <c r="F23" s="144">
        <f>DD!G73</f>
        <v>1632</v>
      </c>
      <c r="G23" s="185">
        <f t="shared" si="0"/>
        <v>0.98135898977751057</v>
      </c>
      <c r="H23" s="144">
        <f>H24+H25</f>
        <v>1963</v>
      </c>
      <c r="I23" s="185">
        <f>H23/F23</f>
        <v>1.2028186274509804</v>
      </c>
      <c r="J23" s="2554"/>
      <c r="K23" s="691"/>
      <c r="L23" s="28"/>
      <c r="M23" s="2555"/>
    </row>
    <row r="24" spans="1:15" s="24" customFormat="1" ht="16.2">
      <c r="A24" s="241">
        <v>1</v>
      </c>
      <c r="B24" s="183" t="s">
        <v>58</v>
      </c>
      <c r="C24" s="241" t="s">
        <v>56</v>
      </c>
      <c r="D24" s="172">
        <v>40</v>
      </c>
      <c r="E24" s="244">
        <v>0</v>
      </c>
      <c r="F24" s="1994"/>
      <c r="G24" s="245"/>
      <c r="H24" s="244">
        <v>0</v>
      </c>
      <c r="I24" s="245"/>
      <c r="J24" s="172"/>
      <c r="M24" s="1809"/>
    </row>
    <row r="25" spans="1:15" s="24" customFormat="1" ht="16.2">
      <c r="A25" s="241">
        <v>2</v>
      </c>
      <c r="B25" s="183" t="s">
        <v>334</v>
      </c>
      <c r="C25" s="241" t="s">
        <v>56</v>
      </c>
      <c r="D25" s="172">
        <v>1326</v>
      </c>
      <c r="E25" s="172">
        <v>1663</v>
      </c>
      <c r="F25" s="1994">
        <f>DD!G73</f>
        <v>1632</v>
      </c>
      <c r="G25" s="245">
        <f>F25/E25</f>
        <v>0.98135898977751057</v>
      </c>
      <c r="H25" s="172">
        <f>DD!J73+310</f>
        <v>1963</v>
      </c>
      <c r="I25" s="245">
        <f t="shared" si="1"/>
        <v>1.2028186274509804</v>
      </c>
      <c r="J25" s="172"/>
    </row>
    <row r="26" spans="1:15" s="24" customFormat="1" ht="16.5" customHeight="1">
      <c r="A26" s="243" t="s">
        <v>420</v>
      </c>
      <c r="B26" s="242" t="s">
        <v>908</v>
      </c>
      <c r="C26" s="243" t="s">
        <v>56</v>
      </c>
      <c r="D26" s="146">
        <v>675</v>
      </c>
      <c r="E26" s="146"/>
      <c r="F26" s="117"/>
      <c r="G26" s="240"/>
      <c r="H26" s="146"/>
      <c r="I26" s="240"/>
      <c r="J26" s="143"/>
      <c r="K26" s="1306"/>
    </row>
    <row r="27" spans="1:15" s="24" customFormat="1">
      <c r="A27" s="243" t="s">
        <v>515</v>
      </c>
      <c r="B27" s="242" t="s">
        <v>909</v>
      </c>
      <c r="C27" s="243" t="s">
        <v>56</v>
      </c>
      <c r="D27" s="146">
        <v>651</v>
      </c>
      <c r="E27" s="146"/>
      <c r="F27" s="117"/>
      <c r="G27" s="240"/>
      <c r="H27" s="146"/>
      <c r="I27" s="240"/>
      <c r="J27" s="143"/>
    </row>
    <row r="28" spans="1:15" s="24" customFormat="1">
      <c r="A28" s="243" t="s">
        <v>516</v>
      </c>
      <c r="B28" s="242" t="s">
        <v>473</v>
      </c>
      <c r="C28" s="243" t="s">
        <v>56</v>
      </c>
      <c r="D28" s="146"/>
      <c r="E28" s="146">
        <v>258</v>
      </c>
      <c r="F28" s="117"/>
      <c r="G28" s="240"/>
      <c r="H28" s="146">
        <f>-DD!J95</f>
        <v>0</v>
      </c>
      <c r="I28" s="240"/>
      <c r="J28" s="143"/>
    </row>
    <row r="29" spans="1:15" s="65" customFormat="1">
      <c r="A29" s="679" t="s">
        <v>23</v>
      </c>
      <c r="B29" s="675" t="s">
        <v>1310</v>
      </c>
      <c r="C29" s="679" t="s">
        <v>278</v>
      </c>
      <c r="D29" s="697">
        <v>0</v>
      </c>
      <c r="E29" s="676"/>
      <c r="F29" s="697">
        <f>DD!E119</f>
        <v>0</v>
      </c>
      <c r="G29" s="677"/>
      <c r="H29" s="676"/>
      <c r="I29" s="677"/>
      <c r="J29" s="678"/>
    </row>
    <row r="30" spans="1:15" s="5" customFormat="1">
      <c r="A30" s="748" t="s">
        <v>15</v>
      </c>
      <c r="B30" s="747" t="s">
        <v>24</v>
      </c>
      <c r="C30" s="748" t="s">
        <v>4</v>
      </c>
      <c r="D30" s="749">
        <v>344350.31394700002</v>
      </c>
      <c r="E30" s="749">
        <v>383104.45652532403</v>
      </c>
      <c r="F30" s="749">
        <f>F32+F39</f>
        <v>401822.40356840211</v>
      </c>
      <c r="G30" s="750">
        <f t="shared" ref="G30:G35" si="2">F30/E30</f>
        <v>1.0488585990694179</v>
      </c>
      <c r="H30" s="749">
        <f>H32+H39</f>
        <v>450479.70935323345</v>
      </c>
      <c r="I30" s="750">
        <f>H30/F30</f>
        <v>1.1210915701880431</v>
      </c>
      <c r="J30" s="2602"/>
      <c r="K30" s="1310"/>
    </row>
    <row r="31" spans="1:15">
      <c r="A31" s="182" t="s">
        <v>59</v>
      </c>
      <c r="B31" s="214" t="s">
        <v>748</v>
      </c>
      <c r="C31" s="440" t="s">
        <v>4</v>
      </c>
      <c r="D31" s="145">
        <v>0</v>
      </c>
      <c r="E31" s="145">
        <v>0</v>
      </c>
      <c r="F31" s="145">
        <v>0</v>
      </c>
      <c r="G31" s="502"/>
      <c r="H31" s="145">
        <v>0</v>
      </c>
      <c r="I31" s="502"/>
      <c r="J31" s="186"/>
    </row>
    <row r="32" spans="1:15">
      <c r="A32" s="182" t="s">
        <v>16</v>
      </c>
      <c r="B32" s="214" t="s">
        <v>1886</v>
      </c>
      <c r="C32" s="182" t="s">
        <v>4</v>
      </c>
      <c r="D32" s="188">
        <v>323567.984933</v>
      </c>
      <c r="E32" s="187">
        <v>355154.45652532403</v>
      </c>
      <c r="F32" s="188">
        <f>SUM(F33:F38)</f>
        <v>370878.61456839996</v>
      </c>
      <c r="G32" s="502">
        <f t="shared" si="2"/>
        <v>1.0442741397557396</v>
      </c>
      <c r="H32" s="188">
        <f>SUM(H33:H38)</f>
        <v>414069.70935323345</v>
      </c>
      <c r="I32" s="502">
        <f>H32/F32</f>
        <v>1.116456147883037</v>
      </c>
      <c r="J32" s="1980"/>
      <c r="K32" s="1310"/>
    </row>
    <row r="33" spans="1:17">
      <c r="A33" s="440">
        <v>1</v>
      </c>
      <c r="B33" s="441" t="s">
        <v>514</v>
      </c>
      <c r="C33" s="440" t="s">
        <v>4</v>
      </c>
      <c r="D33" s="500">
        <v>270812.75009799999</v>
      </c>
      <c r="E33" s="500">
        <v>271076.41737605457</v>
      </c>
      <c r="F33" s="500">
        <v>262725.12747200002</v>
      </c>
      <c r="G33" s="184">
        <f>F33/E33</f>
        <v>0.96919211938503269</v>
      </c>
      <c r="H33" s="500">
        <f>'[91]CL(26)'!$AD$107/10^6+3400</f>
        <v>281526.63926523208</v>
      </c>
      <c r="I33" s="184">
        <f>H33/F33</f>
        <v>1.0715634319950451</v>
      </c>
      <c r="J33" s="2518"/>
      <c r="K33" s="222"/>
      <c r="L33" s="222"/>
      <c r="M33" s="235"/>
      <c r="N33" s="131"/>
      <c r="O33" s="131"/>
    </row>
    <row r="34" spans="1:17">
      <c r="A34" s="440">
        <v>2</v>
      </c>
      <c r="B34" s="441" t="s">
        <v>490</v>
      </c>
      <c r="C34" s="440" t="s">
        <v>4</v>
      </c>
      <c r="D34" s="500">
        <v>12955.56697</v>
      </c>
      <c r="E34" s="500">
        <v>14119.729954624217</v>
      </c>
      <c r="F34" s="500">
        <v>22119.9107654</v>
      </c>
      <c r="G34" s="184">
        <f>F34/E34</f>
        <v>1.5665958794173482</v>
      </c>
      <c r="H34" s="500">
        <f>'[91]CL(26)'!$AD$108/10^6+400</f>
        <v>23911.191142873126</v>
      </c>
      <c r="I34" s="184">
        <f>H34/F34</f>
        <v>1.0809804522482545</v>
      </c>
      <c r="J34" s="2518"/>
      <c r="K34" s="235"/>
      <c r="L34" s="235"/>
      <c r="M34" s="235"/>
      <c r="N34" s="235"/>
      <c r="O34" s="235"/>
    </row>
    <row r="35" spans="1:17">
      <c r="A35" s="440">
        <v>3</v>
      </c>
      <c r="B35" s="441" t="s">
        <v>510</v>
      </c>
      <c r="C35" s="440" t="s">
        <v>4</v>
      </c>
      <c r="D35" s="2603">
        <v>39799.667865000003</v>
      </c>
      <c r="E35" s="584">
        <v>40235.309194645233</v>
      </c>
      <c r="F35" s="2603">
        <v>42213.206478</v>
      </c>
      <c r="G35" s="184">
        <f t="shared" si="2"/>
        <v>1.0491582473937593</v>
      </c>
      <c r="H35" s="584">
        <f>'[91]CL(26)'!$AD$109/10^6+3200</f>
        <v>43469.666893333349</v>
      </c>
      <c r="I35" s="184">
        <f>H35/F35</f>
        <v>1.0297646286592366</v>
      </c>
      <c r="J35" s="1980"/>
      <c r="K35" s="766"/>
      <c r="M35" s="235"/>
      <c r="O35" s="235"/>
      <c r="Q35" s="234"/>
    </row>
    <row r="36" spans="1:17" hidden="1">
      <c r="A36" s="440">
        <v>4</v>
      </c>
      <c r="B36" s="441" t="s">
        <v>749</v>
      </c>
      <c r="C36" s="440" t="s">
        <v>4</v>
      </c>
      <c r="D36" s="173">
        <v>0</v>
      </c>
      <c r="E36" s="173">
        <v>0</v>
      </c>
      <c r="F36" s="173">
        <v>0</v>
      </c>
      <c r="G36" s="184"/>
      <c r="H36" s="173">
        <v>0</v>
      </c>
      <c r="I36" s="184"/>
      <c r="J36" s="1980"/>
      <c r="K36" s="766"/>
      <c r="M36" s="235"/>
    </row>
    <row r="37" spans="1:17">
      <c r="A37" s="440">
        <v>4</v>
      </c>
      <c r="B37" s="441" t="s">
        <v>2039</v>
      </c>
      <c r="C37" s="440"/>
      <c r="D37" s="173"/>
      <c r="E37" s="173"/>
      <c r="F37" s="173">
        <v>8721.0963339999998</v>
      </c>
      <c r="G37" s="184"/>
      <c r="H37" s="584">
        <f>'[91]CL(26)'!$AD$111/10^6+1300</f>
        <v>15694.060598644835</v>
      </c>
      <c r="I37" s="184">
        <f>H37/F37</f>
        <v>1.7995513405189769</v>
      </c>
      <c r="J37" s="1980"/>
      <c r="K37" s="766"/>
      <c r="M37" s="235"/>
    </row>
    <row r="38" spans="1:17" s="18" customFormat="1" ht="15.75" customHeight="1">
      <c r="A38" s="440">
        <v>5</v>
      </c>
      <c r="B38" s="441" t="s">
        <v>1887</v>
      </c>
      <c r="C38" s="440" t="s">
        <v>4</v>
      </c>
      <c r="D38" s="2033">
        <v>20782.329013999999</v>
      </c>
      <c r="E38" s="2034">
        <v>29723</v>
      </c>
      <c r="F38" s="2033">
        <v>35099.273519000002</v>
      </c>
      <c r="G38" s="184">
        <f>F38/E38</f>
        <v>1.1808792355751438</v>
      </c>
      <c r="H38" s="84">
        <f>35161.593669*1.35+2000</f>
        <v>49468.151453150007</v>
      </c>
      <c r="I38" s="184">
        <f>H38/F38</f>
        <v>1.4093782148046972</v>
      </c>
      <c r="J38" s="1980"/>
      <c r="K38" s="2419"/>
      <c r="L38" s="2035"/>
      <c r="M38" s="235"/>
      <c r="Q38" s="2036"/>
    </row>
    <row r="39" spans="1:17" s="232" customFormat="1">
      <c r="A39" s="2604" t="s">
        <v>17</v>
      </c>
      <c r="B39" s="2605" t="s">
        <v>1888</v>
      </c>
      <c r="C39" s="2606" t="s">
        <v>4</v>
      </c>
      <c r="D39" s="2607"/>
      <c r="E39" s="2608">
        <v>27950</v>
      </c>
      <c r="F39" s="2607">
        <v>30943.789000002151</v>
      </c>
      <c r="G39" s="2609"/>
      <c r="H39" s="2610">
        <f>15000+8000+10000+4500-1090</f>
        <v>36410</v>
      </c>
      <c r="I39" s="184">
        <f>H39/F39</f>
        <v>1.1766496985872503</v>
      </c>
      <c r="J39" s="2611"/>
      <c r="K39" s="2612"/>
      <c r="L39" s="2035"/>
      <c r="M39" s="235"/>
      <c r="Q39" s="2613"/>
    </row>
    <row r="40" spans="1:17" ht="16.5" customHeight="1">
      <c r="B40" s="223"/>
      <c r="C40" s="442"/>
      <c r="D40" s="442"/>
      <c r="F40" s="270"/>
      <c r="G40" s="2748" t="s">
        <v>2097</v>
      </c>
      <c r="H40" s="2748"/>
      <c r="I40" s="2748"/>
      <c r="J40" s="2748"/>
      <c r="K40" s="235"/>
    </row>
    <row r="41" spans="1:17" ht="16.8">
      <c r="A41" s="2746" t="s">
        <v>391</v>
      </c>
      <c r="B41" s="2746"/>
      <c r="C41" s="2746"/>
      <c r="D41" s="2746"/>
      <c r="E41" s="2746"/>
      <c r="F41" s="2746"/>
      <c r="G41" s="2747" t="s">
        <v>181</v>
      </c>
      <c r="H41" s="2747"/>
      <c r="I41" s="2747"/>
      <c r="J41" s="2747"/>
    </row>
    <row r="42" spans="1:17">
      <c r="E42" s="1305"/>
      <c r="F42" s="1305"/>
      <c r="H42" s="1305"/>
      <c r="L42" s="235"/>
    </row>
    <row r="43" spans="1:17">
      <c r="E43" s="235"/>
      <c r="F43" s="1986"/>
      <c r="H43" s="1986"/>
      <c r="L43" s="235"/>
    </row>
    <row r="44" spans="1:17">
      <c r="E44" s="1305"/>
      <c r="F44" s="1305"/>
      <c r="H44" s="1305"/>
    </row>
    <row r="45" spans="1:17">
      <c r="A45" s="2645" t="s">
        <v>1724</v>
      </c>
      <c r="B45" s="2645"/>
      <c r="C45" s="2645"/>
      <c r="D45" s="2645"/>
      <c r="E45" s="2645"/>
      <c r="F45" s="2645"/>
      <c r="G45" s="2645" t="s">
        <v>1533</v>
      </c>
      <c r="H45" s="2645"/>
      <c r="I45" s="2645"/>
      <c r="J45" s="2645"/>
    </row>
    <row r="46" spans="1:17">
      <c r="E46" s="1305"/>
      <c r="F46" s="1305"/>
      <c r="H46" s="1305"/>
    </row>
    <row r="47" spans="1:17">
      <c r="F47" s="1305"/>
      <c r="H47" s="1305"/>
    </row>
    <row r="48" spans="1:17">
      <c r="F48" s="1305"/>
      <c r="G48" s="1305"/>
      <c r="H48" s="1305"/>
      <c r="I48" s="2551"/>
    </row>
    <row r="49" spans="3:9">
      <c r="F49" s="2552"/>
      <c r="G49" s="2552"/>
      <c r="H49" s="2552"/>
      <c r="I49" s="2551"/>
    </row>
    <row r="50" spans="3:9">
      <c r="F50" s="2553"/>
      <c r="G50" s="2553"/>
      <c r="H50" s="2553"/>
      <c r="I50" s="2551"/>
    </row>
    <row r="51" spans="3:9">
      <c r="C51" s="443"/>
      <c r="D51" s="443"/>
      <c r="E51" s="236"/>
      <c r="F51" s="2553"/>
      <c r="G51" s="2553"/>
      <c r="H51" s="2553"/>
      <c r="I51" s="2551"/>
    </row>
    <row r="52" spans="3:9">
      <c r="C52" s="443"/>
      <c r="D52" s="443"/>
      <c r="E52" s="236"/>
      <c r="F52" s="2553"/>
      <c r="G52" s="2553"/>
      <c r="H52" s="2553"/>
      <c r="I52" s="2551"/>
    </row>
    <row r="53" spans="3:9">
      <c r="C53" s="443"/>
      <c r="D53" s="443"/>
      <c r="E53" s="236"/>
      <c r="F53" s="237"/>
    </row>
  </sheetData>
  <mergeCells count="19">
    <mergeCell ref="A1:B1"/>
    <mergeCell ref="H1:J1"/>
    <mergeCell ref="A3:J3"/>
    <mergeCell ref="A5:A6"/>
    <mergeCell ref="B5:B6"/>
    <mergeCell ref="E5:G5"/>
    <mergeCell ref="H5:H6"/>
    <mergeCell ref="I5:I6"/>
    <mergeCell ref="J5:J6"/>
    <mergeCell ref="C5:C6"/>
    <mergeCell ref="D5:D6"/>
    <mergeCell ref="K13:N13"/>
    <mergeCell ref="A45:B45"/>
    <mergeCell ref="C45:F45"/>
    <mergeCell ref="G45:J45"/>
    <mergeCell ref="A41:B41"/>
    <mergeCell ref="C41:F41"/>
    <mergeCell ref="G41:J41"/>
    <mergeCell ref="G40:J40"/>
  </mergeCells>
  <printOptions horizontalCentered="1"/>
  <pageMargins left="0.39370078740157483" right="0" top="0.39370078740157483" bottom="0.39370078740157483" header="0.31496062992125984" footer="0.31496062992125984"/>
  <pageSetup paperSize="9"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tabColor rgb="FFFFFF00"/>
  </sheetPr>
  <dimension ref="A1:Z177"/>
  <sheetViews>
    <sheetView showGridLines="0" view="pageBreakPreview" zoomScale="85" zoomScaleNormal="160" zoomScaleSheetLayoutView="85" workbookViewId="0">
      <pane xSplit="3" ySplit="8" topLeftCell="D96" activePane="bottomRight" state="frozen"/>
      <selection pane="topRight" activeCell="D1" sqref="D1"/>
      <selection pane="bottomLeft" activeCell="A9" sqref="A9"/>
      <selection pane="bottomRight" activeCell="F78" sqref="F78"/>
    </sheetView>
  </sheetViews>
  <sheetFormatPr defaultColWidth="9.109375" defaultRowHeight="15.6"/>
  <cols>
    <col min="1" max="1" width="5" style="18" customWidth="1"/>
    <col min="2" max="2" width="7.44140625" style="18" hidden="1" customWidth="1"/>
    <col min="3" max="3" width="55" style="53" bestFit="1" customWidth="1"/>
    <col min="4" max="4" width="12.33203125" style="1213" customWidth="1"/>
    <col min="5" max="5" width="12.33203125" style="2528" customWidth="1"/>
    <col min="6" max="6" width="11.33203125" style="18" customWidth="1"/>
    <col min="7" max="7" width="13.33203125" style="18" customWidth="1"/>
    <col min="8" max="8" width="12.44140625" style="18" customWidth="1"/>
    <col min="9" max="9" width="12.109375" style="51" customWidth="1"/>
    <col min="10" max="10" width="15.44140625" style="18" bestFit="1" customWidth="1"/>
    <col min="11" max="12" width="15.44140625" style="18" customWidth="1"/>
    <col min="13" max="13" width="60" style="1800" customWidth="1"/>
    <col min="14" max="14" width="18.88671875" style="18" customWidth="1"/>
    <col min="15" max="15" width="24" style="18" customWidth="1"/>
    <col min="16" max="22" width="10.6640625" style="18" customWidth="1"/>
    <col min="23" max="23" width="10.44140625" style="18" customWidth="1"/>
    <col min="24" max="25" width="9.109375" style="18"/>
    <col min="26" max="26" width="13.109375" style="18" bestFit="1" customWidth="1"/>
    <col min="27" max="16384" width="9.109375" style="18"/>
  </cols>
  <sheetData>
    <row r="1" spans="1:26" s="5" customFormat="1">
      <c r="A1" s="2644" t="s">
        <v>849</v>
      </c>
      <c r="B1" s="2644"/>
      <c r="C1" s="2644"/>
      <c r="D1" s="1213"/>
      <c r="E1" s="2645"/>
      <c r="F1" s="2645"/>
      <c r="G1" s="2645"/>
      <c r="H1" s="2645"/>
      <c r="I1" s="2645"/>
      <c r="J1" s="2645"/>
      <c r="K1" s="7"/>
      <c r="L1" s="11"/>
      <c r="M1" s="1800"/>
      <c r="N1" s="11"/>
    </row>
    <row r="2" spans="1:26" s="5" customFormat="1">
      <c r="A2" s="246"/>
      <c r="B2" s="246"/>
      <c r="C2" s="246"/>
      <c r="D2" s="2532"/>
      <c r="E2" s="2535"/>
      <c r="F2" s="446"/>
      <c r="G2" s="446"/>
      <c r="H2" s="446"/>
      <c r="I2" s="446"/>
      <c r="J2" s="446"/>
      <c r="K2" s="446"/>
      <c r="L2" s="447"/>
      <c r="M2" s="2614"/>
      <c r="N2" s="447"/>
    </row>
    <row r="3" spans="1:26" s="5" customFormat="1">
      <c r="A3" s="2645" t="s">
        <v>2048</v>
      </c>
      <c r="B3" s="2645"/>
      <c r="C3" s="2645"/>
      <c r="D3" s="2645"/>
      <c r="E3" s="2645"/>
      <c r="F3" s="2645"/>
      <c r="G3" s="2645"/>
      <c r="H3" s="2645"/>
      <c r="I3" s="2645"/>
      <c r="J3" s="2645"/>
      <c r="K3" s="7"/>
      <c r="L3" s="11"/>
      <c r="M3" s="1800"/>
      <c r="N3" s="11"/>
    </row>
    <row r="4" spans="1:26" s="5" customFormat="1">
      <c r="A4" s="7"/>
      <c r="B4" s="7"/>
      <c r="C4" s="7"/>
      <c r="D4" s="2532"/>
      <c r="E4" s="2535"/>
      <c r="F4" s="2529"/>
      <c r="G4" s="2524"/>
      <c r="H4" s="7"/>
      <c r="I4" s="2525"/>
      <c r="J4" s="7"/>
      <c r="K4" s="7"/>
      <c r="L4" s="11"/>
      <c r="M4" s="1800"/>
      <c r="N4" s="11"/>
      <c r="V4" s="2037"/>
    </row>
    <row r="5" spans="1:26">
      <c r="A5" s="1698"/>
      <c r="B5" s="1698"/>
      <c r="C5" s="1699"/>
      <c r="D5" s="2533"/>
      <c r="E5" s="2536"/>
      <c r="F5" s="2530"/>
      <c r="G5" s="2524"/>
      <c r="H5" s="2526"/>
      <c r="I5" s="1700"/>
      <c r="J5" s="2531"/>
      <c r="K5" s="2390"/>
      <c r="L5" s="2324"/>
      <c r="M5" s="2356"/>
      <c r="N5" s="2025"/>
    </row>
    <row r="6" spans="1:26">
      <c r="A6" s="2754" t="s">
        <v>422</v>
      </c>
      <c r="B6" s="2755" t="s">
        <v>1018</v>
      </c>
      <c r="C6" s="2757" t="s">
        <v>0</v>
      </c>
      <c r="D6" s="2759" t="s">
        <v>2015</v>
      </c>
      <c r="E6" s="2759" t="s">
        <v>1538</v>
      </c>
      <c r="F6" s="2758" t="s">
        <v>2016</v>
      </c>
      <c r="G6" s="2758"/>
      <c r="H6" s="2758"/>
      <c r="I6" s="2758" t="s">
        <v>1917</v>
      </c>
      <c r="J6" s="2758"/>
      <c r="K6" s="2391"/>
      <c r="L6" s="2026"/>
      <c r="M6" s="2357"/>
      <c r="N6" s="2026"/>
      <c r="R6" s="57"/>
    </row>
    <row r="7" spans="1:26" ht="62.4">
      <c r="A7" s="2754"/>
      <c r="B7" s="2756"/>
      <c r="C7" s="2757"/>
      <c r="D7" s="2760"/>
      <c r="E7" s="2760"/>
      <c r="F7" s="46" t="s">
        <v>518</v>
      </c>
      <c r="G7" s="46" t="s">
        <v>519</v>
      </c>
      <c r="H7" s="46" t="s">
        <v>2017</v>
      </c>
      <c r="I7" s="46" t="s">
        <v>518</v>
      </c>
      <c r="J7" s="563" t="s">
        <v>27</v>
      </c>
      <c r="K7" s="2462"/>
      <c r="L7" s="2027"/>
      <c r="M7" s="2358"/>
      <c r="N7" s="2027"/>
      <c r="R7" s="574"/>
      <c r="T7" s="28"/>
    </row>
    <row r="8" spans="1:26">
      <c r="A8" s="46"/>
      <c r="B8" s="46"/>
      <c r="C8" s="212"/>
      <c r="D8" s="572">
        <v>1</v>
      </c>
      <c r="E8" s="572">
        <v>2</v>
      </c>
      <c r="F8" s="572">
        <v>3</v>
      </c>
      <c r="G8" s="572" t="s">
        <v>732</v>
      </c>
      <c r="H8" s="572" t="s">
        <v>733</v>
      </c>
      <c r="I8" s="572">
        <v>6</v>
      </c>
      <c r="J8" s="572" t="s">
        <v>734</v>
      </c>
      <c r="K8" s="2392"/>
      <c r="L8" s="2028"/>
      <c r="M8" s="2359"/>
      <c r="N8" s="2028"/>
      <c r="O8" s="713"/>
      <c r="Q8" s="57">
        <f>Q17-Q16</f>
        <v>-3018.6205341349123</v>
      </c>
      <c r="R8" s="57">
        <f>R17-R16</f>
        <v>1132.4000887176371</v>
      </c>
    </row>
    <row r="9" spans="1:26" ht="26.4">
      <c r="A9" s="2618" t="s">
        <v>13</v>
      </c>
      <c r="B9" s="2618"/>
      <c r="C9" s="2619" t="s">
        <v>435</v>
      </c>
      <c r="D9" s="2620"/>
      <c r="E9" s="80"/>
      <c r="F9" s="80"/>
      <c r="G9" s="2264"/>
      <c r="H9" s="2264"/>
      <c r="I9" s="80"/>
      <c r="J9" s="80"/>
      <c r="K9" s="2393"/>
      <c r="L9" s="2325"/>
      <c r="M9" s="2358"/>
      <c r="N9" s="2029"/>
      <c r="P9" s="1701" t="s">
        <v>1573</v>
      </c>
      <c r="Q9" s="1701" t="s">
        <v>2036</v>
      </c>
      <c r="R9" s="1701" t="s">
        <v>2005</v>
      </c>
      <c r="S9" s="1701" t="s">
        <v>2125</v>
      </c>
      <c r="T9" s="1701" t="s">
        <v>2126</v>
      </c>
      <c r="U9" s="2463" t="s">
        <v>2130</v>
      </c>
      <c r="V9" s="2463" t="s">
        <v>2131</v>
      </c>
      <c r="W9" s="2463" t="s">
        <v>2132</v>
      </c>
    </row>
    <row r="10" spans="1:26">
      <c r="A10" s="31"/>
      <c r="B10" s="31"/>
      <c r="C10" s="2621" t="s">
        <v>444</v>
      </c>
      <c r="D10" s="1690">
        <v>21648</v>
      </c>
      <c r="E10" s="233">
        <v>22176</v>
      </c>
      <c r="F10" s="233">
        <f>'PB 02 CSL'!F8</f>
        <v>21944</v>
      </c>
      <c r="G10" s="211">
        <f>IFERROR(F10/D10,"")</f>
        <v>1.0136733185513673</v>
      </c>
      <c r="H10" s="211">
        <f>IFERROR(F10/E10,"")</f>
        <v>0.98953823953823949</v>
      </c>
      <c r="I10" s="233">
        <f>'PB 02 CSL'!H8</f>
        <v>22967</v>
      </c>
      <c r="J10" s="211">
        <f>IFERROR(I10/F10,"")</f>
        <v>1.0466186656944951</v>
      </c>
      <c r="K10" s="2394"/>
      <c r="L10" s="2326"/>
      <c r="M10" s="2336"/>
      <c r="N10" s="51"/>
      <c r="O10" s="5" t="s">
        <v>712</v>
      </c>
      <c r="P10" s="1702">
        <f>E13</f>
        <v>393112.84402063012</v>
      </c>
      <c r="Q10" s="1702">
        <f>F13</f>
        <v>414070.61941899994</v>
      </c>
      <c r="R10" s="1702">
        <f>I13</f>
        <v>463852.86443868052</v>
      </c>
      <c r="S10" s="1223">
        <f>Q10/P10</f>
        <v>1.0533123649281477</v>
      </c>
      <c r="T10" s="1224">
        <f t="shared" ref="T10:T11" si="0">R10/Q10</f>
        <v>1.1202264606204908</v>
      </c>
      <c r="U10" s="2476">
        <f>Q10</f>
        <v>414070.61941899994</v>
      </c>
      <c r="V10" s="2473">
        <f>U10/R10</f>
        <v>0.89267664633283383</v>
      </c>
      <c r="W10" s="710">
        <f>U10/Q10</f>
        <v>1</v>
      </c>
    </row>
    <row r="11" spans="1:26">
      <c r="A11" s="31"/>
      <c r="B11" s="31"/>
      <c r="C11" s="2621" t="s">
        <v>436</v>
      </c>
      <c r="D11" s="1690">
        <v>150000</v>
      </c>
      <c r="E11" s="233">
        <v>200000</v>
      </c>
      <c r="F11" s="233">
        <v>150000</v>
      </c>
      <c r="G11" s="211">
        <f t="shared" ref="G11:G75" si="1">IFERROR(F11/D11,"")</f>
        <v>1</v>
      </c>
      <c r="H11" s="211">
        <f t="shared" ref="H11:H75" si="2">IFERROR(F11/E11,"")</f>
        <v>0.75</v>
      </c>
      <c r="I11" s="233">
        <f>CDKT!F108</f>
        <v>200000</v>
      </c>
      <c r="J11" s="211">
        <f t="shared" ref="J11:J75" si="3">IFERROR(I11/F11,"")</f>
        <v>1.3333333333333333</v>
      </c>
      <c r="K11" s="2394"/>
      <c r="L11" s="2326"/>
      <c r="M11" s="2336"/>
      <c r="N11" s="51"/>
      <c r="O11" s="5" t="s">
        <v>713</v>
      </c>
      <c r="P11" s="1702">
        <f>E14</f>
        <v>271942.43671382737</v>
      </c>
      <c r="Q11" s="816">
        <f>F14</f>
        <v>278954.19968900003</v>
      </c>
      <c r="R11" s="816">
        <f>I14</f>
        <v>312389.76441763289</v>
      </c>
      <c r="S11" s="1223">
        <f>Q11/P11</f>
        <v>1.0257839970101883</v>
      </c>
      <c r="T11" s="1224">
        <f t="shared" si="0"/>
        <v>1.1198604099379377</v>
      </c>
      <c r="U11" s="2464">
        <f>I14*0.95</f>
        <v>296770.27619675122</v>
      </c>
      <c r="V11" s="2473">
        <f t="shared" ref="V11:V19" si="4">U11/R11</f>
        <v>0.95</v>
      </c>
      <c r="W11" s="710">
        <f t="shared" ref="W11:W19" si="5">U11/Q11</f>
        <v>1.0638673894410406</v>
      </c>
    </row>
    <row r="12" spans="1:26">
      <c r="A12" s="31"/>
      <c r="B12" s="31"/>
      <c r="C12" s="2621" t="s">
        <v>118</v>
      </c>
      <c r="D12" s="1690">
        <v>354528.68410000001</v>
      </c>
      <c r="E12" s="233">
        <v>388846.29573630274</v>
      </c>
      <c r="F12" s="233">
        <f>CDKT!D105</f>
        <v>397082.41100299999</v>
      </c>
      <c r="G12" s="211">
        <f t="shared" si="1"/>
        <v>1.1200290098134826</v>
      </c>
      <c r="H12" s="211">
        <f t="shared" si="2"/>
        <v>1.0211809019579361</v>
      </c>
      <c r="I12" s="233">
        <f>CDKT!F106</f>
        <v>442781.05457428121</v>
      </c>
      <c r="J12" s="211">
        <f t="shared" si="3"/>
        <v>1.1150860433627616</v>
      </c>
      <c r="K12" s="2409"/>
      <c r="L12" s="2326"/>
      <c r="M12" s="2336"/>
      <c r="N12" s="51"/>
      <c r="O12" s="5" t="s">
        <v>2127</v>
      </c>
      <c r="P12" s="57">
        <v>232098</v>
      </c>
      <c r="Q12" s="28">
        <f>Q11-F50-F49-F52</f>
        <v>230545.67968800006</v>
      </c>
      <c r="R12" s="28">
        <f>R11-I50-I49-I52</f>
        <v>263858.94816275791</v>
      </c>
      <c r="U12" s="2464">
        <f>U11*0.85</f>
        <v>252254.73476723852</v>
      </c>
      <c r="V12" s="2473">
        <f t="shared" si="4"/>
        <v>0.95602114888913492</v>
      </c>
      <c r="W12" s="710">
        <f t="shared" si="5"/>
        <v>1.0941637904844608</v>
      </c>
    </row>
    <row r="13" spans="1:26">
      <c r="A13" s="31"/>
      <c r="B13" s="31"/>
      <c r="C13" s="2621" t="s">
        <v>3</v>
      </c>
      <c r="D13" s="233">
        <v>357327.56436500006</v>
      </c>
      <c r="E13" s="233">
        <v>393112.84402063012</v>
      </c>
      <c r="F13" s="233">
        <f>F22+F123+F132</f>
        <v>414070.61941899994</v>
      </c>
      <c r="G13" s="211">
        <f t="shared" si="1"/>
        <v>1.1587984267456022</v>
      </c>
      <c r="H13" s="211">
        <f t="shared" si="2"/>
        <v>1.0533123649281477</v>
      </c>
      <c r="I13" s="233">
        <f>I22+I123+I132</f>
        <v>463852.86443868052</v>
      </c>
      <c r="J13" s="211">
        <f>IFERROR(I13/F13,"")</f>
        <v>1.1202264606204908</v>
      </c>
      <c r="K13" s="2410"/>
      <c r="L13" s="2326"/>
      <c r="M13" s="2360"/>
      <c r="N13" s="51"/>
      <c r="O13" s="5" t="s">
        <v>714</v>
      </c>
      <c r="P13" s="817">
        <f>(P10-P12)/P18</f>
        <v>1563.2509128216516</v>
      </c>
      <c r="Q13" s="817">
        <f>(Q10-Q12)/Q18</f>
        <v>1799.2641150098027</v>
      </c>
      <c r="R13" s="817">
        <f>(R10-R12)/R18</f>
        <v>1904.7039645325963</v>
      </c>
      <c r="S13" s="1223">
        <f t="shared" ref="S13:T19" si="6">Q13/P13</f>
        <v>1.150975892770886</v>
      </c>
      <c r="T13" s="2461">
        <f t="shared" si="6"/>
        <v>1.0586016519993893</v>
      </c>
      <c r="U13" s="2474">
        <f>(U10-U12)/U18</f>
        <v>1541.1036633501087</v>
      </c>
      <c r="V13" s="2473">
        <f t="shared" si="4"/>
        <v>0.809104035087304</v>
      </c>
      <c r="W13" s="710">
        <f t="shared" si="5"/>
        <v>0.85651886818279177</v>
      </c>
    </row>
    <row r="14" spans="1:26">
      <c r="A14" s="31"/>
      <c r="B14" s="31"/>
      <c r="C14" s="2621" t="s">
        <v>437</v>
      </c>
      <c r="D14" s="233">
        <v>247174.53568639999</v>
      </c>
      <c r="E14" s="233">
        <f>E30+E128+E133</f>
        <v>271942.43671382737</v>
      </c>
      <c r="F14" s="233">
        <f>F30+F128+F133</f>
        <v>278954.19968900003</v>
      </c>
      <c r="G14" s="211">
        <f t="shared" si="1"/>
        <v>1.1285717556395864</v>
      </c>
      <c r="H14" s="211">
        <f t="shared" si="2"/>
        <v>1.0257839970101883</v>
      </c>
      <c r="I14" s="233">
        <f>I30+I128+I133</f>
        <v>312389.76441763289</v>
      </c>
      <c r="J14" s="211">
        <f t="shared" si="3"/>
        <v>1.1198604099379377</v>
      </c>
      <c r="K14" s="2410"/>
      <c r="L14" s="2326"/>
      <c r="M14" s="2360"/>
      <c r="N14" s="51"/>
      <c r="O14" s="5" t="s">
        <v>2128</v>
      </c>
      <c r="P14" s="1703">
        <v>157844.08365680274</v>
      </c>
      <c r="Q14" s="1702">
        <f>F15</f>
        <v>135116.41972999991</v>
      </c>
      <c r="R14" s="1702">
        <f>I15</f>
        <v>151463</v>
      </c>
      <c r="S14" s="1223">
        <f t="shared" si="6"/>
        <v>0.85601193658788544</v>
      </c>
      <c r="T14" s="1224">
        <f t="shared" si="6"/>
        <v>1.1209814492025847</v>
      </c>
      <c r="U14" s="2464">
        <f>Q14</f>
        <v>135116.41972999991</v>
      </c>
      <c r="V14" s="2473">
        <f t="shared" si="4"/>
        <v>0.89207542257845085</v>
      </c>
      <c r="W14" s="710">
        <f t="shared" si="5"/>
        <v>1</v>
      </c>
    </row>
    <row r="15" spans="1:26">
      <c r="A15" s="31"/>
      <c r="B15" s="31"/>
      <c r="C15" s="2621" t="s">
        <v>438</v>
      </c>
      <c r="D15" s="233">
        <v>110153.02867860002</v>
      </c>
      <c r="E15" s="233">
        <v>121171</v>
      </c>
      <c r="F15" s="233">
        <f>F13-F14</f>
        <v>135116.41972999991</v>
      </c>
      <c r="G15" s="211">
        <f t="shared" si="1"/>
        <v>1.2266246452853968</v>
      </c>
      <c r="H15" s="211">
        <f>IFERROR(F15/E15,"")</f>
        <v>1.1150887566331871</v>
      </c>
      <c r="I15" s="233">
        <f>I134</f>
        <v>151463</v>
      </c>
      <c r="J15" s="211">
        <f>IFERROR(I15/F15,"")</f>
        <v>1.1209814492025847</v>
      </c>
      <c r="K15" s="2410"/>
      <c r="L15" s="2326"/>
      <c r="M15" s="2360"/>
      <c r="N15" s="51"/>
      <c r="O15" s="5" t="s">
        <v>996</v>
      </c>
      <c r="P15" s="1704">
        <v>33.023000000000003</v>
      </c>
      <c r="Q15" s="1705">
        <f>P15*S13</f>
        <v>38.008676906972973</v>
      </c>
      <c r="R15" s="1705">
        <f>IF(T13&gt;=1,Q19*T13,Q19-Q19*(1-R13/Q13)*0.8-Q19*(1-R14/Q14)*0.2)</f>
        <v>37.625331918775679</v>
      </c>
      <c r="S15" s="1225">
        <f t="shared" si="6"/>
        <v>1.150975892770886</v>
      </c>
      <c r="T15" s="815">
        <f t="shared" si="6"/>
        <v>0.98991427696534828</v>
      </c>
      <c r="U15" s="2474">
        <f>IF(V13&gt;=1,R19*V13,R19-T19*(1-U13/R13)*0.8-R19*(1-U14/R14)*0.2)</f>
        <v>37.526995686157591</v>
      </c>
      <c r="V15" s="2473">
        <f t="shared" si="4"/>
        <v>0.99738643547835348</v>
      </c>
      <c r="W15" s="710">
        <f t="shared" si="5"/>
        <v>0.9873270721316002</v>
      </c>
      <c r="Y15" s="28"/>
      <c r="Z15" s="1706"/>
    </row>
    <row r="16" spans="1:26">
      <c r="A16" s="31"/>
      <c r="B16" s="31"/>
      <c r="C16" s="2621" t="s">
        <v>439</v>
      </c>
      <c r="D16" s="233">
        <v>89348.157904600026</v>
      </c>
      <c r="E16" s="233">
        <v>97929</v>
      </c>
      <c r="F16" s="233">
        <f>F137</f>
        <v>106039.02279799999</v>
      </c>
      <c r="G16" s="211">
        <f t="shared" si="1"/>
        <v>1.1868070398409485</v>
      </c>
      <c r="H16" s="211">
        <f t="shared" si="2"/>
        <v>1.0828153335375628</v>
      </c>
      <c r="I16" s="233">
        <f>I137</f>
        <v>122296</v>
      </c>
      <c r="J16" s="211">
        <f>IFERROR(I16/F16,"")</f>
        <v>1.1533112695028216</v>
      </c>
      <c r="K16" s="2410"/>
      <c r="L16" s="2326"/>
      <c r="M16" s="2360"/>
      <c r="N16" s="51"/>
      <c r="O16" s="5" t="s">
        <v>1470</v>
      </c>
      <c r="P16" s="1811">
        <v>38185.366568055426</v>
      </c>
      <c r="Q16" s="1211">
        <f>Q15*Q18*12</f>
        <v>46522.620534134912</v>
      </c>
      <c r="R16" s="1211">
        <f>R15*R18*12</f>
        <v>47407.918217657359</v>
      </c>
      <c r="S16" s="1223">
        <f t="shared" si="6"/>
        <v>1.2183363606375366</v>
      </c>
      <c r="T16" s="1224">
        <f t="shared" si="6"/>
        <v>1.019029402758447</v>
      </c>
      <c r="U16" s="2464">
        <f>U15*U18*12</f>
        <v>47284.014564558565</v>
      </c>
      <c r="V16" s="2473">
        <f t="shared" si="4"/>
        <v>0.99738643547835337</v>
      </c>
      <c r="W16" s="710">
        <f t="shared" si="5"/>
        <v>1.0163661036648828</v>
      </c>
    </row>
    <row r="17" spans="1:25">
      <c r="A17" s="31"/>
      <c r="B17" s="31"/>
      <c r="C17" s="2621" t="s">
        <v>440</v>
      </c>
      <c r="D17" s="233">
        <v>32180</v>
      </c>
      <c r="E17" s="233">
        <v>42829</v>
      </c>
      <c r="F17" s="233">
        <f>'01BKH Chi tieu tong hop'!E55</f>
        <v>44316.096932</v>
      </c>
      <c r="G17" s="211">
        <f t="shared" si="1"/>
        <v>1.3771316635177129</v>
      </c>
      <c r="H17" s="211">
        <f t="shared" si="2"/>
        <v>1.0347217290153867</v>
      </c>
      <c r="I17" s="233">
        <f>'01BKH Chi tieu tong hop'!G55</f>
        <v>70246</v>
      </c>
      <c r="J17" s="211">
        <f t="shared" si="3"/>
        <v>1.5851125180944443</v>
      </c>
      <c r="K17" s="2394"/>
      <c r="L17" s="2326"/>
      <c r="M17" s="2336"/>
      <c r="N17" s="51"/>
      <c r="O17" s="5" t="s">
        <v>1499</v>
      </c>
      <c r="P17" s="1810">
        <v>37645.239670000003</v>
      </c>
      <c r="Q17" s="1810">
        <f>('PHONG TCHC'!F72+'PHONG TCHC'!F73+'PHONG TCHC'!F75/0.6+'PHONG TCHC'!F80)/10^6</f>
        <v>43504</v>
      </c>
      <c r="R17" s="2047">
        <f>(('PHONG TCHC'!G72-96000000*12)+'PHONG TCHC'!G73+'PHONG TCHC'!G74)/10^6</f>
        <v>48540.318306374997</v>
      </c>
      <c r="S17" s="1225">
        <f t="shared" si="6"/>
        <v>1.1556308415448586</v>
      </c>
      <c r="T17" s="815">
        <f t="shared" si="6"/>
        <v>1.1157667871086565</v>
      </c>
      <c r="U17" s="2465"/>
      <c r="V17" s="2473">
        <f t="shared" si="4"/>
        <v>0</v>
      </c>
      <c r="W17" s="710">
        <f t="shared" si="5"/>
        <v>0</v>
      </c>
    </row>
    <row r="18" spans="1:25">
      <c r="A18" s="31"/>
      <c r="B18" s="31"/>
      <c r="C18" s="2621" t="s">
        <v>441</v>
      </c>
      <c r="D18" s="127">
        <v>0.59565438603333354</v>
      </c>
      <c r="E18" s="127">
        <v>0.48964703653401359</v>
      </c>
      <c r="F18" s="127">
        <f t="shared" ref="F18:F19" si="7">F159</f>
        <v>0.70692681865333329</v>
      </c>
      <c r="G18" s="211">
        <f t="shared" si="1"/>
        <v>1.1868070398356352</v>
      </c>
      <c r="H18" s="211">
        <f t="shared" si="2"/>
        <v>1.4437477732068869</v>
      </c>
      <c r="I18" s="127">
        <f>I159</f>
        <v>0.61148000000000002</v>
      </c>
      <c r="J18" s="211">
        <f t="shared" si="3"/>
        <v>0.86498345212711614</v>
      </c>
      <c r="K18" s="2410"/>
      <c r="L18" s="2326"/>
      <c r="M18" s="2336"/>
      <c r="N18" s="51"/>
      <c r="O18" s="5" t="s">
        <v>1318</v>
      </c>
      <c r="P18" s="125">
        <v>103</v>
      </c>
      <c r="Q18" s="1700">
        <v>102</v>
      </c>
      <c r="R18" s="1707">
        <v>105</v>
      </c>
      <c r="S18" s="1225">
        <f t="shared" si="6"/>
        <v>0.99029126213592233</v>
      </c>
      <c r="T18" s="815">
        <f t="shared" si="6"/>
        <v>1.0294117647058822</v>
      </c>
      <c r="U18" s="2466">
        <v>105</v>
      </c>
      <c r="V18" s="2473">
        <f t="shared" si="4"/>
        <v>1</v>
      </c>
      <c r="W18" s="710">
        <f t="shared" si="5"/>
        <v>1.0294117647058822</v>
      </c>
    </row>
    <row r="19" spans="1:25">
      <c r="A19" s="31"/>
      <c r="B19" s="31"/>
      <c r="C19" s="2621" t="s">
        <v>442</v>
      </c>
      <c r="D19" s="127">
        <v>0.26520039937096851</v>
      </c>
      <c r="E19" s="127">
        <v>0.26347243306027751</v>
      </c>
      <c r="F19" s="127">
        <f t="shared" si="7"/>
        <v>0.28216460211638705</v>
      </c>
      <c r="G19" s="211">
        <f t="shared" si="1"/>
        <v>1.0639674856661456</v>
      </c>
      <c r="H19" s="211">
        <f t="shared" si="2"/>
        <v>1.0709454451799636</v>
      </c>
      <c r="I19" s="127">
        <f>I160</f>
        <v>0.2912282889122691</v>
      </c>
      <c r="J19" s="211">
        <f t="shared" si="3"/>
        <v>1.0321219838629634</v>
      </c>
      <c r="K19" s="2394"/>
      <c r="L19" s="2326"/>
      <c r="M19" s="2336"/>
      <c r="N19" s="51"/>
      <c r="O19" s="1708" t="s">
        <v>2129</v>
      </c>
      <c r="P19" s="1709">
        <v>31.687912180134685</v>
      </c>
      <c r="Q19" s="1709">
        <f>(Q17)/Q18/12</f>
        <v>35.542483660130721</v>
      </c>
      <c r="R19" s="1709">
        <f>R17/R18/12</f>
        <v>38.524062147916666</v>
      </c>
      <c r="S19" s="1710">
        <f t="shared" si="6"/>
        <v>1.1216416991464804</v>
      </c>
      <c r="T19" s="1710">
        <f>R19/Q19</f>
        <v>1.0838877360484094</v>
      </c>
      <c r="U19" s="2467">
        <f>U16/U18/12</f>
        <v>37.526995686157591</v>
      </c>
      <c r="V19" s="2473">
        <f t="shared" si="4"/>
        <v>0.97411834562173771</v>
      </c>
      <c r="W19" s="710">
        <f t="shared" si="5"/>
        <v>1.0558349282791673</v>
      </c>
    </row>
    <row r="20" spans="1:25">
      <c r="A20" s="31"/>
      <c r="B20" s="31"/>
      <c r="C20" s="2621" t="s">
        <v>1380</v>
      </c>
      <c r="D20" s="2622">
        <v>53638.089082000035</v>
      </c>
      <c r="E20" s="2622">
        <v>59031.988219302722</v>
      </c>
      <c r="F20" s="2622">
        <f>F150</f>
        <v>64018.356131333319</v>
      </c>
      <c r="G20" s="211">
        <f t="shared" si="1"/>
        <v>1.1935241770724587</v>
      </c>
      <c r="H20" s="211">
        <f t="shared" si="2"/>
        <v>1.0844689135914978</v>
      </c>
      <c r="I20" s="2622">
        <f>I150</f>
        <v>49386.076011281257</v>
      </c>
      <c r="J20" s="211">
        <f t="shared" si="3"/>
        <v>0.77143617855425684</v>
      </c>
      <c r="K20" s="2394"/>
      <c r="L20" s="2326"/>
      <c r="M20" s="2336"/>
      <c r="N20" s="51"/>
      <c r="O20" s="685"/>
      <c r="P20" s="1711"/>
      <c r="Q20" s="1844">
        <f>(Q17*0.92/(Q18-4))/12</f>
        <v>34.033741496598644</v>
      </c>
      <c r="R20" s="1844">
        <f>(R17*0.92/(R18-4))/12</f>
        <v>36.845786173155936</v>
      </c>
      <c r="S20" s="1844"/>
      <c r="T20" s="1710"/>
      <c r="U20" s="1710"/>
      <c r="V20" s="2473"/>
    </row>
    <row r="21" spans="1:25">
      <c r="A21" s="31" t="s">
        <v>16</v>
      </c>
      <c r="B21" s="31"/>
      <c r="C21" s="2621" t="s">
        <v>443</v>
      </c>
      <c r="D21" s="1690"/>
      <c r="E21" s="147"/>
      <c r="F21" s="2623"/>
      <c r="G21" s="211" t="str">
        <f t="shared" si="1"/>
        <v/>
      </c>
      <c r="H21" s="211" t="str">
        <f t="shared" si="2"/>
        <v/>
      </c>
      <c r="I21" s="2623"/>
      <c r="J21" s="211" t="str">
        <f t="shared" si="3"/>
        <v/>
      </c>
      <c r="K21" s="2394"/>
      <c r="L21" s="2326"/>
      <c r="M21" s="2336"/>
      <c r="N21" s="51"/>
      <c r="O21" s="574"/>
      <c r="P21" s="574"/>
      <c r="Q21" s="574">
        <v>37.22</v>
      </c>
      <c r="R21" s="574">
        <f>38.24</f>
        <v>38.24</v>
      </c>
      <c r="S21" s="573">
        <f>R21/Q21</f>
        <v>1.0274046211714134</v>
      </c>
      <c r="T21" s="1712"/>
    </row>
    <row r="22" spans="1:25">
      <c r="A22" s="31" t="s">
        <v>14</v>
      </c>
      <c r="B22" s="31"/>
      <c r="C22" s="16" t="s">
        <v>472</v>
      </c>
      <c r="D22" s="13">
        <v>344350.31394700002</v>
      </c>
      <c r="E22" s="13">
        <v>383104.45652499999</v>
      </c>
      <c r="F22" s="13">
        <f>SUM(F23:F27)</f>
        <v>401822.40357899998</v>
      </c>
      <c r="G22" s="211">
        <f t="shared" si="1"/>
        <v>1.1669000645686813</v>
      </c>
      <c r="H22" s="211">
        <f t="shared" si="2"/>
        <v>1.0488585990979682</v>
      </c>
      <c r="I22" s="13">
        <f>SUM(I23:I27)</f>
        <v>450479.70935323345</v>
      </c>
      <c r="J22" s="211">
        <f t="shared" si="3"/>
        <v>1.1210915701584749</v>
      </c>
      <c r="K22" s="2395"/>
      <c r="L22" s="2326"/>
      <c r="M22" s="2360"/>
      <c r="N22" s="51"/>
      <c r="O22" s="57"/>
      <c r="P22" s="574"/>
      <c r="Q22" s="574"/>
      <c r="R22" s="2441"/>
      <c r="S22" s="2441"/>
      <c r="T22" s="1713"/>
      <c r="U22" s="573"/>
      <c r="W22" s="51"/>
    </row>
    <row r="23" spans="1:25">
      <c r="A23" s="2624">
        <v>1</v>
      </c>
      <c r="B23" s="2624" t="s">
        <v>774</v>
      </c>
      <c r="C23" s="6" t="s">
        <v>1512</v>
      </c>
      <c r="D23" s="1691">
        <v>0</v>
      </c>
      <c r="E23" s="12">
        <v>0</v>
      </c>
      <c r="F23" s="12">
        <f>'PB 02 CSL'!F31</f>
        <v>0</v>
      </c>
      <c r="G23" s="209" t="str">
        <f t="shared" si="1"/>
        <v/>
      </c>
      <c r="H23" s="209" t="str">
        <f t="shared" si="2"/>
        <v/>
      </c>
      <c r="I23" s="12">
        <f>'PB 02 CSL'!H31</f>
        <v>0</v>
      </c>
      <c r="J23" s="209" t="str">
        <f t="shared" si="3"/>
        <v/>
      </c>
      <c r="K23" s="2395"/>
      <c r="L23" s="2326"/>
      <c r="M23" s="2336"/>
      <c r="N23" s="51"/>
      <c r="O23" s="57"/>
      <c r="P23" s="57"/>
      <c r="R23" s="2046"/>
      <c r="S23" s="2046"/>
    </row>
    <row r="24" spans="1:25">
      <c r="A24" s="2624">
        <v>2</v>
      </c>
      <c r="B24" s="2624" t="s">
        <v>775</v>
      </c>
      <c r="C24" s="6" t="s">
        <v>1896</v>
      </c>
      <c r="D24" s="1691">
        <v>323567.984933</v>
      </c>
      <c r="E24" s="12">
        <v>325431.45652532403</v>
      </c>
      <c r="F24" s="12">
        <v>327058.244726</v>
      </c>
      <c r="G24" s="209">
        <f t="shared" si="1"/>
        <v>1.0107867896563461</v>
      </c>
      <c r="H24" s="209">
        <f t="shared" si="2"/>
        <v>1.0049988658688542</v>
      </c>
      <c r="I24" s="12">
        <f>'PB 02 CSL'!H33+'PB 02 CSL'!H34+'PB 02 CSL'!H35</f>
        <v>348907.49730143859</v>
      </c>
      <c r="J24" s="209">
        <f t="shared" si="3"/>
        <v>1.0668053868929164</v>
      </c>
      <c r="K24" s="2395"/>
      <c r="L24" s="2326"/>
      <c r="M24" s="2336"/>
      <c r="N24" s="51"/>
      <c r="O24" s="38"/>
      <c r="P24" s="38"/>
      <c r="Q24" s="38"/>
      <c r="R24" s="44"/>
      <c r="S24" s="44"/>
    </row>
    <row r="25" spans="1:25">
      <c r="A25" s="2624">
        <v>3</v>
      </c>
      <c r="B25" s="2624" t="s">
        <v>776</v>
      </c>
      <c r="C25" s="6" t="s">
        <v>1895</v>
      </c>
      <c r="D25" s="1691">
        <v>20782.329013999999</v>
      </c>
      <c r="E25" s="12">
        <v>29723</v>
      </c>
      <c r="F25" s="12">
        <f>43820.369853-F26</f>
        <v>35099.273524999997</v>
      </c>
      <c r="G25" s="209">
        <f t="shared" si="1"/>
        <v>1.6888999063269281</v>
      </c>
      <c r="H25" s="209">
        <f t="shared" si="2"/>
        <v>1.1808792357770077</v>
      </c>
      <c r="I25" s="12">
        <f>'PB 02 CSL'!H38</f>
        <v>49468.151453150007</v>
      </c>
      <c r="J25" s="209">
        <f t="shared" si="3"/>
        <v>1.4093782145637732</v>
      </c>
      <c r="K25" s="2395"/>
      <c r="L25" s="2326"/>
      <c r="M25" s="2336"/>
      <c r="N25" s="51"/>
      <c r="O25" s="710"/>
      <c r="P25" s="38"/>
      <c r="Q25" s="38"/>
      <c r="R25" s="38"/>
      <c r="S25" s="44"/>
      <c r="T25" s="573"/>
    </row>
    <row r="26" spans="1:25">
      <c r="A26" s="2624">
        <v>4</v>
      </c>
      <c r="B26" s="2624"/>
      <c r="C26" s="6" t="s">
        <v>2040</v>
      </c>
      <c r="D26" s="1691"/>
      <c r="E26" s="12"/>
      <c r="F26" s="12">
        <f>8721096328/10^6</f>
        <v>8721.0963279999996</v>
      </c>
      <c r="G26" s="209"/>
      <c r="H26" s="209" t="str">
        <f t="shared" si="2"/>
        <v/>
      </c>
      <c r="I26" s="12">
        <f>'PB 02 CSL'!H37</f>
        <v>15694.060598644835</v>
      </c>
      <c r="J26" s="209">
        <f t="shared" si="3"/>
        <v>1.7995513417570448</v>
      </c>
      <c r="K26" s="2395"/>
      <c r="L26" s="2326"/>
      <c r="M26" s="2450"/>
      <c r="N26" s="51"/>
      <c r="O26" s="710"/>
      <c r="P26" s="38"/>
      <c r="Q26" s="38"/>
      <c r="R26" s="38"/>
      <c r="S26" s="44"/>
      <c r="T26" s="573"/>
    </row>
    <row r="27" spans="1:25">
      <c r="A27" s="2624">
        <v>5</v>
      </c>
      <c r="B27" s="2624" t="s">
        <v>1893</v>
      </c>
      <c r="C27" s="174" t="s">
        <v>1894</v>
      </c>
      <c r="D27" s="1691"/>
      <c r="E27" s="12">
        <v>27950</v>
      </c>
      <c r="F27" s="12">
        <v>30943.789000000001</v>
      </c>
      <c r="G27" s="209" t="str">
        <f t="shared" si="1"/>
        <v/>
      </c>
      <c r="H27" s="209">
        <f t="shared" si="2"/>
        <v>1.1071123076923077</v>
      </c>
      <c r="I27" s="12">
        <f>'PB 02 CSL'!H39</f>
        <v>36410</v>
      </c>
      <c r="J27" s="209">
        <f t="shared" si="3"/>
        <v>1.176649698587332</v>
      </c>
      <c r="K27" s="2395"/>
      <c r="L27" s="2326"/>
      <c r="M27" s="2336"/>
      <c r="N27" s="51"/>
      <c r="O27" s="710"/>
      <c r="P27" s="38"/>
      <c r="Q27" s="38"/>
      <c r="R27" s="38"/>
      <c r="S27" s="44"/>
      <c r="T27" s="573"/>
    </row>
    <row r="28" spans="1:25">
      <c r="A28" s="31" t="s">
        <v>15</v>
      </c>
      <c r="B28" s="31"/>
      <c r="C28" s="16" t="s">
        <v>82</v>
      </c>
      <c r="D28" s="13">
        <v>0</v>
      </c>
      <c r="E28" s="13">
        <v>0</v>
      </c>
      <c r="F28" s="13">
        <v>0</v>
      </c>
      <c r="G28" s="211" t="str">
        <f t="shared" si="1"/>
        <v/>
      </c>
      <c r="H28" s="211" t="str">
        <f t="shared" si="2"/>
        <v/>
      </c>
      <c r="I28" s="13">
        <v>0</v>
      </c>
      <c r="J28" s="211" t="str">
        <f t="shared" si="3"/>
        <v/>
      </c>
      <c r="K28" s="2395"/>
      <c r="L28" s="2326"/>
      <c r="M28" s="2336"/>
      <c r="N28" s="51"/>
      <c r="O28" s="38"/>
      <c r="P28" s="38"/>
      <c r="Q28" s="38"/>
      <c r="R28" s="38"/>
    </row>
    <row r="29" spans="1:25">
      <c r="A29" s="31" t="s">
        <v>18</v>
      </c>
      <c r="B29" s="31"/>
      <c r="C29" s="16" t="s">
        <v>28</v>
      </c>
      <c r="D29" s="13">
        <v>344350.31394700002</v>
      </c>
      <c r="E29" s="13">
        <v>383104.45652499999</v>
      </c>
      <c r="F29" s="13">
        <f>F22+F28</f>
        <v>401822.40357899998</v>
      </c>
      <c r="G29" s="211">
        <f t="shared" si="1"/>
        <v>1.1669000645686813</v>
      </c>
      <c r="H29" s="211">
        <f t="shared" si="2"/>
        <v>1.0488585990979682</v>
      </c>
      <c r="I29" s="13">
        <f>I22+I28</f>
        <v>450479.70935323345</v>
      </c>
      <c r="J29" s="211">
        <f t="shared" si="3"/>
        <v>1.1210915701584749</v>
      </c>
      <c r="K29" s="2395"/>
      <c r="L29" s="2326"/>
      <c r="M29" s="2336"/>
      <c r="N29" s="51"/>
      <c r="O29" s="44"/>
      <c r="P29" s="44"/>
      <c r="Q29" s="710"/>
      <c r="R29" s="38"/>
      <c r="S29" s="1712"/>
      <c r="V29" s="44"/>
    </row>
    <row r="30" spans="1:25">
      <c r="A30" s="31" t="s">
        <v>29</v>
      </c>
      <c r="B30" s="31"/>
      <c r="C30" s="16" t="s">
        <v>81</v>
      </c>
      <c r="D30" s="13">
        <v>246319.93143940001</v>
      </c>
      <c r="E30" s="13">
        <v>270792.72284782736</v>
      </c>
      <c r="F30" s="13">
        <f>F31+F45+F48+F55+F59+F100</f>
        <v>277206.458659</v>
      </c>
      <c r="G30" s="211">
        <f t="shared" si="1"/>
        <v>1.1253919122139684</v>
      </c>
      <c r="H30" s="211">
        <f t="shared" si="2"/>
        <v>1.0236850375583277</v>
      </c>
      <c r="I30" s="13">
        <f>I31+I45+I48+I55+I59+I100</f>
        <v>308972.7356505096</v>
      </c>
      <c r="J30" s="211">
        <f t="shared" si="3"/>
        <v>1.1145942888386531</v>
      </c>
      <c r="K30" s="2395"/>
      <c r="L30" s="2326"/>
      <c r="M30" s="2336"/>
      <c r="N30" s="51"/>
      <c r="O30" s="38"/>
      <c r="P30" s="38"/>
      <c r="Q30" s="38"/>
      <c r="R30" s="38"/>
      <c r="S30" s="1712"/>
      <c r="T30" s="57"/>
      <c r="W30" s="57"/>
    </row>
    <row r="31" spans="1:25">
      <c r="A31" s="147" t="s">
        <v>13</v>
      </c>
      <c r="B31" s="147"/>
      <c r="C31" s="16" t="s">
        <v>300</v>
      </c>
      <c r="D31" s="103">
        <v>79872.221523</v>
      </c>
      <c r="E31" s="103">
        <v>77219.186270022939</v>
      </c>
      <c r="F31" s="103">
        <f>F32+F37+F41+F40</f>
        <v>80561.994237000006</v>
      </c>
      <c r="G31" s="211">
        <f t="shared" si="1"/>
        <v>1.0086359525357809</v>
      </c>
      <c r="H31" s="211">
        <f t="shared" si="2"/>
        <v>1.0432898626422689</v>
      </c>
      <c r="I31" s="13">
        <f>I32+I37+I41+I40</f>
        <v>88679.442401500259</v>
      </c>
      <c r="J31" s="211">
        <f t="shared" si="3"/>
        <v>1.1007602684290569</v>
      </c>
      <c r="K31" s="2395"/>
      <c r="L31" s="2326"/>
      <c r="M31" s="2336"/>
      <c r="N31" s="51"/>
      <c r="O31" s="57"/>
      <c r="P31" s="57"/>
      <c r="Q31" s="1846"/>
      <c r="R31" s="11"/>
      <c r="W31" s="57"/>
      <c r="X31" s="573"/>
      <c r="Y31" s="573"/>
    </row>
    <row r="32" spans="1:25" s="5" customFormat="1" ht="16.2">
      <c r="A32" s="2625"/>
      <c r="B32" s="2625" t="s">
        <v>777</v>
      </c>
      <c r="C32" s="2626" t="s">
        <v>862</v>
      </c>
      <c r="D32" s="103">
        <v>75828.530232000005</v>
      </c>
      <c r="E32" s="103">
        <v>73591.720336689599</v>
      </c>
      <c r="F32" s="13">
        <f>F33</f>
        <v>76583.180483000004</v>
      </c>
      <c r="G32" s="211">
        <f t="shared" si="1"/>
        <v>1.0099520622210547</v>
      </c>
      <c r="H32" s="211">
        <f t="shared" si="2"/>
        <v>1.04064941181731</v>
      </c>
      <c r="I32" s="13">
        <f>I33+I36</f>
        <v>83628.982389500263</v>
      </c>
      <c r="J32" s="211">
        <f t="shared" si="3"/>
        <v>1.0920019495411828</v>
      </c>
      <c r="K32" s="2395"/>
      <c r="L32" s="2326"/>
      <c r="M32" s="2336"/>
      <c r="N32" s="51"/>
      <c r="O32" s="57"/>
      <c r="P32" s="576"/>
      <c r="Q32" s="576"/>
      <c r="R32" s="1714"/>
      <c r="W32" s="97"/>
    </row>
    <row r="33" spans="1:24" ht="16.2">
      <c r="A33" s="2625"/>
      <c r="B33" s="2625"/>
      <c r="C33" s="174" t="s">
        <v>497</v>
      </c>
      <c r="D33" s="100">
        <v>75828.530232000005</v>
      </c>
      <c r="E33" s="100">
        <v>72992.369502068526</v>
      </c>
      <c r="F33" s="100">
        <v>76583.180483000004</v>
      </c>
      <c r="G33" s="209">
        <f t="shared" si="1"/>
        <v>1.0099520622210547</v>
      </c>
      <c r="H33" s="209">
        <f t="shared" si="2"/>
        <v>1.0491943336738743</v>
      </c>
      <c r="I33" s="100">
        <f>'PHONG KTVT'!H13/10^6+4500*40%</f>
        <v>82919.189481536814</v>
      </c>
      <c r="J33" s="209">
        <f t="shared" si="3"/>
        <v>1.082733688501528</v>
      </c>
      <c r="K33" s="2395"/>
      <c r="L33" s="2326"/>
      <c r="M33" s="2336"/>
      <c r="N33" s="51"/>
      <c r="O33" s="57"/>
      <c r="P33" s="576"/>
    </row>
    <row r="34" spans="1:24" ht="16.2" hidden="1">
      <c r="A34" s="2625"/>
      <c r="B34" s="2625"/>
      <c r="C34" s="6" t="s">
        <v>1335</v>
      </c>
      <c r="D34" s="1692">
        <v>4030.0669165599998</v>
      </c>
      <c r="E34" s="1692">
        <v>3868.5955836096318</v>
      </c>
      <c r="F34" s="1692">
        <f>'PHONG KTVT'!E15/10^6</f>
        <v>4030.0669165599998</v>
      </c>
      <c r="G34" s="209">
        <f t="shared" si="1"/>
        <v>1</v>
      </c>
      <c r="H34" s="209">
        <f t="shared" si="2"/>
        <v>1.0417390056573723</v>
      </c>
      <c r="I34" s="12">
        <f>'BANG TÍNH'!S24</f>
        <v>0</v>
      </c>
      <c r="J34" s="209">
        <f t="shared" si="3"/>
        <v>0</v>
      </c>
      <c r="K34" s="2395"/>
      <c r="L34" s="2326"/>
      <c r="M34" s="2336"/>
      <c r="N34" s="51"/>
      <c r="O34" s="710"/>
      <c r="W34" s="57"/>
    </row>
    <row r="35" spans="1:24" ht="16.2" hidden="1">
      <c r="A35" s="2625"/>
      <c r="B35" s="2625"/>
      <c r="C35" s="6" t="s">
        <v>424</v>
      </c>
      <c r="D35" s="1692">
        <v>71798.463315440007</v>
      </c>
      <c r="E35" s="1692">
        <v>69123.773918458901</v>
      </c>
      <c r="F35" s="1692">
        <f>'PHONG KTVT'!E18/10^6</f>
        <v>71798.463315440007</v>
      </c>
      <c r="G35" s="209">
        <f t="shared" si="1"/>
        <v>1</v>
      </c>
      <c r="H35" s="209">
        <f t="shared" si="2"/>
        <v>1.0386942038224978</v>
      </c>
      <c r="I35" s="12">
        <f>I33-I34</f>
        <v>82919.189481536814</v>
      </c>
      <c r="J35" s="209">
        <f t="shared" si="3"/>
        <v>1.1548880805044379</v>
      </c>
      <c r="K35" s="2395"/>
      <c r="L35" s="2326"/>
      <c r="M35" s="2336"/>
      <c r="N35" s="51"/>
      <c r="O35" s="57"/>
      <c r="P35" s="57"/>
    </row>
    <row r="36" spans="1:24" ht="16.2">
      <c r="A36" s="2625"/>
      <c r="B36" s="2625"/>
      <c r="C36" s="1693" t="s">
        <v>498</v>
      </c>
      <c r="D36" s="100"/>
      <c r="E36" s="100">
        <v>599.35083462109048</v>
      </c>
      <c r="F36" s="100"/>
      <c r="G36" s="209" t="str">
        <f t="shared" si="1"/>
        <v/>
      </c>
      <c r="H36" s="209">
        <f t="shared" si="2"/>
        <v>0</v>
      </c>
      <c r="I36" s="12">
        <f>'PHONG KTVT'!H31/10^6</f>
        <v>709.79290796344719</v>
      </c>
      <c r="J36" s="209" t="str">
        <f t="shared" si="3"/>
        <v/>
      </c>
      <c r="K36" s="2395"/>
      <c r="L36" s="2326"/>
      <c r="M36" s="2336"/>
      <c r="N36" s="51"/>
      <c r="O36" s="38"/>
      <c r="P36" s="38"/>
      <c r="Q36" s="38"/>
    </row>
    <row r="37" spans="1:24" s="5" customFormat="1">
      <c r="A37" s="147"/>
      <c r="B37" s="147" t="s">
        <v>778</v>
      </c>
      <c r="C37" s="1694" t="s">
        <v>863</v>
      </c>
      <c r="D37" s="13">
        <v>3287.0782490000001</v>
      </c>
      <c r="E37" s="13">
        <v>2591.1325999999999</v>
      </c>
      <c r="F37" s="13">
        <v>2904.2730729999998</v>
      </c>
      <c r="G37" s="211">
        <f t="shared" si="1"/>
        <v>0.88354242065382593</v>
      </c>
      <c r="H37" s="211">
        <f t="shared" si="2"/>
        <v>1.1208508097964573</v>
      </c>
      <c r="I37" s="13">
        <f>SUM(I38:I39)</f>
        <v>3048.56</v>
      </c>
      <c r="J37" s="211">
        <f>IFERROR(I37/F37,"")</f>
        <v>1.0496809092579429</v>
      </c>
      <c r="K37" s="2395"/>
      <c r="L37" s="2326"/>
      <c r="M37" s="2336"/>
      <c r="N37" s="51"/>
      <c r="O37" s="169"/>
      <c r="P37" s="169"/>
      <c r="Q37" s="169"/>
      <c r="R37" s="18"/>
      <c r="S37" s="18"/>
      <c r="T37" s="18"/>
    </row>
    <row r="38" spans="1:24" ht="16.2">
      <c r="A38" s="2625"/>
      <c r="B38" s="2625"/>
      <c r="C38" s="6" t="s">
        <v>1335</v>
      </c>
      <c r="D38" s="12"/>
      <c r="E38" s="12">
        <v>159.65</v>
      </c>
      <c r="F38" s="12"/>
      <c r="G38" s="209" t="str">
        <f t="shared" si="1"/>
        <v/>
      </c>
      <c r="H38" s="209">
        <f t="shared" si="2"/>
        <v>0</v>
      </c>
      <c r="I38" s="12">
        <f>('PHONG KTVT'!H48+'PHONG KTVT'!H64)/10^6</f>
        <v>354.4</v>
      </c>
      <c r="J38" s="209" t="str">
        <f t="shared" si="3"/>
        <v/>
      </c>
      <c r="K38" s="2395"/>
      <c r="L38" s="2326"/>
      <c r="M38" s="2336"/>
      <c r="N38" s="51"/>
      <c r="O38" s="38"/>
      <c r="P38" s="38"/>
      <c r="Q38" s="38"/>
    </row>
    <row r="39" spans="1:24" ht="16.2">
      <c r="A39" s="2625"/>
      <c r="B39" s="2625"/>
      <c r="C39" s="6" t="s">
        <v>1336</v>
      </c>
      <c r="D39" s="12"/>
      <c r="E39" s="12">
        <v>2431.4825999999998</v>
      </c>
      <c r="F39" s="12"/>
      <c r="G39" s="209" t="str">
        <f t="shared" si="1"/>
        <v/>
      </c>
      <c r="H39" s="209">
        <f t="shared" si="2"/>
        <v>0</v>
      </c>
      <c r="I39" s="12">
        <f>('PHONG KTVT'!H49+'PHONG KTVT'!H65)/10^6</f>
        <v>2694.16</v>
      </c>
      <c r="J39" s="209" t="str">
        <f t="shared" si="3"/>
        <v/>
      </c>
      <c r="K39" s="2395"/>
      <c r="L39" s="2326"/>
      <c r="M39" s="2336"/>
      <c r="N39" s="51"/>
      <c r="O39" s="38"/>
      <c r="P39" s="38"/>
      <c r="Q39" s="38"/>
    </row>
    <row r="40" spans="1:24" s="5" customFormat="1">
      <c r="A40" s="147"/>
      <c r="B40" s="147" t="s">
        <v>779</v>
      </c>
      <c r="C40" s="1694" t="s">
        <v>864</v>
      </c>
      <c r="D40" s="13">
        <v>0</v>
      </c>
      <c r="E40" s="13">
        <v>180</v>
      </c>
      <c r="F40" s="13">
        <f>'PHONG KTVT'!E61/10^6</f>
        <v>0</v>
      </c>
      <c r="G40" s="211" t="str">
        <f t="shared" si="1"/>
        <v/>
      </c>
      <c r="H40" s="211">
        <f t="shared" si="2"/>
        <v>0</v>
      </c>
      <c r="I40" s="13">
        <f>'PHONG KTVT'!H61/10^6</f>
        <v>140</v>
      </c>
      <c r="J40" s="211" t="str">
        <f t="shared" si="3"/>
        <v/>
      </c>
      <c r="K40" s="2395"/>
      <c r="L40" s="2326"/>
      <c r="M40" s="2336"/>
      <c r="N40" s="51"/>
      <c r="O40" s="169"/>
      <c r="P40" s="169"/>
      <c r="Q40" s="169"/>
      <c r="R40" s="18"/>
      <c r="S40" s="18"/>
      <c r="T40" s="18"/>
    </row>
    <row r="41" spans="1:24" s="5" customFormat="1" ht="16.2">
      <c r="A41" s="2625"/>
      <c r="B41" s="2625" t="s">
        <v>780</v>
      </c>
      <c r="C41" s="1695" t="s">
        <v>865</v>
      </c>
      <c r="D41" s="13">
        <v>756.61304199999995</v>
      </c>
      <c r="E41" s="13">
        <v>856.33333333333337</v>
      </c>
      <c r="F41" s="13">
        <v>1074.5406809999999</v>
      </c>
      <c r="G41" s="211">
        <f t="shared" si="1"/>
        <v>1.4201984652017141</v>
      </c>
      <c r="H41" s="211">
        <f t="shared" si="2"/>
        <v>1.2548158984040481</v>
      </c>
      <c r="I41" s="13">
        <f>SUM(I42:I44)</f>
        <v>1861.9000120000001</v>
      </c>
      <c r="J41" s="211">
        <f t="shared" si="3"/>
        <v>1.7327403651830657</v>
      </c>
      <c r="K41" s="2395"/>
      <c r="L41" s="2326"/>
      <c r="M41" s="2336"/>
      <c r="N41" s="51"/>
      <c r="R41" s="18"/>
      <c r="S41" s="18"/>
      <c r="T41" s="18"/>
      <c r="W41" s="256"/>
    </row>
    <row r="42" spans="1:24" ht="16.2">
      <c r="A42" s="2625"/>
      <c r="B42" s="2625"/>
      <c r="C42" s="6" t="s">
        <v>415</v>
      </c>
      <c r="D42" s="12">
        <v>0</v>
      </c>
      <c r="E42" s="12">
        <v>0</v>
      </c>
      <c r="F42" s="12">
        <v>0</v>
      </c>
      <c r="G42" s="209" t="str">
        <f t="shared" si="1"/>
        <v/>
      </c>
      <c r="H42" s="209" t="str">
        <f t="shared" si="2"/>
        <v/>
      </c>
      <c r="I42" s="12">
        <v>0</v>
      </c>
      <c r="J42" s="209" t="str">
        <f t="shared" si="3"/>
        <v/>
      </c>
      <c r="K42" s="2395"/>
      <c r="L42" s="2326"/>
      <c r="M42" s="2336"/>
      <c r="N42" s="51"/>
    </row>
    <row r="43" spans="1:24" ht="16.2">
      <c r="A43" s="2625"/>
      <c r="B43" s="2625"/>
      <c r="C43" s="6" t="s">
        <v>1335</v>
      </c>
      <c r="D43" s="100">
        <v>13</v>
      </c>
      <c r="E43" s="100">
        <v>13</v>
      </c>
      <c r="F43" s="100"/>
      <c r="G43" s="209">
        <f t="shared" si="1"/>
        <v>0</v>
      </c>
      <c r="H43" s="209">
        <f t="shared" si="2"/>
        <v>0</v>
      </c>
      <c r="I43" s="100">
        <f>'PHONG KTVT'!H80/10^6</f>
        <v>31</v>
      </c>
      <c r="J43" s="209" t="str">
        <f t="shared" si="3"/>
        <v/>
      </c>
      <c r="K43" s="2395"/>
      <c r="L43" s="2326"/>
      <c r="M43" s="2336"/>
      <c r="N43" s="51"/>
    </row>
    <row r="44" spans="1:24">
      <c r="A44" s="2624"/>
      <c r="B44" s="2624"/>
      <c r="C44" s="6" t="s">
        <v>1336</v>
      </c>
      <c r="D44" s="12">
        <v>743.61304199999995</v>
      </c>
      <c r="E44" s="12">
        <v>843.33333333333337</v>
      </c>
      <c r="F44" s="12"/>
      <c r="G44" s="209">
        <f t="shared" si="1"/>
        <v>0</v>
      </c>
      <c r="H44" s="209">
        <f t="shared" si="2"/>
        <v>0</v>
      </c>
      <c r="I44" s="12">
        <f>'PHONG KTVT'!H81/10^6+'PHONG TCKT'!H106/10^6</f>
        <v>1830.9000120000001</v>
      </c>
      <c r="J44" s="209" t="str">
        <f t="shared" si="3"/>
        <v/>
      </c>
      <c r="K44" s="2395"/>
      <c r="L44" s="2326"/>
      <c r="M44" s="2336"/>
      <c r="N44" s="51"/>
    </row>
    <row r="45" spans="1:24">
      <c r="A45" s="147" t="s">
        <v>16</v>
      </c>
      <c r="B45" s="147"/>
      <c r="C45" s="16" t="s">
        <v>63</v>
      </c>
      <c r="D45" s="13">
        <v>28341.858514</v>
      </c>
      <c r="E45" s="13">
        <v>30711.16408942857</v>
      </c>
      <c r="F45" s="13">
        <f>SUM(F46:F47)</f>
        <v>28421.492905999999</v>
      </c>
      <c r="G45" s="211">
        <f t="shared" si="1"/>
        <v>1.0028097801688152</v>
      </c>
      <c r="H45" s="211">
        <f t="shared" si="2"/>
        <v>0.92544498877472625</v>
      </c>
      <c r="I45" s="13">
        <f>SUM(I46:I47)</f>
        <v>28027.486480809523</v>
      </c>
      <c r="J45" s="211">
        <f t="shared" si="3"/>
        <v>0.98613702571875461</v>
      </c>
      <c r="K45" s="2395"/>
      <c r="L45" s="2326"/>
      <c r="M45" s="2336"/>
      <c r="N45" s="51"/>
      <c r="O45" s="57"/>
      <c r="P45" s="57"/>
      <c r="Q45" s="573"/>
      <c r="R45" s="573"/>
      <c r="W45" s="57"/>
      <c r="X45" s="57"/>
    </row>
    <row r="46" spans="1:24" ht="16.2">
      <c r="A46" s="2625"/>
      <c r="B46" s="2625"/>
      <c r="C46" s="6" t="s">
        <v>338</v>
      </c>
      <c r="D46" s="100">
        <v>27922.083521</v>
      </c>
      <c r="E46" s="100">
        <v>30078.97611</v>
      </c>
      <c r="F46" s="100">
        <v>27869.504139000001</v>
      </c>
      <c r="G46" s="209">
        <f t="shared" si="1"/>
        <v>0.99811692483619796</v>
      </c>
      <c r="H46" s="209">
        <f t="shared" si="2"/>
        <v>0.92654430912409147</v>
      </c>
      <c r="I46" s="100">
        <f>'PHONG TCKT'!G22/10^6</f>
        <v>27372.495745666667</v>
      </c>
      <c r="J46" s="209">
        <f t="shared" si="3"/>
        <v>0.9821665864288619</v>
      </c>
      <c r="K46" s="2395"/>
      <c r="L46" s="2326"/>
      <c r="M46" s="2336"/>
      <c r="N46" s="51"/>
      <c r="O46" s="573"/>
      <c r="P46" s="573"/>
      <c r="Q46" s="575"/>
      <c r="R46" s="573"/>
    </row>
    <row r="47" spans="1:24" s="5" customFormat="1" ht="16.2">
      <c r="A47" s="2625"/>
      <c r="B47" s="2625"/>
      <c r="C47" s="6" t="s">
        <v>79</v>
      </c>
      <c r="D47" s="100">
        <v>419.77499299999999</v>
      </c>
      <c r="E47" s="100">
        <v>632.18797942857134</v>
      </c>
      <c r="F47" s="100">
        <v>551.98876700000005</v>
      </c>
      <c r="G47" s="209">
        <f t="shared" si="1"/>
        <v>1.3149634356613522</v>
      </c>
      <c r="H47" s="209">
        <f t="shared" si="2"/>
        <v>0.87314024461353634</v>
      </c>
      <c r="I47" s="12">
        <f>'PHONG TCKT'!G44/10^6</f>
        <v>654.99073514285703</v>
      </c>
      <c r="J47" s="209">
        <f t="shared" si="3"/>
        <v>1.1866015656489926</v>
      </c>
      <c r="K47" s="2395"/>
      <c r="L47" s="2326"/>
      <c r="M47" s="2336"/>
      <c r="N47" s="51"/>
    </row>
    <row r="48" spans="1:24">
      <c r="A48" s="147" t="s">
        <v>17</v>
      </c>
      <c r="B48" s="147"/>
      <c r="C48" s="16" t="s">
        <v>64</v>
      </c>
      <c r="D48" s="13">
        <v>37624.835802000001</v>
      </c>
      <c r="E48" s="13">
        <v>41018.876349999999</v>
      </c>
      <c r="F48" s="13">
        <f>F49+F50+F51+F54</f>
        <v>48589.720000999994</v>
      </c>
      <c r="G48" s="211">
        <f t="shared" si="1"/>
        <v>1.2914267654668978</v>
      </c>
      <c r="H48" s="211">
        <f t="shared" si="2"/>
        <v>1.184569747508454</v>
      </c>
      <c r="I48" s="13">
        <f>I49+I50+I51+I54</f>
        <v>48712.016254875001</v>
      </c>
      <c r="J48" s="211">
        <f>IFERROR(I48/F48,"")</f>
        <v>1.0025169162092824</v>
      </c>
      <c r="K48" s="2395"/>
      <c r="L48" s="2326"/>
      <c r="M48" s="2336"/>
      <c r="N48" s="51"/>
      <c r="O48" s="57"/>
      <c r="P48" s="57"/>
      <c r="Q48" s="57"/>
      <c r="R48" s="1712"/>
      <c r="S48" s="38"/>
      <c r="T48" s="38"/>
      <c r="W48" s="57"/>
    </row>
    <row r="49" spans="1:21" ht="16.2">
      <c r="A49" s="2625"/>
      <c r="B49" s="2625" t="s">
        <v>781</v>
      </c>
      <c r="C49" s="6" t="s">
        <v>1325</v>
      </c>
      <c r="D49" s="12">
        <v>23278.566986999998</v>
      </c>
      <c r="E49" s="12">
        <v>25543.676350000002</v>
      </c>
      <c r="F49" s="12">
        <f>29028.420001-F54</f>
        <v>28992.420000999999</v>
      </c>
      <c r="G49" s="209">
        <f t="shared" si="1"/>
        <v>1.2454555307116164</v>
      </c>
      <c r="H49" s="209">
        <f t="shared" si="2"/>
        <v>1.1350135980328453</v>
      </c>
      <c r="I49" s="12">
        <f>'PHONG TCHC'!H74/10^6-1800</f>
        <v>29048.186078799998</v>
      </c>
      <c r="J49" s="209">
        <f t="shared" si="3"/>
        <v>1.0019234709554454</v>
      </c>
      <c r="K49" s="2395"/>
      <c r="L49" s="2326"/>
      <c r="M49" s="2336"/>
      <c r="N49" s="51"/>
      <c r="O49" s="57"/>
      <c r="Q49" s="57"/>
      <c r="R49" s="57"/>
      <c r="S49" s="38"/>
      <c r="T49" s="38"/>
    </row>
    <row r="50" spans="1:21" ht="16.2">
      <c r="A50" s="2625"/>
      <c r="B50" s="2625" t="s">
        <v>782</v>
      </c>
      <c r="C50" s="6" t="s">
        <v>1324</v>
      </c>
      <c r="D50" s="12">
        <v>10522.768814999999</v>
      </c>
      <c r="E50" s="12">
        <v>11130</v>
      </c>
      <c r="F50" s="12">
        <v>14660.1</v>
      </c>
      <c r="G50" s="209">
        <f t="shared" si="1"/>
        <v>1.3931789491661468</v>
      </c>
      <c r="H50" s="209">
        <f t="shared" si="2"/>
        <v>1.3171698113207548</v>
      </c>
      <c r="I50" s="12">
        <f>'PHONG TCHC'!H73/10^6+1800</f>
        <v>14742.869276075002</v>
      </c>
      <c r="J50" s="209">
        <f t="shared" si="3"/>
        <v>1.0056458875502214</v>
      </c>
      <c r="K50" s="2395"/>
      <c r="L50" s="2326"/>
      <c r="M50" s="2336"/>
      <c r="N50" s="51"/>
      <c r="O50" s="57"/>
      <c r="Q50" s="57"/>
      <c r="S50" s="38"/>
      <c r="T50" s="38"/>
    </row>
    <row r="51" spans="1:21" ht="16.2">
      <c r="A51" s="2625"/>
      <c r="B51" s="2625" t="s">
        <v>783</v>
      </c>
      <c r="C51" s="6" t="s">
        <v>1323</v>
      </c>
      <c r="D51" s="12">
        <v>3787.5</v>
      </c>
      <c r="E51" s="12">
        <v>4345.2</v>
      </c>
      <c r="F51" s="12">
        <v>4901.2</v>
      </c>
      <c r="G51" s="209">
        <f t="shared" si="1"/>
        <v>1.2940462046204619</v>
      </c>
      <c r="H51" s="209">
        <f t="shared" si="2"/>
        <v>1.1279572862008653</v>
      </c>
      <c r="I51" s="12">
        <f>I52+I53</f>
        <v>4884.9609</v>
      </c>
      <c r="J51" s="209">
        <f t="shared" si="3"/>
        <v>0.99668670937729542</v>
      </c>
      <c r="K51" s="2395"/>
      <c r="L51" s="2326"/>
      <c r="M51" s="2336"/>
      <c r="N51" s="51"/>
      <c r="O51" s="57"/>
      <c r="Q51" s="57"/>
      <c r="R51" s="1715"/>
      <c r="S51" s="38"/>
      <c r="T51" s="38"/>
    </row>
    <row r="52" spans="1:21" s="24" customFormat="1" ht="16.2">
      <c r="A52" s="2625"/>
      <c r="B52" s="2625"/>
      <c r="C52" s="2627" t="s">
        <v>1322</v>
      </c>
      <c r="D52" s="117">
        <v>3642.3</v>
      </c>
      <c r="E52" s="117">
        <v>4200</v>
      </c>
      <c r="F52" s="12">
        <v>4756</v>
      </c>
      <c r="G52" s="209">
        <f t="shared" si="1"/>
        <v>1.3057683331960575</v>
      </c>
      <c r="H52" s="209">
        <f t="shared" si="2"/>
        <v>1.1323809523809525</v>
      </c>
      <c r="I52" s="117">
        <f>'PHONG TCHC'!H72/10^6</f>
        <v>4739.7609000000002</v>
      </c>
      <c r="J52" s="210">
        <f t="shared" si="3"/>
        <v>0.99658555508830959</v>
      </c>
      <c r="K52" s="2395"/>
      <c r="L52" s="2326"/>
      <c r="M52" s="2337"/>
      <c r="N52" s="51"/>
    </row>
    <row r="53" spans="1:21" s="24" customFormat="1">
      <c r="A53" s="1696"/>
      <c r="B53" s="1696"/>
      <c r="C53" s="2627" t="s">
        <v>1321</v>
      </c>
      <c r="D53" s="117">
        <v>145.19999999999999</v>
      </c>
      <c r="E53" s="117">
        <v>145.19999999999999</v>
      </c>
      <c r="F53" s="117">
        <v>145.19999999999999</v>
      </c>
      <c r="G53" s="210">
        <f t="shared" si="1"/>
        <v>1</v>
      </c>
      <c r="H53" s="210">
        <f t="shared" si="2"/>
        <v>1</v>
      </c>
      <c r="I53" s="117">
        <f>'PHONG TCHC'!H71/10^6</f>
        <v>145.19999999999999</v>
      </c>
      <c r="J53" s="210">
        <f t="shared" si="3"/>
        <v>1</v>
      </c>
      <c r="K53" s="2395"/>
      <c r="L53" s="2326"/>
      <c r="M53" s="2337"/>
      <c r="N53" s="51"/>
    </row>
    <row r="54" spans="1:21">
      <c r="A54" s="2624"/>
      <c r="B54" s="2624" t="s">
        <v>784</v>
      </c>
      <c r="C54" s="6" t="s">
        <v>857</v>
      </c>
      <c r="D54" s="12">
        <v>36</v>
      </c>
      <c r="E54" s="12">
        <v>0</v>
      </c>
      <c r="F54" s="12">
        <f>'[85]2025 (10.25)'!$AN$56/10^6</f>
        <v>36</v>
      </c>
      <c r="G54" s="209">
        <f t="shared" si="1"/>
        <v>1</v>
      </c>
      <c r="H54" s="209" t="str">
        <f t="shared" si="2"/>
        <v/>
      </c>
      <c r="I54" s="12">
        <f>'PHONG TCHC'!H81/10^6</f>
        <v>36</v>
      </c>
      <c r="J54" s="209">
        <f t="shared" si="3"/>
        <v>1</v>
      </c>
      <c r="K54" s="2395"/>
      <c r="L54" s="2326"/>
      <c r="M54" s="2336"/>
      <c r="N54" s="51"/>
      <c r="O54" s="1715"/>
      <c r="Q54" s="57"/>
      <c r="R54" s="574"/>
    </row>
    <row r="55" spans="1:21">
      <c r="A55" s="147" t="s">
        <v>23</v>
      </c>
      <c r="B55" s="147" t="s">
        <v>785</v>
      </c>
      <c r="C55" s="16" t="s">
        <v>1385</v>
      </c>
      <c r="D55" s="103">
        <v>2949.9569729999998</v>
      </c>
      <c r="E55" s="103">
        <v>3185.6184197599996</v>
      </c>
      <c r="F55" s="103">
        <f>SUM(F56:F58)</f>
        <v>3113.5177199999998</v>
      </c>
      <c r="G55" s="211">
        <f t="shared" si="1"/>
        <v>1.0554451297076597</v>
      </c>
      <c r="H55" s="211">
        <f t="shared" si="2"/>
        <v>0.97736681226076294</v>
      </c>
      <c r="I55" s="103">
        <f>SUM(I56:I58)</f>
        <v>3559.0469978454544</v>
      </c>
      <c r="J55" s="211">
        <f t="shared" si="3"/>
        <v>1.1430951476471618</v>
      </c>
      <c r="K55" s="2395"/>
      <c r="L55" s="2326"/>
      <c r="M55" s="2336"/>
      <c r="N55" s="51"/>
      <c r="O55" s="57"/>
      <c r="P55" s="57"/>
      <c r="R55" s="1715"/>
    </row>
    <row r="56" spans="1:21">
      <c r="A56" s="1696"/>
      <c r="B56" s="1696"/>
      <c r="C56" s="6" t="s">
        <v>1319</v>
      </c>
      <c r="D56" s="12">
        <v>200.52773500000001</v>
      </c>
      <c r="E56" s="12">
        <v>255.91311719999999</v>
      </c>
      <c r="F56" s="12">
        <v>266.75520499999999</v>
      </c>
      <c r="G56" s="209">
        <f t="shared" si="1"/>
        <v>1.3302658856641452</v>
      </c>
      <c r="H56" s="209">
        <f t="shared" si="2"/>
        <v>1.0423662839897603</v>
      </c>
      <c r="I56" s="12">
        <f>'PHONG TCHC'!H86/10^6+'PHONG TCHC'!H97/10^6+'PHONG TCHC'!H108/10^6+'PHONG TCHC'!H119/10^6</f>
        <v>263.81440800000001</v>
      </c>
      <c r="J56" s="209">
        <f t="shared" si="3"/>
        <v>0.98897567153375709</v>
      </c>
      <c r="K56" s="2395"/>
      <c r="L56" s="2326"/>
      <c r="M56" s="2336"/>
      <c r="N56" s="51"/>
      <c r="O56" s="57"/>
      <c r="P56" s="57"/>
      <c r="Q56" s="57"/>
      <c r="R56" s="1715"/>
    </row>
    <row r="57" spans="1:21">
      <c r="A57" s="1696"/>
      <c r="B57" s="1696"/>
      <c r="C57" s="6" t="s">
        <v>396</v>
      </c>
      <c r="D57" s="12">
        <v>866.69314099999997</v>
      </c>
      <c r="E57" s="12">
        <v>889.21466399999997</v>
      </c>
      <c r="F57" s="12">
        <v>898.84328100000005</v>
      </c>
      <c r="G57" s="209">
        <f t="shared" si="1"/>
        <v>1.0370951822266701</v>
      </c>
      <c r="H57" s="209">
        <f t="shared" si="2"/>
        <v>1.0108282256127976</v>
      </c>
      <c r="I57" s="12">
        <f>'PHONG TCHC'!H87/10^6+'PHONG TCHC'!H98/10^6+'PHONG TCHC'!H109/10^6+'PHONG TCHC'!H120/10^6</f>
        <v>1081.7632317599998</v>
      </c>
      <c r="J57" s="209">
        <f t="shared" si="3"/>
        <v>1.2035059443916563</v>
      </c>
      <c r="K57" s="2395"/>
      <c r="L57" s="2326"/>
      <c r="M57" s="2336"/>
      <c r="N57" s="51"/>
      <c r="O57" s="57"/>
      <c r="P57" s="57"/>
      <c r="Q57" s="57"/>
    </row>
    <row r="58" spans="1:21">
      <c r="A58" s="1696"/>
      <c r="B58" s="1696"/>
      <c r="C58" s="6" t="s">
        <v>1320</v>
      </c>
      <c r="D58" s="12">
        <v>1882.736097</v>
      </c>
      <c r="E58" s="12">
        <v>2040.4906385599998</v>
      </c>
      <c r="F58" s="12">
        <v>1947.919234</v>
      </c>
      <c r="G58" s="209">
        <f t="shared" si="1"/>
        <v>1.0346214942730765</v>
      </c>
      <c r="H58" s="209">
        <f t="shared" si="2"/>
        <v>0.95463277174095318</v>
      </c>
      <c r="I58" s="12">
        <f>'PHONG TCHC'!H88/10^6+'PHONG TCHC'!H99/10^6+'PHONG TCHC'!H110/10^6+'PHONG TCHC'!H121/10^6</f>
        <v>2213.4693580854546</v>
      </c>
      <c r="J58" s="209">
        <f t="shared" si="3"/>
        <v>1.136325017716548</v>
      </c>
      <c r="K58" s="2395"/>
      <c r="L58" s="2326"/>
      <c r="M58" s="2336"/>
      <c r="N58" s="51"/>
      <c r="O58" s="57"/>
      <c r="P58" s="57"/>
      <c r="Q58" s="57"/>
    </row>
    <row r="59" spans="1:21">
      <c r="A59" s="147" t="s">
        <v>26</v>
      </c>
      <c r="B59" s="147"/>
      <c r="C59" s="16" t="s">
        <v>65</v>
      </c>
      <c r="D59" s="103">
        <v>68494.987673399999</v>
      </c>
      <c r="E59" s="103">
        <v>91153.942272390908</v>
      </c>
      <c r="F59" s="103">
        <f>F60+F64+F67+F69+F75+F76+F81+F82+F83+F87+F97+F98</f>
        <v>89801.274250999995</v>
      </c>
      <c r="G59" s="211">
        <f t="shared" si="1"/>
        <v>1.3110634413016222</v>
      </c>
      <c r="H59" s="211">
        <f t="shared" si="2"/>
        <v>0.98516061963234902</v>
      </c>
      <c r="I59" s="103">
        <f>I60+I64+I67+I69+I75+I76+I81+I82+I83+I87+I97+I98+I86</f>
        <v>105939.14027135</v>
      </c>
      <c r="J59" s="211">
        <f t="shared" si="3"/>
        <v>1.1797064257155605</v>
      </c>
      <c r="K59" s="2395"/>
      <c r="L59" s="2326"/>
      <c r="M59" s="2336"/>
      <c r="N59" s="51"/>
    </row>
    <row r="60" spans="1:21">
      <c r="A60" s="147"/>
      <c r="B60" s="147"/>
      <c r="C60" s="16" t="s">
        <v>866</v>
      </c>
      <c r="D60" s="13">
        <v>26461.019559400003</v>
      </c>
      <c r="E60" s="13">
        <v>24533.436335300001</v>
      </c>
      <c r="F60" s="13">
        <f>F61+F62+F63</f>
        <v>30426.394168000003</v>
      </c>
      <c r="G60" s="211">
        <f t="shared" si="1"/>
        <v>1.1498572116504611</v>
      </c>
      <c r="H60" s="211">
        <f t="shared" si="2"/>
        <v>1.2402010770998642</v>
      </c>
      <c r="I60" s="13">
        <f>I61+I62+I63</f>
        <v>24714.6533156</v>
      </c>
      <c r="J60" s="211">
        <f t="shared" si="3"/>
        <v>0.81227677453784042</v>
      </c>
      <c r="K60" s="2395"/>
      <c r="L60" s="2326"/>
      <c r="M60" s="2336"/>
      <c r="N60" s="51"/>
      <c r="O60" s="57"/>
      <c r="P60" s="57"/>
      <c r="T60" s="57"/>
      <c r="U60" s="57"/>
    </row>
    <row r="61" spans="1:21">
      <c r="A61" s="147"/>
      <c r="B61" s="147" t="s">
        <v>786</v>
      </c>
      <c r="C61" s="174" t="s">
        <v>995</v>
      </c>
      <c r="D61" s="12">
        <v>54.989694999999998</v>
      </c>
      <c r="E61" s="12">
        <v>30</v>
      </c>
      <c r="F61" s="12">
        <v>55.1511</v>
      </c>
      <c r="G61" s="209">
        <f t="shared" si="1"/>
        <v>1.0029351863108169</v>
      </c>
      <c r="H61" s="209">
        <f t="shared" si="2"/>
        <v>1.8383700000000001</v>
      </c>
      <c r="I61" s="12">
        <f>'PHONG TCHC'!H28/10^6</f>
        <v>35</v>
      </c>
      <c r="J61" s="209">
        <f t="shared" si="3"/>
        <v>0.63462016170121716</v>
      </c>
      <c r="K61" s="2395"/>
      <c r="L61" s="2326"/>
      <c r="M61" s="2336"/>
      <c r="N61" s="51"/>
    </row>
    <row r="62" spans="1:21">
      <c r="A62" s="147"/>
      <c r="B62" s="147" t="s">
        <v>1051</v>
      </c>
      <c r="C62" s="174" t="s">
        <v>867</v>
      </c>
      <c r="D62" s="100">
        <v>1508.9890089999999</v>
      </c>
      <c r="E62" s="100">
        <v>0</v>
      </c>
      <c r="F62" s="100">
        <v>40.584319999999998</v>
      </c>
      <c r="G62" s="209">
        <f t="shared" si="1"/>
        <v>2.6895040161289869E-2</v>
      </c>
      <c r="H62" s="209" t="str">
        <f t="shared" si="2"/>
        <v/>
      </c>
      <c r="I62" s="100">
        <f>'PHONG TCHC'!H67/10^6</f>
        <v>50</v>
      </c>
      <c r="J62" s="209">
        <f t="shared" si="3"/>
        <v>1.2320029016132339</v>
      </c>
      <c r="K62" s="2395"/>
      <c r="L62" s="2326"/>
      <c r="M62" s="2336"/>
      <c r="N62" s="51"/>
    </row>
    <row r="63" spans="1:21">
      <c r="A63" s="2624"/>
      <c r="B63" s="147" t="s">
        <v>786</v>
      </c>
      <c r="C63" s="702" t="s">
        <v>868</v>
      </c>
      <c r="D63" s="100">
        <v>24897.040855400002</v>
      </c>
      <c r="E63" s="100">
        <v>24503.436335300001</v>
      </c>
      <c r="F63" s="100">
        <v>30330.658748000002</v>
      </c>
      <c r="G63" s="209">
        <f t="shared" si="1"/>
        <v>1.2182435223590631</v>
      </c>
      <c r="H63" s="209">
        <f t="shared" si="2"/>
        <v>1.2378124575247931</v>
      </c>
      <c r="I63" s="100">
        <f>'PHONG KTVT'!H94/10^6+'PHONG TCKT'!H88/10^6-1000</f>
        <v>24629.6533156</v>
      </c>
      <c r="J63" s="209">
        <f>IFERROR(I63/F63,"")</f>
        <v>0.81203819278155553</v>
      </c>
      <c r="K63" s="2615"/>
      <c r="L63" s="2326"/>
      <c r="M63" s="2336"/>
      <c r="N63" s="51"/>
      <c r="O63" s="57"/>
      <c r="P63" s="57"/>
    </row>
    <row r="64" spans="1:21">
      <c r="A64" s="147"/>
      <c r="B64" s="147" t="s">
        <v>787</v>
      </c>
      <c r="C64" s="16" t="s">
        <v>1459</v>
      </c>
      <c r="D64" s="103">
        <v>1039.5275059999999</v>
      </c>
      <c r="E64" s="13">
        <v>1107</v>
      </c>
      <c r="F64" s="13">
        <f>SUM(F65:F66)</f>
        <v>996.46934899999997</v>
      </c>
      <c r="G64" s="211">
        <f t="shared" si="1"/>
        <v>0.95857910757389819</v>
      </c>
      <c r="H64" s="211">
        <f t="shared" si="2"/>
        <v>0.90015298012646794</v>
      </c>
      <c r="I64" s="13">
        <f>SUM(I65:I66)</f>
        <v>1210.2</v>
      </c>
      <c r="J64" s="211">
        <f t="shared" si="3"/>
        <v>1.2144879330352589</v>
      </c>
      <c r="K64" s="2395"/>
      <c r="L64" s="2326"/>
      <c r="M64" s="2336"/>
      <c r="N64" s="51"/>
    </row>
    <row r="65" spans="1:17">
      <c r="A65" s="147"/>
      <c r="B65" s="147"/>
      <c r="C65" s="174" t="s">
        <v>870</v>
      </c>
      <c r="D65" s="100">
        <v>190.38628399999999</v>
      </c>
      <c r="E65" s="100">
        <v>216</v>
      </c>
      <c r="F65" s="100">
        <v>218.99676700000001</v>
      </c>
      <c r="G65" s="209">
        <f t="shared" si="1"/>
        <v>1.1502759673590772</v>
      </c>
      <c r="H65" s="209">
        <f t="shared" si="2"/>
        <v>1.0138739212962964</v>
      </c>
      <c r="I65" s="12">
        <f>'PHONG TCHC'!H176/10^6</f>
        <v>228</v>
      </c>
      <c r="J65" s="209">
        <f t="shared" si="3"/>
        <v>1.0411112598753569</v>
      </c>
      <c r="K65" s="2395"/>
      <c r="L65" s="2326"/>
      <c r="M65" s="2336"/>
      <c r="N65" s="51"/>
    </row>
    <row r="66" spans="1:17">
      <c r="A66" s="147"/>
      <c r="B66" s="147"/>
      <c r="C66" s="174" t="s">
        <v>869</v>
      </c>
      <c r="D66" s="100">
        <v>849.14122199999997</v>
      </c>
      <c r="E66" s="100">
        <v>891</v>
      </c>
      <c r="F66" s="100">
        <v>777.47258199999999</v>
      </c>
      <c r="G66" s="209">
        <f t="shared" si="1"/>
        <v>0.91559868000378386</v>
      </c>
      <c r="H66" s="209">
        <f t="shared" si="2"/>
        <v>0.87258426711560044</v>
      </c>
      <c r="I66" s="12">
        <f>'PHONG TCHC'!H178/10^6</f>
        <v>982.2</v>
      </c>
      <c r="J66" s="209">
        <f t="shared" si="3"/>
        <v>1.2633242930231077</v>
      </c>
      <c r="K66" s="2395"/>
      <c r="L66" s="2326"/>
      <c r="M66" s="2336"/>
      <c r="N66" s="51"/>
      <c r="O66" s="57"/>
      <c r="P66" s="57"/>
      <c r="Q66" s="57"/>
    </row>
    <row r="67" spans="1:17">
      <c r="A67" s="147"/>
      <c r="B67" s="147" t="s">
        <v>788</v>
      </c>
      <c r="C67" s="16" t="s">
        <v>871</v>
      </c>
      <c r="D67" s="103">
        <v>591.68272000000002</v>
      </c>
      <c r="E67" s="13">
        <v>625.87199999999996</v>
      </c>
      <c r="F67" s="13">
        <f>SUM(F68:F68)</f>
        <v>596</v>
      </c>
      <c r="G67" s="211">
        <f t="shared" si="1"/>
        <v>1.0072966132930161</v>
      </c>
      <c r="H67" s="211">
        <f t="shared" si="2"/>
        <v>0.95227139095533919</v>
      </c>
      <c r="I67" s="13">
        <f>SUM(I68:I68)</f>
        <v>625.87199999999996</v>
      </c>
      <c r="J67" s="211">
        <f t="shared" si="3"/>
        <v>1.0501208053691276</v>
      </c>
      <c r="K67" s="2395"/>
      <c r="L67" s="2326"/>
      <c r="M67" s="2336"/>
      <c r="N67" s="51"/>
    </row>
    <row r="68" spans="1:17">
      <c r="A68" s="2624"/>
      <c r="B68" s="2624"/>
      <c r="C68" s="174" t="s">
        <v>872</v>
      </c>
      <c r="D68" s="100">
        <v>591.68272000000002</v>
      </c>
      <c r="E68" s="100">
        <v>625.87199999999996</v>
      </c>
      <c r="F68" s="100">
        <v>596</v>
      </c>
      <c r="G68" s="209">
        <f t="shared" si="1"/>
        <v>1.0072966132930161</v>
      </c>
      <c r="H68" s="209">
        <f t="shared" si="2"/>
        <v>0.95227139095533919</v>
      </c>
      <c r="I68" s="12">
        <f>'PHONG KHKD'!H25/10^6</f>
        <v>625.87199999999996</v>
      </c>
      <c r="J68" s="209">
        <f t="shared" si="3"/>
        <v>1.0501208053691276</v>
      </c>
      <c r="K68" s="2395"/>
      <c r="L68" s="2326"/>
      <c r="M68" s="2336"/>
      <c r="N68" s="51"/>
    </row>
    <row r="69" spans="1:17">
      <c r="A69" s="147"/>
      <c r="B69" s="147" t="s">
        <v>789</v>
      </c>
      <c r="C69" s="16" t="s">
        <v>873</v>
      </c>
      <c r="D69" s="103">
        <v>1213.4772019999998</v>
      </c>
      <c r="E69" s="103">
        <v>862.6400000000001</v>
      </c>
      <c r="F69" s="13">
        <f>SUM(F70:F74)</f>
        <v>921.53395</v>
      </c>
      <c r="G69" s="211">
        <f t="shared" si="1"/>
        <v>0.75941595646063087</v>
      </c>
      <c r="H69" s="211">
        <f t="shared" si="2"/>
        <v>1.0682717587869794</v>
      </c>
      <c r="I69" s="13">
        <f>SUM(I70:I74)</f>
        <v>875.88</v>
      </c>
      <c r="J69" s="211">
        <f t="shared" si="3"/>
        <v>0.95045874327256197</v>
      </c>
      <c r="K69" s="2395"/>
      <c r="L69" s="2326"/>
      <c r="M69" s="2336"/>
      <c r="N69" s="51"/>
    </row>
    <row r="70" spans="1:17">
      <c r="A70" s="1696"/>
      <c r="B70" s="1696"/>
      <c r="C70" s="174" t="s">
        <v>874</v>
      </c>
      <c r="D70" s="12">
        <v>300.62205</v>
      </c>
      <c r="E70" s="12">
        <v>259.04000000000002</v>
      </c>
      <c r="F70" s="12">
        <v>275.35501999999997</v>
      </c>
      <c r="G70" s="209">
        <f t="shared" si="1"/>
        <v>0.91595084259454673</v>
      </c>
      <c r="H70" s="209">
        <f t="shared" si="2"/>
        <v>1.0629826281655341</v>
      </c>
      <c r="I70" s="12">
        <f>'PHONG TCHC'!H9/10^6</f>
        <v>323.2</v>
      </c>
      <c r="J70" s="209">
        <f t="shared" si="3"/>
        <v>1.1737574277745146</v>
      </c>
      <c r="K70" s="2395"/>
      <c r="L70" s="2326"/>
      <c r="M70" s="2336"/>
      <c r="N70" s="51"/>
    </row>
    <row r="71" spans="1:17">
      <c r="A71" s="1696"/>
      <c r="B71" s="1696"/>
      <c r="C71" s="174" t="s">
        <v>875</v>
      </c>
      <c r="D71" s="12">
        <v>279.43333899999999</v>
      </c>
      <c r="E71" s="12">
        <v>321.60000000000002</v>
      </c>
      <c r="F71" s="12">
        <v>260.88331099999999</v>
      </c>
      <c r="G71" s="209">
        <f t="shared" si="1"/>
        <v>0.93361555186512657</v>
      </c>
      <c r="H71" s="209">
        <f t="shared" si="2"/>
        <v>0.81120432524875619</v>
      </c>
      <c r="I71" s="12">
        <f>('PHONG TCHC'!H22+'PHONG TCHC'!G27)/10^6</f>
        <v>340.68</v>
      </c>
      <c r="J71" s="209">
        <f t="shared" si="3"/>
        <v>1.3058711908175684</v>
      </c>
      <c r="K71" s="2395"/>
      <c r="L71" s="2326"/>
      <c r="M71" s="2336"/>
      <c r="N71" s="51"/>
    </row>
    <row r="72" spans="1:17">
      <c r="A72" s="1696"/>
      <c r="B72" s="1696"/>
      <c r="C72" s="174" t="s">
        <v>875</v>
      </c>
      <c r="D72" s="12"/>
      <c r="E72" s="12"/>
      <c r="F72" s="12"/>
      <c r="G72" s="209" t="str">
        <f t="shared" si="1"/>
        <v/>
      </c>
      <c r="H72" s="209" t="str">
        <f t="shared" si="2"/>
        <v/>
      </c>
      <c r="I72" s="12"/>
      <c r="J72" s="209" t="str">
        <f t="shared" si="3"/>
        <v/>
      </c>
      <c r="K72" s="2395"/>
      <c r="L72" s="2326"/>
      <c r="M72" s="2336"/>
      <c r="N72" s="51"/>
    </row>
    <row r="73" spans="1:17">
      <c r="A73" s="1696"/>
      <c r="B73" s="1696"/>
      <c r="C73" s="174" t="s">
        <v>876</v>
      </c>
      <c r="D73" s="12">
        <v>506.57150999999999</v>
      </c>
      <c r="E73" s="12">
        <v>272</v>
      </c>
      <c r="F73" s="12">
        <v>261.940606</v>
      </c>
      <c r="G73" s="209">
        <f t="shared" si="1"/>
        <v>0.51708515151197509</v>
      </c>
      <c r="H73" s="209">
        <f t="shared" si="2"/>
        <v>0.96301693382352938</v>
      </c>
      <c r="I73" s="12">
        <f>'PHONG TCHC'!H18/10^6</f>
        <v>198</v>
      </c>
      <c r="J73" s="209">
        <f t="shared" si="3"/>
        <v>0.75589654854810862</v>
      </c>
      <c r="K73" s="2395"/>
      <c r="L73" s="2326"/>
      <c r="M73" s="2336"/>
      <c r="N73" s="51"/>
    </row>
    <row r="74" spans="1:17">
      <c r="A74" s="1696"/>
      <c r="B74" s="1696"/>
      <c r="C74" s="174" t="s">
        <v>877</v>
      </c>
      <c r="D74" s="12">
        <v>126.850303</v>
      </c>
      <c r="E74" s="12">
        <v>10</v>
      </c>
      <c r="F74" s="12">
        <v>123.355013</v>
      </c>
      <c r="G74" s="209">
        <f t="shared" si="1"/>
        <v>0.97244555261330357</v>
      </c>
      <c r="H74" s="209">
        <f t="shared" si="2"/>
        <v>12.335501300000001</v>
      </c>
      <c r="I74" s="12">
        <f>'PHONG TCHC'!H56/10^6</f>
        <v>14</v>
      </c>
      <c r="J74" s="209">
        <f t="shared" si="3"/>
        <v>0.11349356349222711</v>
      </c>
      <c r="K74" s="2395"/>
      <c r="L74" s="2326"/>
      <c r="M74" s="2336"/>
      <c r="N74" s="51"/>
    </row>
    <row r="75" spans="1:17">
      <c r="A75" s="147"/>
      <c r="B75" s="147" t="s">
        <v>790</v>
      </c>
      <c r="C75" s="2626" t="s">
        <v>878</v>
      </c>
      <c r="D75" s="13">
        <v>334.04145979999998</v>
      </c>
      <c r="E75" s="13">
        <v>340.86</v>
      </c>
      <c r="F75" s="13">
        <v>398.52235100000001</v>
      </c>
      <c r="G75" s="211">
        <f t="shared" si="1"/>
        <v>1.1930325991228949</v>
      </c>
      <c r="H75" s="211">
        <f t="shared" si="2"/>
        <v>1.1691672563515814</v>
      </c>
      <c r="I75" s="13">
        <f>'PHONG TCHC'!H30/10^6</f>
        <v>295.98</v>
      </c>
      <c r="J75" s="211">
        <f t="shared" si="3"/>
        <v>0.74269360114258687</v>
      </c>
      <c r="K75" s="2395"/>
      <c r="L75" s="2326"/>
      <c r="M75" s="2336"/>
      <c r="N75" s="51"/>
    </row>
    <row r="76" spans="1:17">
      <c r="A76" s="147"/>
      <c r="B76" s="147" t="s">
        <v>791</v>
      </c>
      <c r="C76" s="16" t="s">
        <v>879</v>
      </c>
      <c r="D76" s="13">
        <v>1142.6640419999999</v>
      </c>
      <c r="E76" s="13">
        <v>1543.8504620909091</v>
      </c>
      <c r="F76" s="13">
        <f>SUM(F77:F80)</f>
        <v>1267.3056879999999</v>
      </c>
      <c r="G76" s="211">
        <f>IFERROR(F76/D76,"")</f>
        <v>1.1090798707394698</v>
      </c>
      <c r="H76" s="211">
        <f t="shared" ref="H76:H139" si="8">IFERROR(F76/E76,"")</f>
        <v>0.82087334176370186</v>
      </c>
      <c r="I76" s="13">
        <f>SUM(I77:I80)</f>
        <v>2251.5530757500001</v>
      </c>
      <c r="J76" s="211">
        <f t="shared" ref="J76:J139" si="9">IFERROR(I76/F76,"")</f>
        <v>1.776645601033553</v>
      </c>
      <c r="K76" s="2395"/>
      <c r="L76" s="2326"/>
      <c r="M76" s="2336"/>
      <c r="N76" s="51"/>
    </row>
    <row r="77" spans="1:17">
      <c r="A77" s="1696"/>
      <c r="B77" s="1696"/>
      <c r="C77" s="174" t="s">
        <v>880</v>
      </c>
      <c r="D77" s="12">
        <v>666.34997999999996</v>
      </c>
      <c r="E77" s="12">
        <v>860.65046209090906</v>
      </c>
      <c r="F77" s="12">
        <f>697.879674-F78</f>
        <v>663.68749400000002</v>
      </c>
      <c r="G77" s="209">
        <f t="shared" ref="G77:G139" si="10">IFERROR(F77/D77,"")</f>
        <v>0.99600437295728594</v>
      </c>
      <c r="H77" s="209">
        <f t="shared" si="8"/>
        <v>0.77114638663831425</v>
      </c>
      <c r="I77" s="12">
        <f>'PHONG TCKT'!H69/10^6</f>
        <v>1042.63107575</v>
      </c>
      <c r="J77" s="209">
        <f t="shared" si="9"/>
        <v>1.5709668860356738</v>
      </c>
      <c r="K77" s="2395"/>
      <c r="L77" s="2326"/>
      <c r="M77" s="2336"/>
      <c r="N77" s="51"/>
      <c r="O77" s="57"/>
      <c r="P77" s="57"/>
    </row>
    <row r="78" spans="1:17">
      <c r="A78" s="1696"/>
      <c r="B78" s="1696"/>
      <c r="C78" s="174" t="s">
        <v>881</v>
      </c>
      <c r="D78" s="12">
        <v>26.061499999999999</v>
      </c>
      <c r="E78" s="12">
        <v>30</v>
      </c>
      <c r="F78" s="12">
        <v>34.19218</v>
      </c>
      <c r="G78" s="209">
        <f t="shared" si="10"/>
        <v>1.3119805076453774</v>
      </c>
      <c r="H78" s="209">
        <f t="shared" si="8"/>
        <v>1.1397393333333334</v>
      </c>
      <c r="I78" s="12">
        <f>'PHONG TCHC'!H29/10^6</f>
        <v>50</v>
      </c>
      <c r="J78" s="209">
        <f t="shared" si="9"/>
        <v>1.4623226714412476</v>
      </c>
      <c r="K78" s="2395"/>
      <c r="L78" s="2326"/>
      <c r="M78" s="2336"/>
      <c r="N78" s="51"/>
    </row>
    <row r="79" spans="1:17">
      <c r="A79" s="1696"/>
      <c r="B79" s="1696"/>
      <c r="C79" s="174" t="s">
        <v>1373</v>
      </c>
      <c r="D79" s="12">
        <v>284.964</v>
      </c>
      <c r="E79" s="12">
        <v>371</v>
      </c>
      <c r="F79" s="12">
        <v>370.09160000000003</v>
      </c>
      <c r="G79" s="209">
        <f t="shared" si="10"/>
        <v>1.2987310677840009</v>
      </c>
      <c r="H79" s="209">
        <f t="shared" si="8"/>
        <v>0.99755148247978442</v>
      </c>
      <c r="I79" s="12">
        <f>'PHONG KTVT'!H218/10^6</f>
        <v>529.46100000000001</v>
      </c>
      <c r="J79" s="209">
        <f t="shared" si="9"/>
        <v>1.4306215001907636</v>
      </c>
      <c r="K79" s="2395"/>
      <c r="L79" s="2326"/>
      <c r="M79" s="2336"/>
      <c r="N79" s="51"/>
    </row>
    <row r="80" spans="1:17">
      <c r="A80" s="1696"/>
      <c r="B80" s="1696"/>
      <c r="C80" s="174" t="s">
        <v>882</v>
      </c>
      <c r="D80" s="12">
        <v>165.28856200000001</v>
      </c>
      <c r="E80" s="12">
        <v>282.2</v>
      </c>
      <c r="F80" s="12">
        <v>199.33441400000001</v>
      </c>
      <c r="G80" s="209">
        <f t="shared" si="10"/>
        <v>1.2059782696881349</v>
      </c>
      <c r="H80" s="209">
        <f t="shared" si="8"/>
        <v>0.70635866052445084</v>
      </c>
      <c r="I80" s="12">
        <f>'PHONG KTVT'!H225/10^6</f>
        <v>629.46100000000001</v>
      </c>
      <c r="J80" s="209">
        <f t="shared" si="9"/>
        <v>3.1578139838914119</v>
      </c>
      <c r="K80" s="2395"/>
      <c r="L80" s="2326"/>
      <c r="M80" s="2336"/>
      <c r="N80" s="51"/>
      <c r="O80" s="57"/>
      <c r="P80" s="57"/>
    </row>
    <row r="81" spans="1:18" s="5" customFormat="1">
      <c r="A81" s="147"/>
      <c r="B81" s="147" t="s">
        <v>792</v>
      </c>
      <c r="C81" s="16" t="s">
        <v>883</v>
      </c>
      <c r="D81" s="13">
        <v>0</v>
      </c>
      <c r="E81" s="13">
        <v>0</v>
      </c>
      <c r="F81" s="13">
        <f>'PHONG TCHC'!E153/10^6</f>
        <v>0</v>
      </c>
      <c r="G81" s="211" t="str">
        <f t="shared" si="10"/>
        <v/>
      </c>
      <c r="H81" s="211" t="str">
        <f t="shared" si="8"/>
        <v/>
      </c>
      <c r="I81" s="13">
        <f>'PHONG TCHC'!H153/10^6</f>
        <v>0</v>
      </c>
      <c r="J81" s="211" t="str">
        <f t="shared" si="9"/>
        <v/>
      </c>
      <c r="K81" s="2395"/>
      <c r="L81" s="2326"/>
      <c r="M81" s="2336"/>
      <c r="N81" s="51"/>
    </row>
    <row r="82" spans="1:18" s="5" customFormat="1">
      <c r="A82" s="147"/>
      <c r="B82" s="147" t="s">
        <v>793</v>
      </c>
      <c r="C82" s="16" t="s">
        <v>884</v>
      </c>
      <c r="D82" s="13">
        <v>104.89833299999999</v>
      </c>
      <c r="E82" s="13">
        <v>155</v>
      </c>
      <c r="F82" s="13">
        <v>63.72</v>
      </c>
      <c r="G82" s="211">
        <f t="shared" si="10"/>
        <v>0.60744530611368253</v>
      </c>
      <c r="H82" s="211">
        <f t="shared" si="8"/>
        <v>0.4110967741935484</v>
      </c>
      <c r="I82" s="13">
        <f>'PHONG KHKD'!H27/10^6</f>
        <v>90</v>
      </c>
      <c r="J82" s="211">
        <f t="shared" si="9"/>
        <v>1.4124293785310735</v>
      </c>
      <c r="K82" s="2395"/>
      <c r="L82" s="2326"/>
      <c r="M82" s="2336"/>
      <c r="N82" s="51"/>
    </row>
    <row r="83" spans="1:18" s="5" customFormat="1">
      <c r="A83" s="147"/>
      <c r="B83" s="147" t="s">
        <v>794</v>
      </c>
      <c r="C83" s="16" t="s">
        <v>885</v>
      </c>
      <c r="D83" s="13">
        <v>26972.740918</v>
      </c>
      <c r="E83" s="13">
        <v>27031.887299999999</v>
      </c>
      <c r="F83" s="13">
        <f>SUM(F84:F85)</f>
        <v>43658.889679999993</v>
      </c>
      <c r="G83" s="211">
        <f t="shared" si="10"/>
        <v>1.6186300759247145</v>
      </c>
      <c r="H83" s="211">
        <f t="shared" si="8"/>
        <v>1.6150884766377371</v>
      </c>
      <c r="I83" s="13">
        <f>SUM(I84:I85)</f>
        <v>32049.119999999999</v>
      </c>
      <c r="J83" s="211">
        <f>IFERROR(I83/F83,"")</f>
        <v>0.73408005184982072</v>
      </c>
      <c r="K83" s="2395"/>
      <c r="L83" s="2326"/>
      <c r="M83" s="2336"/>
      <c r="N83" s="51"/>
      <c r="O83" s="97"/>
      <c r="P83" s="97"/>
    </row>
    <row r="84" spans="1:18" s="5" customFormat="1">
      <c r="A84" s="147"/>
      <c r="B84" s="147"/>
      <c r="C84" s="174" t="s">
        <v>1710</v>
      </c>
      <c r="D84" s="100">
        <v>8716.1762359999993</v>
      </c>
      <c r="E84" s="100">
        <v>12651.8513</v>
      </c>
      <c r="F84" s="100">
        <v>27161.246291999996</v>
      </c>
      <c r="G84" s="209">
        <f t="shared" si="10"/>
        <v>3.1161882867646962</v>
      </c>
      <c r="H84" s="209">
        <f t="shared" si="8"/>
        <v>2.1468199118021563</v>
      </c>
      <c r="I84" s="100">
        <f>('PHONG KHKD'!H29+'PHONG KHKD'!H30)/10^6-2000</f>
        <v>15152.419999999998</v>
      </c>
      <c r="J84" s="209">
        <f t="shared" si="9"/>
        <v>0.55786909912388494</v>
      </c>
      <c r="K84" s="2395"/>
      <c r="L84" s="2326"/>
      <c r="M84" s="2336"/>
      <c r="N84" s="51"/>
      <c r="O84" s="97"/>
      <c r="P84" s="97"/>
    </row>
    <row r="85" spans="1:18" s="5" customFormat="1">
      <c r="A85" s="147"/>
      <c r="B85" s="147"/>
      <c r="C85" s="174" t="s">
        <v>2202</v>
      </c>
      <c r="D85" s="100">
        <v>18256.564682</v>
      </c>
      <c r="E85" s="100">
        <v>14380.035999999998</v>
      </c>
      <c r="F85" s="100">
        <v>16497.643388</v>
      </c>
      <c r="G85" s="209">
        <f t="shared" si="10"/>
        <v>0.90365540699263081</v>
      </c>
      <c r="H85" s="209">
        <f t="shared" si="8"/>
        <v>1.1472602285557563</v>
      </c>
      <c r="I85" s="100">
        <f>'PHONG KHKD'!H31/10^6-300</f>
        <v>16896.7</v>
      </c>
      <c r="J85" s="209">
        <f t="shared" si="9"/>
        <v>1.0241887039630317</v>
      </c>
      <c r="K85" s="2395"/>
      <c r="L85" s="2326"/>
      <c r="M85" s="2336"/>
      <c r="N85" s="51"/>
      <c r="O85" s="97"/>
      <c r="P85" s="97"/>
    </row>
    <row r="86" spans="1:18" s="685" customFormat="1">
      <c r="A86" s="147"/>
      <c r="B86" s="147"/>
      <c r="C86" s="2626" t="s">
        <v>1889</v>
      </c>
      <c r="D86" s="103"/>
      <c r="E86" s="103">
        <v>25993.5</v>
      </c>
      <c r="F86" s="103">
        <v>0</v>
      </c>
      <c r="G86" s="211" t="str">
        <f t="shared" si="10"/>
        <v/>
      </c>
      <c r="H86" s="211">
        <f t="shared" si="8"/>
        <v>0</v>
      </c>
      <c r="I86" s="103">
        <f>'PHONG KHKD'!H32/10^6</f>
        <v>33861.300000000003</v>
      </c>
      <c r="J86" s="211" t="str">
        <f t="shared" si="9"/>
        <v/>
      </c>
      <c r="K86" s="2395"/>
      <c r="L86" s="2326"/>
      <c r="M86" s="2616"/>
      <c r="N86" s="2030"/>
      <c r="O86" s="1716"/>
      <c r="P86" s="1716"/>
    </row>
    <row r="87" spans="1:18">
      <c r="A87" s="147"/>
      <c r="B87" s="147" t="s">
        <v>795</v>
      </c>
      <c r="C87" s="16" t="s">
        <v>1890</v>
      </c>
      <c r="D87" s="13">
        <v>8810.4397272000006</v>
      </c>
      <c r="E87" s="13">
        <v>8201.6898190000011</v>
      </c>
      <c r="F87" s="13">
        <f>SUM(F88:F96)</f>
        <v>10148.141189</v>
      </c>
      <c r="G87" s="211">
        <f t="shared" si="10"/>
        <v>1.1518314071964177</v>
      </c>
      <c r="H87" s="211">
        <f t="shared" si="8"/>
        <v>1.2373232117960444</v>
      </c>
      <c r="I87" s="13">
        <f>SUM(I88:I96)</f>
        <v>10964.581880000002</v>
      </c>
      <c r="J87" s="211">
        <f t="shared" si="9"/>
        <v>1.0804522400501262</v>
      </c>
      <c r="K87" s="2395"/>
      <c r="L87" s="2326"/>
      <c r="M87" s="2360"/>
      <c r="N87" s="51"/>
      <c r="O87" s="97"/>
      <c r="P87" s="97"/>
    </row>
    <row r="88" spans="1:18">
      <c r="A88" s="2624"/>
      <c r="B88" s="2624"/>
      <c r="C88" s="174" t="s">
        <v>888</v>
      </c>
      <c r="D88" s="12">
        <v>2401.8808210000002</v>
      </c>
      <c r="E88" s="12">
        <v>2002.4498680000002</v>
      </c>
      <c r="F88" s="12">
        <v>1530.291234</v>
      </c>
      <c r="G88" s="209">
        <f t="shared" si="10"/>
        <v>0.6371220506115195</v>
      </c>
      <c r="H88" s="209">
        <f t="shared" si="8"/>
        <v>0.76420951078711341</v>
      </c>
      <c r="I88" s="12">
        <f>'PHONG TCHC'!H135/10^6+'PHONG KTVT'!H233/10^6-1000</f>
        <v>2074.0349999999999</v>
      </c>
      <c r="J88" s="209">
        <f t="shared" si="9"/>
        <v>1.3553204474541216</v>
      </c>
      <c r="K88" s="2615"/>
      <c r="L88" s="2326"/>
      <c r="M88" s="2336"/>
      <c r="N88" s="51"/>
      <c r="O88" s="97"/>
      <c r="P88" s="97"/>
    </row>
    <row r="89" spans="1:18">
      <c r="A89" s="147"/>
      <c r="B89" s="147"/>
      <c r="C89" s="174" t="s">
        <v>887</v>
      </c>
      <c r="D89" s="12">
        <v>794.63016800000003</v>
      </c>
      <c r="E89" s="12">
        <v>465.92839800000002</v>
      </c>
      <c r="F89" s="12">
        <v>960.27598999999998</v>
      </c>
      <c r="G89" s="209">
        <f t="shared" si="10"/>
        <v>1.2084564979667372</v>
      </c>
      <c r="H89" s="209">
        <f t="shared" si="8"/>
        <v>2.0609947668396891</v>
      </c>
      <c r="I89" s="12">
        <f>'PHONG TCHC'!H145/10^6</f>
        <v>433.1</v>
      </c>
      <c r="J89" s="209">
        <f t="shared" si="9"/>
        <v>0.45101617088228985</v>
      </c>
      <c r="K89" s="2395"/>
      <c r="L89" s="2326"/>
      <c r="M89" s="2336"/>
      <c r="N89" s="51"/>
      <c r="O89" s="97"/>
      <c r="P89" s="97"/>
    </row>
    <row r="90" spans="1:18">
      <c r="A90" s="147"/>
      <c r="B90" s="147"/>
      <c r="C90" s="174" t="s">
        <v>886</v>
      </c>
      <c r="D90" s="12">
        <v>3514.1355589999998</v>
      </c>
      <c r="E90" s="12">
        <v>3507.78</v>
      </c>
      <c r="F90" s="12">
        <v>3763.12772</v>
      </c>
      <c r="G90" s="209">
        <f t="shared" si="10"/>
        <v>1.0708544553332071</v>
      </c>
      <c r="H90" s="209">
        <f t="shared" si="8"/>
        <v>1.0727946792558256</v>
      </c>
      <c r="I90" s="12">
        <f>'PHONG TCHC'!H128/10^6</f>
        <v>4150.5</v>
      </c>
      <c r="J90" s="209">
        <f t="shared" si="9"/>
        <v>1.1029389138033296</v>
      </c>
      <c r="K90" s="2395"/>
      <c r="L90" s="2326"/>
      <c r="M90" s="2336"/>
      <c r="N90" s="51"/>
      <c r="O90" s="97"/>
      <c r="P90" s="97"/>
    </row>
    <row r="91" spans="1:18">
      <c r="A91" s="147"/>
      <c r="B91" s="147"/>
      <c r="C91" s="174" t="s">
        <v>889</v>
      </c>
      <c r="D91" s="12">
        <v>336.38340819999996</v>
      </c>
      <c r="E91" s="12">
        <v>360.3</v>
      </c>
      <c r="F91" s="12">
        <v>306.580986</v>
      </c>
      <c r="G91" s="209">
        <f t="shared" si="10"/>
        <v>0.91140341207827746</v>
      </c>
      <c r="H91" s="209">
        <f t="shared" si="8"/>
        <v>0.85090476269775184</v>
      </c>
      <c r="I91" s="12">
        <f>'PHONG TCHC'!H58/10^6</f>
        <v>327.94688000000002</v>
      </c>
      <c r="J91" s="209">
        <f t="shared" si="9"/>
        <v>1.069690864651339</v>
      </c>
      <c r="K91" s="2395"/>
      <c r="L91" s="2326"/>
      <c r="M91" s="2336"/>
      <c r="N91" s="51"/>
      <c r="O91" s="97"/>
      <c r="P91" s="97"/>
    </row>
    <row r="92" spans="1:18">
      <c r="A92" s="147"/>
      <c r="B92" s="147"/>
      <c r="C92" s="174" t="s">
        <v>2180</v>
      </c>
      <c r="D92" s="12">
        <v>519.28677100000004</v>
      </c>
      <c r="E92" s="12">
        <v>255.23155199999999</v>
      </c>
      <c r="F92" s="12">
        <v>668.23174900000004</v>
      </c>
      <c r="G92" s="209">
        <f t="shared" si="10"/>
        <v>1.2868260589677143</v>
      </c>
      <c r="H92" s="209">
        <f t="shared" si="8"/>
        <v>2.6181392690822176</v>
      </c>
      <c r="I92" s="12">
        <f>'PHONG TCHC'!H156/10^6</f>
        <v>519</v>
      </c>
      <c r="J92" s="209">
        <f t="shared" si="9"/>
        <v>0.77667665563133848</v>
      </c>
      <c r="K92" s="2395"/>
      <c r="L92" s="2326"/>
      <c r="M92" s="2336"/>
      <c r="N92" s="51"/>
      <c r="O92" s="97"/>
      <c r="P92" s="97"/>
    </row>
    <row r="93" spans="1:18">
      <c r="A93" s="147"/>
      <c r="B93" s="147"/>
      <c r="C93" s="174" t="s">
        <v>2047</v>
      </c>
      <c r="D93" s="12">
        <v>185.22300000000001</v>
      </c>
      <c r="E93" s="12">
        <v>250.000001</v>
      </c>
      <c r="F93" s="12">
        <v>1684.03351</v>
      </c>
      <c r="G93" s="209">
        <f t="shared" si="10"/>
        <v>9.0919243830409826</v>
      </c>
      <c r="H93" s="209">
        <f t="shared" si="8"/>
        <v>6.7361340130554641</v>
      </c>
      <c r="I93" s="12">
        <f>'PHONG KHKD'!H35/10^6</f>
        <v>2040</v>
      </c>
      <c r="J93" s="209">
        <f t="shared" si="9"/>
        <v>1.2113773199204332</v>
      </c>
      <c r="K93" s="2395"/>
      <c r="L93" s="2326"/>
      <c r="M93" s="2336"/>
      <c r="N93" s="51"/>
      <c r="O93" s="97"/>
      <c r="P93" s="97"/>
    </row>
    <row r="94" spans="1:18" s="24" customFormat="1">
      <c r="A94" s="1696"/>
      <c r="B94" s="1696"/>
      <c r="C94" s="6" t="s">
        <v>1333</v>
      </c>
      <c r="D94" s="100">
        <v>900</v>
      </c>
      <c r="E94" s="100">
        <v>990</v>
      </c>
      <c r="F94" s="100">
        <v>990</v>
      </c>
      <c r="G94" s="209">
        <f t="shared" si="10"/>
        <v>1.1000000000000001</v>
      </c>
      <c r="H94" s="209">
        <f t="shared" si="8"/>
        <v>1</v>
      </c>
      <c r="I94" s="772">
        <f>'PHONG KHKD'!H33/10^6</f>
        <v>990</v>
      </c>
      <c r="J94" s="209">
        <f t="shared" si="9"/>
        <v>1</v>
      </c>
      <c r="K94" s="2395"/>
      <c r="L94" s="2326"/>
      <c r="M94" s="2336"/>
      <c r="N94" s="51"/>
      <c r="O94" s="97"/>
      <c r="P94" s="97"/>
    </row>
    <row r="95" spans="1:18" s="24" customFormat="1">
      <c r="A95" s="1696"/>
      <c r="B95" s="1696"/>
      <c r="C95" s="6" t="s">
        <v>1334</v>
      </c>
      <c r="D95" s="100">
        <v>158.9</v>
      </c>
      <c r="E95" s="100">
        <v>250</v>
      </c>
      <c r="F95" s="100">
        <v>245.6</v>
      </c>
      <c r="G95" s="209">
        <f t="shared" si="10"/>
        <v>1.5456261799874134</v>
      </c>
      <c r="H95" s="209">
        <f t="shared" si="8"/>
        <v>0.98239999999999994</v>
      </c>
      <c r="I95" s="100">
        <f>'PHONG KTVT'!H248/10^6</f>
        <v>250</v>
      </c>
      <c r="J95" s="209">
        <f t="shared" si="9"/>
        <v>1.0179153094462541</v>
      </c>
      <c r="K95" s="2395"/>
      <c r="L95" s="2326"/>
      <c r="M95" s="2336"/>
      <c r="N95" s="51"/>
      <c r="O95" s="97"/>
      <c r="P95" s="97"/>
      <c r="R95" s="526"/>
    </row>
    <row r="96" spans="1:18" s="24" customFormat="1">
      <c r="A96" s="1696"/>
      <c r="B96" s="1696"/>
      <c r="C96" s="6" t="s">
        <v>1697</v>
      </c>
      <c r="D96" s="100"/>
      <c r="E96" s="100">
        <v>120</v>
      </c>
      <c r="F96" s="100"/>
      <c r="G96" s="209" t="str">
        <f t="shared" si="10"/>
        <v/>
      </c>
      <c r="H96" s="209">
        <f t="shared" si="8"/>
        <v>0</v>
      </c>
      <c r="I96" s="772">
        <f>'PHONG KTVT'!H232/10^6</f>
        <v>180</v>
      </c>
      <c r="J96" s="209" t="str">
        <f t="shared" si="9"/>
        <v/>
      </c>
      <c r="K96" s="2395"/>
      <c r="L96" s="2326"/>
      <c r="M96" s="2338"/>
      <c r="N96" s="51"/>
      <c r="O96" s="97"/>
      <c r="P96" s="97"/>
      <c r="R96" s="526"/>
    </row>
    <row r="97" spans="1:23" s="5" customFormat="1">
      <c r="A97" s="147"/>
      <c r="B97" s="147"/>
      <c r="C97" s="2626" t="s">
        <v>1891</v>
      </c>
      <c r="D97" s="103">
        <v>1972.9978799999999</v>
      </c>
      <c r="E97" s="103">
        <v>1972.9978799999999</v>
      </c>
      <c r="F97" s="103">
        <f>'[85]2025 (10.25)'!$AN$153/10^6</f>
        <v>1972.9978799999999</v>
      </c>
      <c r="G97" s="211">
        <f t="shared" si="10"/>
        <v>1</v>
      </c>
      <c r="H97" s="211">
        <f t="shared" si="8"/>
        <v>1</v>
      </c>
      <c r="I97" s="774">
        <f>'PHONG TCKT'!G111/10^6</f>
        <v>0</v>
      </c>
      <c r="J97" s="211">
        <f t="shared" si="9"/>
        <v>0</v>
      </c>
      <c r="K97" s="2395"/>
      <c r="L97" s="2326"/>
      <c r="M97" s="2336"/>
      <c r="N97" s="51"/>
      <c r="O97" s="97"/>
      <c r="P97" s="97"/>
      <c r="R97" s="97"/>
    </row>
    <row r="98" spans="1:23" s="5" customFormat="1">
      <c r="A98" s="147"/>
      <c r="B98" s="147" t="s">
        <v>818</v>
      </c>
      <c r="C98" s="2626" t="s">
        <v>1892</v>
      </c>
      <c r="D98" s="12">
        <v>-148.50167400000001</v>
      </c>
      <c r="E98" s="13">
        <v>-1214.791524</v>
      </c>
      <c r="F98" s="13">
        <f>F99</f>
        <v>-648.70000400000004</v>
      </c>
      <c r="G98" s="211">
        <f t="shared" si="10"/>
        <v>4.3683009526209116</v>
      </c>
      <c r="H98" s="211">
        <f t="shared" si="8"/>
        <v>0.53400109498953008</v>
      </c>
      <c r="I98" s="13">
        <f>I99</f>
        <v>-1000</v>
      </c>
      <c r="J98" s="211">
        <f t="shared" si="9"/>
        <v>1.5415446182115331</v>
      </c>
      <c r="K98" s="2395"/>
      <c r="L98" s="2326"/>
      <c r="M98" s="2336"/>
      <c r="N98" s="51"/>
      <c r="O98" s="97"/>
      <c r="P98" s="97"/>
      <c r="R98" s="97"/>
    </row>
    <row r="99" spans="1:23">
      <c r="A99" s="22"/>
      <c r="B99" s="22"/>
      <c r="C99" s="225" t="s">
        <v>1719</v>
      </c>
      <c r="D99" s="12">
        <v>-148.50167400000001</v>
      </c>
      <c r="E99" s="12">
        <v>-1214.791524</v>
      </c>
      <c r="F99" s="12">
        <v>-648.70000400000004</v>
      </c>
      <c r="G99" s="209">
        <f t="shared" si="10"/>
        <v>4.3683009526209116</v>
      </c>
      <c r="H99" s="209">
        <f t="shared" si="8"/>
        <v>0.53400109498953008</v>
      </c>
      <c r="I99" s="12">
        <f>'PHONG TCKT'!G136/10^6+'PHONG TCHC'!G82/10^6</f>
        <v>-1000</v>
      </c>
      <c r="J99" s="209">
        <f t="shared" si="9"/>
        <v>1.5415446182115331</v>
      </c>
      <c r="K99" s="2395"/>
      <c r="L99" s="2326"/>
      <c r="M99" s="2336"/>
      <c r="N99" s="51"/>
      <c r="O99" s="57"/>
      <c r="P99" s="57"/>
      <c r="R99" s="97"/>
    </row>
    <row r="100" spans="1:23">
      <c r="A100" s="147" t="s">
        <v>423</v>
      </c>
      <c r="B100" s="147"/>
      <c r="C100" s="16" t="s">
        <v>84</v>
      </c>
      <c r="D100" s="13">
        <v>29036.070954000006</v>
      </c>
      <c r="E100" s="13">
        <v>27503.935446224972</v>
      </c>
      <c r="F100" s="13">
        <f>SUM(F101:F114)+F121</f>
        <v>26718.459543999998</v>
      </c>
      <c r="G100" s="211">
        <f t="shared" si="10"/>
        <v>0.92018164531724511</v>
      </c>
      <c r="H100" s="211">
        <f t="shared" si="8"/>
        <v>0.97144132686899598</v>
      </c>
      <c r="I100" s="13">
        <f>SUM(I101:I114)+I121</f>
        <v>34055.603244129336</v>
      </c>
      <c r="J100" s="211">
        <f t="shared" si="9"/>
        <v>1.2746095330850389</v>
      </c>
      <c r="K100" s="2395"/>
      <c r="L100" s="2326"/>
      <c r="M100" s="2336"/>
      <c r="N100" s="51"/>
      <c r="O100" s="97"/>
      <c r="P100" s="97"/>
    </row>
    <row r="101" spans="1:23" s="5" customFormat="1" ht="16.2">
      <c r="A101" s="2628"/>
      <c r="B101" s="2628" t="s">
        <v>796</v>
      </c>
      <c r="C101" s="16" t="s">
        <v>890</v>
      </c>
      <c r="D101" s="13">
        <v>1006.198603</v>
      </c>
      <c r="E101" s="13">
        <v>1000</v>
      </c>
      <c r="F101" s="13">
        <v>783.16693299999997</v>
      </c>
      <c r="G101" s="211">
        <f t="shared" si="10"/>
        <v>0.7783422980959952</v>
      </c>
      <c r="H101" s="211">
        <f t="shared" si="8"/>
        <v>0.78316693299999995</v>
      </c>
      <c r="I101" s="13">
        <f>'PHONG TCHC'!H40/10^6</f>
        <v>1240</v>
      </c>
      <c r="J101" s="211">
        <f t="shared" si="9"/>
        <v>1.5833150606219479</v>
      </c>
      <c r="K101" s="2395"/>
      <c r="L101" s="2326"/>
      <c r="M101" s="2336"/>
      <c r="N101" s="51"/>
      <c r="O101" s="97"/>
      <c r="P101" s="97"/>
    </row>
    <row r="102" spans="1:23" s="5" customFormat="1" ht="16.2">
      <c r="A102" s="2628"/>
      <c r="B102" s="2628" t="s">
        <v>797</v>
      </c>
      <c r="C102" s="16" t="s">
        <v>891</v>
      </c>
      <c r="D102" s="13">
        <v>2288.6031680000001</v>
      </c>
      <c r="E102" s="13">
        <v>1845</v>
      </c>
      <c r="F102" s="13">
        <v>2421.5756799999999</v>
      </c>
      <c r="G102" s="211">
        <f t="shared" si="10"/>
        <v>1.0581020396455205</v>
      </c>
      <c r="H102" s="211">
        <f t="shared" si="8"/>
        <v>1.3125071436314362</v>
      </c>
      <c r="I102" s="13">
        <f>'PHONG TCHC'!H43/10^6</f>
        <v>2668</v>
      </c>
      <c r="J102" s="211">
        <f t="shared" si="9"/>
        <v>1.1017619734271531</v>
      </c>
      <c r="K102" s="2395"/>
      <c r="L102" s="2326"/>
      <c r="M102" s="2336"/>
      <c r="N102" s="51"/>
      <c r="O102" s="97"/>
      <c r="P102" s="97"/>
    </row>
    <row r="103" spans="1:23" s="5" customFormat="1">
      <c r="A103" s="31"/>
      <c r="B103" s="31" t="s">
        <v>799</v>
      </c>
      <c r="C103" s="16" t="s">
        <v>1701</v>
      </c>
      <c r="D103" s="13">
        <v>6</v>
      </c>
      <c r="E103" s="13">
        <v>30</v>
      </c>
      <c r="F103" s="13">
        <v>3</v>
      </c>
      <c r="G103" s="211">
        <f t="shared" si="10"/>
        <v>0.5</v>
      </c>
      <c r="H103" s="211">
        <f t="shared" si="8"/>
        <v>0.1</v>
      </c>
      <c r="I103" s="13">
        <f>'PHONG TCHC'!H57/10^6</f>
        <v>12</v>
      </c>
      <c r="J103" s="211">
        <f t="shared" si="9"/>
        <v>4</v>
      </c>
      <c r="K103" s="2395"/>
      <c r="L103" s="2326"/>
      <c r="M103" s="2336"/>
      <c r="N103" s="51"/>
      <c r="O103" s="97"/>
      <c r="P103" s="97"/>
    </row>
    <row r="104" spans="1:23" s="5" customFormat="1">
      <c r="A104" s="31"/>
      <c r="B104" s="31" t="s">
        <v>800</v>
      </c>
      <c r="C104" s="16" t="s">
        <v>1327</v>
      </c>
      <c r="D104" s="13">
        <v>944.6</v>
      </c>
      <c r="E104" s="13">
        <v>965.28</v>
      </c>
      <c r="F104" s="13">
        <v>944.52800000000002</v>
      </c>
      <c r="G104" s="211">
        <f t="shared" si="10"/>
        <v>0.99992377726021597</v>
      </c>
      <c r="H104" s="211">
        <f t="shared" si="8"/>
        <v>0.97850157467263388</v>
      </c>
      <c r="I104" s="13">
        <f>'PHONG TCHC'!H160/10^6</f>
        <v>946.84799999999996</v>
      </c>
      <c r="J104" s="211">
        <f t="shared" si="9"/>
        <v>1.0024562532820624</v>
      </c>
      <c r="K104" s="2395"/>
      <c r="L104" s="2326"/>
      <c r="M104" s="2336"/>
      <c r="N104" s="51"/>
      <c r="O104" s="97"/>
      <c r="P104" s="97"/>
    </row>
    <row r="105" spans="1:23" s="5" customFormat="1">
      <c r="A105" s="31"/>
      <c r="B105" s="31" t="s">
        <v>801</v>
      </c>
      <c r="C105" s="16" t="s">
        <v>1328</v>
      </c>
      <c r="D105" s="13">
        <v>82.407408000000004</v>
      </c>
      <c r="E105" s="13">
        <v>535</v>
      </c>
      <c r="F105" s="13">
        <v>73</v>
      </c>
      <c r="G105" s="211">
        <f>IFERROR(F105/D105,"")</f>
        <v>0.88584269025910867</v>
      </c>
      <c r="H105" s="211">
        <f t="shared" si="8"/>
        <v>0.13644859813084112</v>
      </c>
      <c r="I105" s="13">
        <f>'PHONG TCKT'!G125/10^6</f>
        <v>660</v>
      </c>
      <c r="J105" s="211">
        <f t="shared" si="9"/>
        <v>9.0410958904109595</v>
      </c>
      <c r="K105" s="2395"/>
      <c r="L105" s="2326"/>
      <c r="M105" s="2336"/>
      <c r="N105" s="51"/>
      <c r="O105" s="97"/>
      <c r="P105" s="97"/>
    </row>
    <row r="106" spans="1:23" s="5" customFormat="1">
      <c r="A106" s="31"/>
      <c r="B106" s="31" t="s">
        <v>802</v>
      </c>
      <c r="C106" s="16" t="s">
        <v>1329</v>
      </c>
      <c r="D106" s="13">
        <v>95</v>
      </c>
      <c r="E106" s="13">
        <v>50</v>
      </c>
      <c r="F106" s="13">
        <v>100</v>
      </c>
      <c r="G106" s="211">
        <f t="shared" si="10"/>
        <v>1.0526315789473684</v>
      </c>
      <c r="H106" s="211">
        <f t="shared" si="8"/>
        <v>2</v>
      </c>
      <c r="I106" s="13">
        <f>'PHONG KHKD'!H34/10^6</f>
        <v>50</v>
      </c>
      <c r="J106" s="211">
        <f t="shared" si="9"/>
        <v>0.5</v>
      </c>
      <c r="K106" s="2395"/>
      <c r="L106" s="2326"/>
      <c r="M106" s="2336"/>
      <c r="N106" s="51"/>
      <c r="O106" s="97"/>
      <c r="P106" s="97"/>
    </row>
    <row r="107" spans="1:23" s="5" customFormat="1">
      <c r="A107" s="31"/>
      <c r="B107" s="31" t="s">
        <v>803</v>
      </c>
      <c r="C107" s="16" t="s">
        <v>1330</v>
      </c>
      <c r="D107" s="13">
        <v>60</v>
      </c>
      <c r="E107" s="13">
        <v>20</v>
      </c>
      <c r="F107" s="13">
        <v>13.156421999999999</v>
      </c>
      <c r="G107" s="211">
        <f t="shared" si="10"/>
        <v>0.21927369999999999</v>
      </c>
      <c r="H107" s="211">
        <f t="shared" si="8"/>
        <v>0.65782109999999994</v>
      </c>
      <c r="I107" s="13">
        <f>'PHONG TCHC'!H144/10^6</f>
        <v>30</v>
      </c>
      <c r="J107" s="211">
        <f t="shared" si="9"/>
        <v>2.2802552244067575</v>
      </c>
      <c r="K107" s="2395"/>
      <c r="L107" s="2326"/>
      <c r="M107" s="2336"/>
      <c r="N107" s="51"/>
      <c r="O107" s="97"/>
      <c r="P107" s="97"/>
    </row>
    <row r="108" spans="1:23" s="5" customFormat="1" ht="16.2">
      <c r="A108" s="2628"/>
      <c r="B108" s="2628" t="s">
        <v>804</v>
      </c>
      <c r="C108" s="16" t="s">
        <v>1501</v>
      </c>
      <c r="D108" s="13">
        <v>1181.0714109999999</v>
      </c>
      <c r="E108" s="13">
        <v>1440</v>
      </c>
      <c r="F108" s="13">
        <v>1428.5353090000001</v>
      </c>
      <c r="G108" s="211">
        <f t="shared" si="10"/>
        <v>1.209524924314674</v>
      </c>
      <c r="H108" s="211">
        <f t="shared" si="8"/>
        <v>0.99203840902777785</v>
      </c>
      <c r="I108" s="13">
        <f>'PHONG TCKT'!G134/10^6</f>
        <v>1440</v>
      </c>
      <c r="J108" s="211">
        <f t="shared" si="9"/>
        <v>1.0080254866139959</v>
      </c>
      <c r="K108" s="2395"/>
      <c r="L108" s="2326"/>
      <c r="M108" s="2336"/>
      <c r="N108" s="51"/>
      <c r="O108" s="97"/>
      <c r="P108" s="97"/>
    </row>
    <row r="109" spans="1:23" s="5" customFormat="1" ht="16.2">
      <c r="A109" s="2628"/>
      <c r="B109" s="2628" t="s">
        <v>805</v>
      </c>
      <c r="C109" s="16" t="s">
        <v>1500</v>
      </c>
      <c r="D109" s="13">
        <v>0</v>
      </c>
      <c r="E109" s="13">
        <v>0</v>
      </c>
      <c r="F109" s="13">
        <f>'PHONG TCKT'!E135/10^6</f>
        <v>0</v>
      </c>
      <c r="G109" s="211" t="str">
        <f t="shared" si="10"/>
        <v/>
      </c>
      <c r="H109" s="211" t="str">
        <f t="shared" si="8"/>
        <v/>
      </c>
      <c r="I109" s="13">
        <f>'PHONG TCKT'!G135/10^6</f>
        <v>0</v>
      </c>
      <c r="J109" s="211" t="str">
        <f t="shared" si="9"/>
        <v/>
      </c>
      <c r="K109" s="2395"/>
      <c r="L109" s="2326"/>
      <c r="M109" s="2336"/>
      <c r="N109" s="51"/>
      <c r="O109" s="97"/>
      <c r="P109" s="97"/>
    </row>
    <row r="110" spans="1:23" s="5" customFormat="1" ht="16.2">
      <c r="A110" s="2628"/>
      <c r="B110" s="2628" t="s">
        <v>806</v>
      </c>
      <c r="C110" s="16" t="s">
        <v>1504</v>
      </c>
      <c r="D110" s="13">
        <v>13258.975827</v>
      </c>
      <c r="E110" s="13">
        <v>13673.446576224975</v>
      </c>
      <c r="F110" s="13">
        <v>13986.989089999999</v>
      </c>
      <c r="G110" s="211">
        <f t="shared" si="10"/>
        <v>1.0549072019210943</v>
      </c>
      <c r="H110" s="211">
        <f t="shared" si="8"/>
        <v>1.0229307594122028</v>
      </c>
      <c r="I110" s="13">
        <f>'PHONG KHKD'!H9/10^6-500</f>
        <v>16312.788374129337</v>
      </c>
      <c r="J110" s="211">
        <f t="shared" si="9"/>
        <v>1.1662830555714216</v>
      </c>
      <c r="K110" s="2395"/>
      <c r="L110" s="2326"/>
      <c r="M110" s="2336"/>
      <c r="N110" s="51"/>
      <c r="O110" s="97"/>
      <c r="P110" s="97"/>
      <c r="W110" s="576"/>
    </row>
    <row r="111" spans="1:23" s="5" customFormat="1" ht="16.2">
      <c r="A111" s="2628"/>
      <c r="B111" s="2628" t="s">
        <v>816</v>
      </c>
      <c r="C111" s="16" t="s">
        <v>1505</v>
      </c>
      <c r="D111" s="13">
        <v>4462.9805480000005</v>
      </c>
      <c r="E111" s="13">
        <v>3350</v>
      </c>
      <c r="F111" s="13">
        <v>9113.6271849999994</v>
      </c>
      <c r="G111" s="211">
        <f t="shared" si="10"/>
        <v>2.0420494974113428</v>
      </c>
      <c r="H111" s="211">
        <f t="shared" si="8"/>
        <v>2.7204857268656712</v>
      </c>
      <c r="I111" s="13">
        <f>'PHONG KHKD'!H13/10^6</f>
        <v>7500</v>
      </c>
      <c r="J111" s="211">
        <f t="shared" si="9"/>
        <v>0.82294347220436581</v>
      </c>
      <c r="K111" s="2395"/>
      <c r="L111" s="2326"/>
      <c r="M111" s="2336"/>
      <c r="N111" s="51"/>
      <c r="O111" s="97"/>
      <c r="P111" s="97"/>
    </row>
    <row r="112" spans="1:23" s="5" customFormat="1" ht="16.2">
      <c r="A112" s="2628"/>
      <c r="B112" s="2628" t="s">
        <v>817</v>
      </c>
      <c r="C112" s="16" t="s">
        <v>1506</v>
      </c>
      <c r="D112" s="13">
        <v>14.54616</v>
      </c>
      <c r="E112" s="13">
        <v>20</v>
      </c>
      <c r="F112" s="13">
        <v>20.500081000000002</v>
      </c>
      <c r="G112" s="211">
        <f t="shared" si="10"/>
        <v>1.4093122171074703</v>
      </c>
      <c r="H112" s="211">
        <f t="shared" si="8"/>
        <v>1.0250040500000002</v>
      </c>
      <c r="I112" s="13">
        <f>'PHONG TCKT'!G120/10^6</f>
        <v>96</v>
      </c>
      <c r="J112" s="211">
        <f t="shared" si="9"/>
        <v>4.6829083260695405</v>
      </c>
      <c r="K112" s="2395"/>
      <c r="L112" s="2326"/>
      <c r="M112" s="2336"/>
      <c r="N112" s="51"/>
      <c r="O112" s="97"/>
      <c r="P112" s="97"/>
    </row>
    <row r="113" spans="1:19" s="5" customFormat="1" ht="16.2">
      <c r="A113" s="2628"/>
      <c r="B113" s="2628" t="s">
        <v>1853</v>
      </c>
      <c r="C113" s="16" t="s">
        <v>1507</v>
      </c>
      <c r="D113" s="13">
        <v>2131.0452879999998</v>
      </c>
      <c r="E113" s="13">
        <v>1130</v>
      </c>
      <c r="F113" s="13"/>
      <c r="G113" s="211">
        <f t="shared" si="10"/>
        <v>0</v>
      </c>
      <c r="H113" s="211">
        <f t="shared" si="8"/>
        <v>0</v>
      </c>
      <c r="I113" s="13"/>
      <c r="J113" s="211" t="str">
        <f t="shared" si="9"/>
        <v/>
      </c>
      <c r="K113" s="2395"/>
      <c r="L113" s="2326"/>
      <c r="M113" s="2336"/>
      <c r="N113" s="51"/>
      <c r="O113" s="97"/>
      <c r="P113" s="97"/>
    </row>
    <row r="114" spans="1:19" s="5" customFormat="1" ht="16.2">
      <c r="A114" s="2628"/>
      <c r="B114" s="2628" t="s">
        <v>818</v>
      </c>
      <c r="C114" s="16" t="s">
        <v>1508</v>
      </c>
      <c r="D114" s="13">
        <f>SUM(D115:D120)</f>
        <v>3546.2365249999998</v>
      </c>
      <c r="E114" s="13">
        <f>SUM(E115:E120)</f>
        <v>3445.2088699999999</v>
      </c>
      <c r="F114" s="13">
        <f>SUM(F115:F120)</f>
        <v>2876.6079300000001</v>
      </c>
      <c r="G114" s="211">
        <f t="shared" si="10"/>
        <v>0.81117204386134401</v>
      </c>
      <c r="H114" s="211">
        <f t="shared" si="8"/>
        <v>0.8349589353054232</v>
      </c>
      <c r="I114" s="13">
        <f>SUM(I115:I120)</f>
        <v>3099.9668700000002</v>
      </c>
      <c r="J114" s="211">
        <f t="shared" si="9"/>
        <v>1.0776466398742077</v>
      </c>
      <c r="K114" s="2395"/>
      <c r="L114" s="2326"/>
      <c r="M114" s="2336"/>
      <c r="N114" s="51"/>
      <c r="O114" s="97"/>
      <c r="P114" s="97"/>
      <c r="Q114" s="97"/>
    </row>
    <row r="115" spans="1:19">
      <c r="A115" s="22"/>
      <c r="B115" s="22"/>
      <c r="C115" s="6" t="s">
        <v>892</v>
      </c>
      <c r="D115" s="12">
        <v>0</v>
      </c>
      <c r="E115" s="12"/>
      <c r="F115" s="12">
        <v>0</v>
      </c>
      <c r="G115" s="209" t="str">
        <f t="shared" si="10"/>
        <v/>
      </c>
      <c r="H115" s="209" t="str">
        <f t="shared" si="8"/>
        <v/>
      </c>
      <c r="I115" s="12"/>
      <c r="J115" s="209" t="str">
        <f t="shared" si="9"/>
        <v/>
      </c>
      <c r="K115" s="2395"/>
      <c r="L115" s="2326"/>
      <c r="M115" s="2336"/>
      <c r="N115" s="51"/>
      <c r="O115" s="97"/>
      <c r="P115" s="97"/>
      <c r="Q115" s="57"/>
      <c r="R115" s="57"/>
      <c r="S115" s="57"/>
    </row>
    <row r="116" spans="1:19">
      <c r="A116" s="22"/>
      <c r="B116" s="22"/>
      <c r="C116" s="6" t="s">
        <v>893</v>
      </c>
      <c r="D116" s="12">
        <v>0</v>
      </c>
      <c r="E116" s="12">
        <v>0</v>
      </c>
      <c r="F116" s="12">
        <f>'PHONG TCHC'!E152/10^6</f>
        <v>0</v>
      </c>
      <c r="G116" s="209" t="str">
        <f t="shared" si="10"/>
        <v/>
      </c>
      <c r="H116" s="209" t="str">
        <f t="shared" si="8"/>
        <v/>
      </c>
      <c r="I116" s="12">
        <f>'PHONG TCHC'!H152/10^6</f>
        <v>0</v>
      </c>
      <c r="J116" s="209" t="str">
        <f t="shared" si="9"/>
        <v/>
      </c>
      <c r="K116" s="2395"/>
      <c r="L116" s="2326"/>
      <c r="M116" s="2336"/>
      <c r="N116" s="51"/>
      <c r="O116" s="97"/>
      <c r="P116" s="97"/>
    </row>
    <row r="117" spans="1:19">
      <c r="A117" s="22"/>
      <c r="B117" s="22"/>
      <c r="C117" s="6" t="s">
        <v>894</v>
      </c>
      <c r="D117" s="12">
        <v>100.216094</v>
      </c>
      <c r="E117" s="12">
        <v>138.5</v>
      </c>
      <c r="F117" s="12">
        <v>110.893658</v>
      </c>
      <c r="G117" s="209">
        <f t="shared" si="10"/>
        <v>1.1065454017794787</v>
      </c>
      <c r="H117" s="209">
        <f t="shared" si="8"/>
        <v>0.80067623104693142</v>
      </c>
      <c r="I117" s="12">
        <f>'PHONG TCKT'!G130/10^6</f>
        <v>182</v>
      </c>
      <c r="J117" s="209">
        <f t="shared" si="9"/>
        <v>1.6412119798591187</v>
      </c>
      <c r="K117" s="2395"/>
      <c r="L117" s="2326"/>
      <c r="M117" s="2336"/>
      <c r="N117" s="51"/>
      <c r="O117" s="97"/>
      <c r="P117" s="97"/>
    </row>
    <row r="118" spans="1:19">
      <c r="A118" s="22"/>
      <c r="B118" s="22"/>
      <c r="C118" s="6" t="s">
        <v>895</v>
      </c>
      <c r="D118" s="12">
        <v>3446.0204309999999</v>
      </c>
      <c r="E118" s="12">
        <v>2306.7088699999999</v>
      </c>
      <c r="F118" s="12">
        <v>2765.7142720000002</v>
      </c>
      <c r="G118" s="209">
        <f t="shared" si="10"/>
        <v>0.80258208776708218</v>
      </c>
      <c r="H118" s="209">
        <f t="shared" si="8"/>
        <v>1.1989871404968413</v>
      </c>
      <c r="I118" s="12">
        <f>'PHONG TCHC'!H185/10^6+'PHONG TCHC'!H201/10^6-'PHONG TCHC'!G193/10^6</f>
        <v>2917.9668700000002</v>
      </c>
      <c r="J118" s="209">
        <f t="shared" si="9"/>
        <v>1.0550500098804132</v>
      </c>
      <c r="K118" s="2395"/>
      <c r="L118" s="2326"/>
      <c r="M118" s="2336"/>
      <c r="N118" s="51"/>
      <c r="O118" s="97"/>
      <c r="P118" s="97"/>
    </row>
    <row r="119" spans="1:19" s="686" customFormat="1">
      <c r="A119" s="22"/>
      <c r="B119" s="22"/>
      <c r="C119" s="6" t="s">
        <v>2181</v>
      </c>
      <c r="D119" s="12"/>
      <c r="E119" s="12">
        <v>1000</v>
      </c>
      <c r="F119" s="12"/>
      <c r="G119" s="209" t="str">
        <f t="shared" si="10"/>
        <v/>
      </c>
      <c r="H119" s="209">
        <f t="shared" si="8"/>
        <v>0</v>
      </c>
      <c r="I119" s="12"/>
      <c r="J119" s="209" t="str">
        <f t="shared" si="9"/>
        <v/>
      </c>
      <c r="K119" s="2538"/>
      <c r="L119" s="2539"/>
      <c r="M119" s="2360"/>
      <c r="N119" s="2540"/>
      <c r="O119" s="1716"/>
      <c r="P119" s="1716"/>
    </row>
    <row r="120" spans="1:19" s="686" customFormat="1">
      <c r="A120" s="9"/>
      <c r="B120" s="9"/>
      <c r="C120" s="6" t="s">
        <v>896</v>
      </c>
      <c r="D120" s="12"/>
      <c r="E120" s="12"/>
      <c r="F120" s="12"/>
      <c r="G120" s="209" t="str">
        <f t="shared" si="10"/>
        <v/>
      </c>
      <c r="H120" s="209" t="str">
        <f t="shared" si="8"/>
        <v/>
      </c>
      <c r="I120" s="12"/>
      <c r="J120" s="209" t="str">
        <f t="shared" si="9"/>
        <v/>
      </c>
      <c r="K120" s="2395"/>
      <c r="L120" s="2326"/>
      <c r="M120" s="2336"/>
      <c r="N120" s="51"/>
      <c r="O120" s="1716"/>
      <c r="P120" s="1716"/>
    </row>
    <row r="121" spans="1:19" s="5" customFormat="1">
      <c r="A121" s="31"/>
      <c r="B121" s="31" t="s">
        <v>1019</v>
      </c>
      <c r="C121" s="6" t="s">
        <v>2085</v>
      </c>
      <c r="D121" s="13">
        <v>-41.593983999999999</v>
      </c>
      <c r="E121" s="13">
        <v>0</v>
      </c>
      <c r="F121" s="13">
        <v>-5046.2270859999999</v>
      </c>
      <c r="G121" s="211">
        <f>IFERROR(F121/D121,"")</f>
        <v>121.32108061588907</v>
      </c>
      <c r="H121" s="211" t="str">
        <f>IFERROR(F121/E121,"")</f>
        <v/>
      </c>
      <c r="I121" s="13">
        <v>0</v>
      </c>
      <c r="J121" s="211">
        <f>IFERROR(I121/F121,"")</f>
        <v>0</v>
      </c>
      <c r="K121" s="2395"/>
      <c r="L121" s="2326"/>
      <c r="M121" s="2336"/>
      <c r="N121" s="51"/>
      <c r="O121" s="97"/>
      <c r="P121" s="97"/>
    </row>
    <row r="122" spans="1:19">
      <c r="A122" s="31" t="s">
        <v>30</v>
      </c>
      <c r="B122" s="31"/>
      <c r="C122" s="16" t="s">
        <v>453</v>
      </c>
      <c r="D122" s="13">
        <v>98030.382507600007</v>
      </c>
      <c r="E122" s="13">
        <v>112312</v>
      </c>
      <c r="F122" s="13">
        <f>F29-F30</f>
        <v>124615.94491999998</v>
      </c>
      <c r="G122" s="211">
        <f t="shared" si="10"/>
        <v>1.2711971710437717</v>
      </c>
      <c r="H122" s="211">
        <f t="shared" si="8"/>
        <v>1.1095514719709378</v>
      </c>
      <c r="I122" s="13">
        <f>ROUND(I29-I30,0)</f>
        <v>141507</v>
      </c>
      <c r="J122" s="211">
        <f t="shared" si="9"/>
        <v>1.1355448942817359</v>
      </c>
      <c r="K122" s="2395"/>
      <c r="L122" s="2326"/>
      <c r="M122" s="2336"/>
      <c r="N122" s="51"/>
      <c r="O122" s="97"/>
      <c r="P122" s="97"/>
    </row>
    <row r="123" spans="1:19">
      <c r="A123" s="31" t="s">
        <v>31</v>
      </c>
      <c r="B123" s="31"/>
      <c r="C123" s="16" t="s">
        <v>66</v>
      </c>
      <c r="D123" s="13">
        <v>9982.0590090000005</v>
      </c>
      <c r="E123" s="13">
        <v>9708.387495630137</v>
      </c>
      <c r="F123" s="13">
        <f>SUM(F124:F127)</f>
        <v>12195.04046</v>
      </c>
      <c r="G123" s="211">
        <f t="shared" si="10"/>
        <v>1.2216958894958181</v>
      </c>
      <c r="H123" s="211">
        <f t="shared" si="8"/>
        <v>1.2561344986991028</v>
      </c>
      <c r="I123" s="13">
        <f>SUM(I124:I127)</f>
        <v>13373.155085447095</v>
      </c>
      <c r="J123" s="211">
        <f t="shared" si="9"/>
        <v>1.096606044835303</v>
      </c>
      <c r="K123" s="2395"/>
      <c r="L123" s="2326"/>
      <c r="M123" s="2336"/>
      <c r="N123" s="51"/>
      <c r="O123" s="97"/>
      <c r="P123" s="97"/>
      <c r="Q123" s="57"/>
      <c r="R123" s="57"/>
      <c r="S123" s="57"/>
    </row>
    <row r="124" spans="1:19" ht="16.2">
      <c r="A124" s="2628"/>
      <c r="B124" s="167" t="s">
        <v>807</v>
      </c>
      <c r="C124" s="6" t="s">
        <v>78</v>
      </c>
      <c r="D124" s="12">
        <v>5221.3408950000003</v>
      </c>
      <c r="E124" s="12">
        <v>4746.4136986301364</v>
      </c>
      <c r="F124" s="12">
        <v>7440.6111719999999</v>
      </c>
      <c r="G124" s="209">
        <f t="shared" si="10"/>
        <v>1.4250383802990514</v>
      </c>
      <c r="H124" s="209">
        <f t="shared" si="8"/>
        <v>1.5676280333818007</v>
      </c>
      <c r="I124" s="12">
        <f>'PHONG TCKT'!G10/10^6*2+2000</f>
        <v>7692.9972602739736</v>
      </c>
      <c r="J124" s="209">
        <f t="shared" si="9"/>
        <v>1.0339200749024133</v>
      </c>
      <c r="K124" s="2395"/>
      <c r="L124" s="2326"/>
      <c r="M124" s="2336"/>
      <c r="N124" s="51"/>
      <c r="O124" s="97"/>
      <c r="P124" s="97"/>
      <c r="R124" s="97"/>
    </row>
    <row r="125" spans="1:19" ht="16.2">
      <c r="A125" s="2628"/>
      <c r="B125" s="167" t="s">
        <v>808</v>
      </c>
      <c r="C125" s="174" t="s">
        <v>745</v>
      </c>
      <c r="D125" s="12">
        <v>3255.3772140000001</v>
      </c>
      <c r="E125" s="12">
        <v>4961.9737969999996</v>
      </c>
      <c r="F125" s="12">
        <v>2713.0388779999998</v>
      </c>
      <c r="G125" s="209">
        <f t="shared" si="10"/>
        <v>0.83340230629260648</v>
      </c>
      <c r="H125" s="209">
        <f t="shared" si="8"/>
        <v>0.54676606306149744</v>
      </c>
      <c r="I125" s="12">
        <f>'PHONG TCKT'!H16/10^6</f>
        <v>5630.1578251731207</v>
      </c>
      <c r="J125" s="209">
        <f t="shared" si="9"/>
        <v>2.0752219479153076</v>
      </c>
      <c r="K125" s="2395"/>
      <c r="L125" s="2326"/>
      <c r="M125" s="2336"/>
      <c r="N125" s="51"/>
      <c r="P125" s="97"/>
      <c r="Q125" s="44"/>
      <c r="R125" s="574"/>
    </row>
    <row r="126" spans="1:19" ht="16.2">
      <c r="A126" s="2628"/>
      <c r="B126" s="167" t="s">
        <v>809</v>
      </c>
      <c r="C126" s="6" t="s">
        <v>746</v>
      </c>
      <c r="D126" s="12">
        <v>1505.3408999999999</v>
      </c>
      <c r="E126" s="12">
        <v>0</v>
      </c>
      <c r="F126" s="12">
        <v>2041.39041</v>
      </c>
      <c r="G126" s="209">
        <f t="shared" si="10"/>
        <v>1.3560984159800615</v>
      </c>
      <c r="H126" s="209" t="str">
        <f t="shared" si="8"/>
        <v/>
      </c>
      <c r="I126" s="12">
        <v>50</v>
      </c>
      <c r="J126" s="209">
        <f t="shared" si="9"/>
        <v>2.4493110066094607E-2</v>
      </c>
      <c r="K126" s="2395"/>
      <c r="L126" s="2326"/>
      <c r="M126" s="2336"/>
      <c r="N126" s="51"/>
      <c r="O126" s="97"/>
      <c r="P126" s="97"/>
      <c r="R126" s="574"/>
    </row>
    <row r="127" spans="1:19" ht="16.2">
      <c r="A127" s="2628"/>
      <c r="B127" s="167" t="s">
        <v>810</v>
      </c>
      <c r="C127" s="6" t="s">
        <v>747</v>
      </c>
      <c r="D127" s="12"/>
      <c r="E127" s="12"/>
      <c r="F127" s="12"/>
      <c r="G127" s="209" t="str">
        <f t="shared" si="10"/>
        <v/>
      </c>
      <c r="H127" s="209" t="str">
        <f t="shared" si="8"/>
        <v/>
      </c>
      <c r="I127" s="12"/>
      <c r="J127" s="209" t="str">
        <f t="shared" si="9"/>
        <v/>
      </c>
      <c r="K127" s="2395"/>
      <c r="L127" s="2326"/>
      <c r="M127" s="2336"/>
      <c r="N127" s="51"/>
      <c r="O127" s="97"/>
      <c r="P127" s="97"/>
    </row>
    <row r="128" spans="1:19">
      <c r="A128" s="31" t="s">
        <v>32</v>
      </c>
      <c r="B128" s="31"/>
      <c r="C128" s="16" t="s">
        <v>67</v>
      </c>
      <c r="D128" s="13">
        <v>644.54019600000004</v>
      </c>
      <c r="E128" s="13">
        <v>1149.7138660000001</v>
      </c>
      <c r="F128" s="13">
        <f>SUM(F129:F130)</f>
        <v>578.02943300000004</v>
      </c>
      <c r="G128" s="211">
        <f t="shared" si="10"/>
        <v>0.89680897574307372</v>
      </c>
      <c r="H128" s="211">
        <f t="shared" si="8"/>
        <v>0.50275938222006278</v>
      </c>
      <c r="I128" s="13">
        <f>SUM(I129:I130)</f>
        <v>3417.0287671232877</v>
      </c>
      <c r="J128" s="211">
        <f t="shared" si="9"/>
        <v>5.9115134490448815</v>
      </c>
      <c r="K128" s="2395"/>
      <c r="L128" s="2326"/>
      <c r="M128" s="2336"/>
      <c r="N128" s="51"/>
      <c r="O128" s="43"/>
      <c r="P128" s="43"/>
      <c r="Q128" s="57"/>
    </row>
    <row r="129" spans="1:23" ht="15" customHeight="1">
      <c r="A129" s="2628"/>
      <c r="B129" s="2628" t="s">
        <v>812</v>
      </c>
      <c r="C129" s="6" t="s">
        <v>76</v>
      </c>
      <c r="D129" s="12">
        <v>0</v>
      </c>
      <c r="E129" s="12">
        <v>1149.7138660000001</v>
      </c>
      <c r="F129" s="12">
        <f>'[85]2025 (10.25)'!$AN$194/10^6</f>
        <v>0</v>
      </c>
      <c r="G129" s="209" t="str">
        <f t="shared" si="10"/>
        <v/>
      </c>
      <c r="H129" s="209">
        <f t="shared" si="8"/>
        <v>0</v>
      </c>
      <c r="I129" s="12">
        <f>'PHONG TCKT'!H113/10^6</f>
        <v>3417.0287671232877</v>
      </c>
      <c r="J129" s="209" t="str">
        <f t="shared" si="9"/>
        <v/>
      </c>
      <c r="K129" s="2395"/>
      <c r="L129" s="2326"/>
      <c r="M129" s="2336"/>
      <c r="N129" s="51"/>
      <c r="O129" s="97"/>
      <c r="P129" s="97"/>
    </row>
    <row r="130" spans="1:23" ht="14.4" customHeight="1">
      <c r="A130" s="2628"/>
      <c r="B130" s="2628" t="s">
        <v>815</v>
      </c>
      <c r="C130" s="6" t="s">
        <v>77</v>
      </c>
      <c r="D130" s="12">
        <v>644.54019600000004</v>
      </c>
      <c r="E130" s="12">
        <v>0</v>
      </c>
      <c r="F130" s="12">
        <v>578.02943300000004</v>
      </c>
      <c r="G130" s="209">
        <f t="shared" si="10"/>
        <v>0.89680897574307372</v>
      </c>
      <c r="H130" s="209" t="str">
        <f t="shared" si="8"/>
        <v/>
      </c>
      <c r="I130" s="12">
        <f>'PHONG TCKT'!G119/10^6</f>
        <v>0</v>
      </c>
      <c r="J130" s="209">
        <f t="shared" si="9"/>
        <v>0</v>
      </c>
      <c r="K130" s="2395"/>
      <c r="L130" s="2326"/>
      <c r="M130" s="2336"/>
      <c r="N130" s="51"/>
      <c r="O130" s="97"/>
      <c r="P130" s="97"/>
    </row>
    <row r="131" spans="1:23">
      <c r="A131" s="31" t="s">
        <v>33</v>
      </c>
      <c r="B131" s="31"/>
      <c r="C131" s="16" t="s">
        <v>68</v>
      </c>
      <c r="D131" s="13">
        <v>107367.90132059999</v>
      </c>
      <c r="E131" s="13">
        <v>120871</v>
      </c>
      <c r="F131" s="13">
        <f>F122+(F123-F128)-0.5</f>
        <v>136232.45594699998</v>
      </c>
      <c r="G131" s="211">
        <f t="shared" si="10"/>
        <v>1.2688378395346536</v>
      </c>
      <c r="H131" s="211">
        <f t="shared" si="8"/>
        <v>1.1270896736768949</v>
      </c>
      <c r="I131" s="13">
        <f>ROUND(I122+(I123-I128),0)</f>
        <v>151463</v>
      </c>
      <c r="J131" s="211">
        <f t="shared" si="9"/>
        <v>1.1117982051129236</v>
      </c>
      <c r="K131" s="2395"/>
      <c r="L131" s="2326"/>
      <c r="M131" s="2336"/>
      <c r="N131" s="51"/>
      <c r="O131" s="97"/>
      <c r="P131" s="97"/>
      <c r="Q131" s="57"/>
    </row>
    <row r="132" spans="1:23">
      <c r="A132" s="31" t="s">
        <v>13</v>
      </c>
      <c r="B132" s="154" t="s">
        <v>813</v>
      </c>
      <c r="C132" s="16" t="s">
        <v>69</v>
      </c>
      <c r="D132" s="771">
        <v>2995.191409</v>
      </c>
      <c r="E132" s="771">
        <v>300</v>
      </c>
      <c r="F132" s="771">
        <v>53.175379999999997</v>
      </c>
      <c r="G132" s="211">
        <f t="shared" si="10"/>
        <v>1.7753583240195516E-2</v>
      </c>
      <c r="H132" s="211">
        <f t="shared" si="8"/>
        <v>0.17725126666666666</v>
      </c>
      <c r="I132" s="771">
        <f>'PHONG TCKT'!H18/10^6</f>
        <v>0</v>
      </c>
      <c r="J132" s="211">
        <f t="shared" si="9"/>
        <v>0</v>
      </c>
      <c r="K132" s="2395"/>
      <c r="L132" s="2326"/>
      <c r="M132" s="2336"/>
      <c r="N132" s="51"/>
      <c r="O132" s="97"/>
      <c r="P132" s="97"/>
    </row>
    <row r="133" spans="1:23">
      <c r="A133" s="31" t="s">
        <v>34</v>
      </c>
      <c r="B133" s="31" t="s">
        <v>1020</v>
      </c>
      <c r="C133" s="16" t="s">
        <v>70</v>
      </c>
      <c r="D133" s="771">
        <v>210.06405100000001</v>
      </c>
      <c r="E133" s="771">
        <v>0</v>
      </c>
      <c r="F133" s="771">
        <v>1169.711597</v>
      </c>
      <c r="G133" s="211">
        <f t="shared" si="10"/>
        <v>5.5683568484547603</v>
      </c>
      <c r="H133" s="211" t="str">
        <f t="shared" si="8"/>
        <v/>
      </c>
      <c r="I133" s="771">
        <f>'PHONG TCKT'!H138</f>
        <v>0</v>
      </c>
      <c r="J133" s="211">
        <f t="shared" si="9"/>
        <v>0</v>
      </c>
      <c r="K133" s="2395"/>
      <c r="L133" s="2326"/>
      <c r="M133" s="2336"/>
      <c r="N133" s="51"/>
      <c r="O133" s="97"/>
      <c r="P133" s="97"/>
    </row>
    <row r="134" spans="1:23">
      <c r="A134" s="31" t="s">
        <v>35</v>
      </c>
      <c r="B134" s="31"/>
      <c r="C134" s="16" t="s">
        <v>71</v>
      </c>
      <c r="D134" s="13">
        <v>110153.02867860002</v>
      </c>
      <c r="E134" s="13">
        <v>121171</v>
      </c>
      <c r="F134" s="13">
        <f>F131+F132-F133</f>
        <v>135115.91972999999</v>
      </c>
      <c r="G134" s="211">
        <f t="shared" si="10"/>
        <v>1.2266201061455666</v>
      </c>
      <c r="H134" s="211">
        <f t="shared" si="8"/>
        <v>1.1150846302333066</v>
      </c>
      <c r="I134" s="13">
        <f>I131+I132-I133</f>
        <v>151463</v>
      </c>
      <c r="J134" s="211">
        <f t="shared" si="9"/>
        <v>1.1209855974237981</v>
      </c>
      <c r="K134" s="2395"/>
      <c r="L134" s="2326"/>
      <c r="M134" s="2336"/>
      <c r="N134" s="51"/>
      <c r="O134" s="97"/>
      <c r="P134" s="97"/>
    </row>
    <row r="135" spans="1:23">
      <c r="A135" s="31" t="s">
        <v>36</v>
      </c>
      <c r="B135" s="31"/>
      <c r="C135" s="16" t="s">
        <v>339</v>
      </c>
      <c r="D135" s="13">
        <v>110153.02867860002</v>
      </c>
      <c r="E135" s="13">
        <v>121171</v>
      </c>
      <c r="F135" s="13">
        <f>F134</f>
        <v>135115.91972999999</v>
      </c>
      <c r="G135" s="211">
        <f t="shared" si="10"/>
        <v>1.2266201061455666</v>
      </c>
      <c r="H135" s="211">
        <f t="shared" si="8"/>
        <v>1.1150846302333066</v>
      </c>
      <c r="I135" s="13">
        <f>I134</f>
        <v>151463</v>
      </c>
      <c r="J135" s="211">
        <f t="shared" si="9"/>
        <v>1.1209855974237981</v>
      </c>
      <c r="K135" s="2395"/>
      <c r="L135" s="2326"/>
      <c r="M135" s="2336"/>
      <c r="N135" s="51"/>
      <c r="O135" s="97"/>
      <c r="P135" s="97"/>
      <c r="Q135" s="57"/>
    </row>
    <row r="136" spans="1:23">
      <c r="A136" s="31" t="s">
        <v>37</v>
      </c>
      <c r="B136" s="31"/>
      <c r="C136" s="16" t="s">
        <v>1060</v>
      </c>
      <c r="D136" s="13">
        <v>20804.870773999999</v>
      </c>
      <c r="E136" s="13">
        <v>23242</v>
      </c>
      <c r="F136" s="13">
        <v>29076.896932</v>
      </c>
      <c r="G136" s="211">
        <f t="shared" si="10"/>
        <v>1.397600458462718</v>
      </c>
      <c r="H136" s="211">
        <f t="shared" si="8"/>
        <v>1.2510496915928062</v>
      </c>
      <c r="I136" s="13">
        <f>ROUND((I135- I125)*20%,0)</f>
        <v>29167</v>
      </c>
      <c r="J136" s="211">
        <f t="shared" si="9"/>
        <v>1.0030987855482212</v>
      </c>
      <c r="K136" s="2395"/>
      <c r="L136" s="2326"/>
      <c r="M136" s="2336"/>
      <c r="N136" s="51"/>
      <c r="O136" s="97"/>
      <c r="P136" s="97"/>
      <c r="Q136" s="57"/>
      <c r="W136" s="57"/>
    </row>
    <row r="137" spans="1:23">
      <c r="A137" s="31" t="s">
        <v>38</v>
      </c>
      <c r="B137" s="31"/>
      <c r="C137" s="16" t="s">
        <v>72</v>
      </c>
      <c r="D137" s="13">
        <v>89348.157904600026</v>
      </c>
      <c r="E137" s="13">
        <v>97929</v>
      </c>
      <c r="F137" s="13">
        <f>F135-F136</f>
        <v>106039.02279799999</v>
      </c>
      <c r="G137" s="211">
        <f t="shared" si="10"/>
        <v>1.1868070398409485</v>
      </c>
      <c r="H137" s="211">
        <f t="shared" si="8"/>
        <v>1.0828153335375628</v>
      </c>
      <c r="I137" s="13">
        <f>I135-I136</f>
        <v>122296</v>
      </c>
      <c r="J137" s="211">
        <f t="shared" si="9"/>
        <v>1.1533112695028216</v>
      </c>
      <c r="K137" s="2395"/>
      <c r="L137" s="2326"/>
      <c r="M137" s="2336"/>
      <c r="N137" s="51"/>
      <c r="O137" s="97"/>
      <c r="P137" s="97"/>
      <c r="Q137" s="57"/>
    </row>
    <row r="138" spans="1:23">
      <c r="A138" s="31" t="s">
        <v>39</v>
      </c>
      <c r="B138" s="31"/>
      <c r="C138" s="16" t="s">
        <v>73</v>
      </c>
      <c r="D138" s="13">
        <v>0</v>
      </c>
      <c r="E138" s="13">
        <v>0</v>
      </c>
      <c r="F138" s="13">
        <v>0</v>
      </c>
      <c r="G138" s="211" t="str">
        <f t="shared" si="10"/>
        <v/>
      </c>
      <c r="H138" s="211" t="str">
        <f t="shared" si="8"/>
        <v/>
      </c>
      <c r="I138" s="13">
        <v>0</v>
      </c>
      <c r="J138" s="211" t="str">
        <f t="shared" si="9"/>
        <v/>
      </c>
      <c r="K138" s="2395"/>
      <c r="L138" s="2326"/>
      <c r="M138" s="2336"/>
      <c r="N138" s="51"/>
      <c r="O138" s="97"/>
      <c r="P138" s="97"/>
    </row>
    <row r="139" spans="1:23" s="5" customFormat="1">
      <c r="A139" s="31" t="s">
        <v>40</v>
      </c>
      <c r="B139" s="31"/>
      <c r="C139" s="16" t="s">
        <v>74</v>
      </c>
      <c r="D139" s="13">
        <v>89348.157904600026</v>
      </c>
      <c r="E139" s="13">
        <v>97929</v>
      </c>
      <c r="F139" s="13">
        <f>F137</f>
        <v>106039.02279799999</v>
      </c>
      <c r="G139" s="211">
        <f t="shared" si="10"/>
        <v>1.1868070398409485</v>
      </c>
      <c r="H139" s="211">
        <f t="shared" si="8"/>
        <v>1.0828153335375628</v>
      </c>
      <c r="I139" s="13">
        <f>I137</f>
        <v>122296</v>
      </c>
      <c r="J139" s="211">
        <f t="shared" si="9"/>
        <v>1.1533112695028216</v>
      </c>
      <c r="K139" s="2395"/>
      <c r="L139" s="2326"/>
      <c r="M139" s="2336"/>
      <c r="N139" s="51"/>
      <c r="O139" s="97"/>
      <c r="P139" s="97"/>
      <c r="Q139" s="97"/>
      <c r="R139" s="97"/>
      <c r="T139" s="97"/>
    </row>
    <row r="140" spans="1:23" s="5" customFormat="1">
      <c r="A140" s="31">
        <v>1</v>
      </c>
      <c r="B140" s="147"/>
      <c r="C140" s="21" t="s">
        <v>1007</v>
      </c>
      <c r="D140" s="658">
        <v>35710.068822999994</v>
      </c>
      <c r="E140" s="658">
        <v>38897.419087499999</v>
      </c>
      <c r="F140" s="658">
        <f>'14 PPLN'!D27</f>
        <v>42020.666666666672</v>
      </c>
      <c r="G140" s="211">
        <f t="shared" ref="G140:G162" si="11">IFERROR(F140/D140,"")</f>
        <v>1.1767176051926893</v>
      </c>
      <c r="H140" s="211">
        <f t="shared" ref="H140:H162" si="12">IFERROR(F140/E140,"")</f>
        <v>1.0802944681790045</v>
      </c>
      <c r="I140" s="658">
        <f>'14 PPLN'!F27</f>
        <v>72909.923988718743</v>
      </c>
      <c r="J140" s="211">
        <f t="shared" ref="J140:J162" si="13">IFERROR(I140/F140,"")</f>
        <v>1.7350967933727548</v>
      </c>
      <c r="K140" s="2395"/>
      <c r="L140" s="2326"/>
      <c r="M140" s="2336"/>
      <c r="N140" s="51"/>
      <c r="O140" s="97"/>
      <c r="P140" s="97"/>
      <c r="Q140" s="97"/>
    </row>
    <row r="141" spans="1:23">
      <c r="A141" s="2624">
        <v>1.1000000000000001</v>
      </c>
      <c r="B141" s="2624"/>
      <c r="C141" s="8" t="s">
        <v>2174</v>
      </c>
      <c r="D141" s="581">
        <v>26804.447371999999</v>
      </c>
      <c r="E141" s="581">
        <f>'14 PPLN'!C28</f>
        <v>29379</v>
      </c>
      <c r="F141" s="581">
        <f>'14 PPLN'!D28</f>
        <v>31812</v>
      </c>
      <c r="G141" s="209">
        <f t="shared" si="11"/>
        <v>1.1868179768268943</v>
      </c>
      <c r="H141" s="209">
        <f t="shared" si="12"/>
        <v>1.0828142550801594</v>
      </c>
      <c r="I141" s="581">
        <f>'14 PPLN'!F28</f>
        <v>61148</v>
      </c>
      <c r="J141" s="209">
        <f t="shared" si="13"/>
        <v>1.9221677354457438</v>
      </c>
      <c r="K141" s="2395"/>
      <c r="L141" s="2326"/>
      <c r="M141" s="2336"/>
      <c r="N141" s="51"/>
      <c r="O141" s="97"/>
      <c r="P141" s="97"/>
      <c r="Q141" s="57"/>
    </row>
    <row r="142" spans="1:23">
      <c r="A142" s="2624">
        <v>1.2</v>
      </c>
      <c r="B142" s="2624"/>
      <c r="C142" s="8" t="s">
        <v>1343</v>
      </c>
      <c r="D142" s="581">
        <v>7950.3339509999996</v>
      </c>
      <c r="E142" s="581">
        <f>'14 PPLN'!C29</f>
        <v>8668.4190875000004</v>
      </c>
      <c r="F142" s="581">
        <f>'14 PPLN'!D29</f>
        <v>8891.7999999999993</v>
      </c>
      <c r="G142" s="209">
        <f t="shared" si="11"/>
        <v>1.1184184280562932</v>
      </c>
      <c r="H142" s="209">
        <f t="shared" si="12"/>
        <v>1.0257695100162056</v>
      </c>
      <c r="I142" s="581">
        <f>'14 PPLN'!F29</f>
        <v>10447.763838718751</v>
      </c>
      <c r="J142" s="209">
        <f t="shared" si="13"/>
        <v>1.1749886230818003</v>
      </c>
      <c r="K142" s="2395"/>
      <c r="L142" s="2326"/>
      <c r="M142" s="2336"/>
      <c r="N142" s="51"/>
      <c r="O142" s="97"/>
      <c r="P142" s="97"/>
      <c r="Q142" s="57"/>
    </row>
    <row r="143" spans="1:23">
      <c r="A143" s="2624">
        <v>1.3</v>
      </c>
      <c r="B143" s="2624"/>
      <c r="C143" s="8" t="s">
        <v>1344</v>
      </c>
      <c r="D143" s="581">
        <v>500</v>
      </c>
      <c r="E143" s="581">
        <f>'14 PPLN'!C30</f>
        <v>500</v>
      </c>
      <c r="F143" s="581">
        <f>'14 PPLN'!D30</f>
        <v>500</v>
      </c>
      <c r="G143" s="209">
        <f t="shared" si="11"/>
        <v>1</v>
      </c>
      <c r="H143" s="209">
        <f t="shared" si="12"/>
        <v>1</v>
      </c>
      <c r="I143" s="581">
        <f>'14 PPLN'!F30</f>
        <v>500</v>
      </c>
      <c r="J143" s="209">
        <f t="shared" si="13"/>
        <v>1</v>
      </c>
      <c r="K143" s="2395"/>
      <c r="L143" s="2326"/>
      <c r="M143" s="2336"/>
      <c r="N143" s="51"/>
      <c r="O143" s="97"/>
      <c r="P143" s="97"/>
      <c r="Q143" s="57"/>
    </row>
    <row r="144" spans="1:23">
      <c r="A144" s="2624">
        <v>1.4</v>
      </c>
      <c r="B144" s="2624"/>
      <c r="C144" s="8" t="s">
        <v>239</v>
      </c>
      <c r="D144" s="581">
        <v>455.28750000000002</v>
      </c>
      <c r="E144" s="581">
        <f>'14 PPLN'!C31</f>
        <v>362.09999999999997</v>
      </c>
      <c r="F144" s="581">
        <f>'14 PPLN'!D31</f>
        <v>816.86666666666667</v>
      </c>
      <c r="G144" s="209">
        <f t="shared" si="11"/>
        <v>1.7941776716177507</v>
      </c>
      <c r="H144" s="209">
        <f t="shared" si="12"/>
        <v>2.2559145724017311</v>
      </c>
      <c r="I144" s="581">
        <f>'14 PPLN'!F31</f>
        <v>814.16015000000004</v>
      </c>
      <c r="J144" s="209">
        <f t="shared" si="13"/>
        <v>0.99668670937729542</v>
      </c>
      <c r="K144" s="2395"/>
      <c r="L144" s="2326"/>
      <c r="M144" s="2336"/>
      <c r="N144" s="51"/>
      <c r="O144" s="97"/>
      <c r="P144" s="97"/>
      <c r="Q144" s="57"/>
    </row>
    <row r="145" spans="1:17">
      <c r="A145" s="2624">
        <v>1.5</v>
      </c>
      <c r="B145" s="2624"/>
      <c r="C145" s="8" t="s">
        <v>1008</v>
      </c>
      <c r="D145" s="581">
        <v>0</v>
      </c>
      <c r="E145" s="581">
        <v>0</v>
      </c>
      <c r="F145" s="581">
        <v>0</v>
      </c>
      <c r="G145" s="209" t="str">
        <f t="shared" si="11"/>
        <v/>
      </c>
      <c r="H145" s="209" t="str">
        <f t="shared" si="12"/>
        <v/>
      </c>
      <c r="I145" s="581">
        <f>'14 PPLN'!F32</f>
        <v>0</v>
      </c>
      <c r="J145" s="209" t="str">
        <f t="shared" si="13"/>
        <v/>
      </c>
      <c r="K145" s="2395"/>
      <c r="L145" s="2326"/>
      <c r="M145" s="2336"/>
      <c r="N145" s="51"/>
      <c r="O145" s="57"/>
      <c r="P145" s="57"/>
      <c r="Q145" s="57"/>
    </row>
    <row r="146" spans="1:17" s="5" customFormat="1">
      <c r="A146" s="31">
        <v>2</v>
      </c>
      <c r="B146" s="147"/>
      <c r="C146" s="21" t="s">
        <v>1052</v>
      </c>
      <c r="D146" s="658">
        <v>53638.089082000035</v>
      </c>
      <c r="E146" s="658">
        <v>59031.988219302722</v>
      </c>
      <c r="F146" s="658">
        <f>'14 PPLN'!D33</f>
        <v>64018.356131333319</v>
      </c>
      <c r="G146" s="211">
        <f t="shared" si="11"/>
        <v>1.1935241770724587</v>
      </c>
      <c r="H146" s="211">
        <f t="shared" si="12"/>
        <v>1.0844689135914978</v>
      </c>
      <c r="I146" s="658">
        <f>'14 PPLN'!F33</f>
        <v>49386.076011281257</v>
      </c>
      <c r="J146" s="211">
        <f t="shared" si="13"/>
        <v>0.77143617855425684</v>
      </c>
      <c r="K146" s="2395"/>
      <c r="L146" s="2326"/>
      <c r="M146" s="2336"/>
      <c r="N146" s="51"/>
      <c r="O146" s="97"/>
      <c r="P146" s="97"/>
      <c r="Q146" s="97"/>
    </row>
    <row r="147" spans="1:17" s="5" customFormat="1">
      <c r="A147" s="31">
        <v>3</v>
      </c>
      <c r="B147" s="147"/>
      <c r="C147" s="21" t="s">
        <v>1287</v>
      </c>
      <c r="D147" s="658">
        <v>53638.089082000035</v>
      </c>
      <c r="E147" s="658">
        <v>59031.988219302722</v>
      </c>
      <c r="F147" s="658">
        <f>'14 PPLN'!D34</f>
        <v>64018.356131333319</v>
      </c>
      <c r="G147" s="211">
        <f t="shared" si="11"/>
        <v>1.1935241770724587</v>
      </c>
      <c r="H147" s="211">
        <f t="shared" si="12"/>
        <v>1.0844689135914978</v>
      </c>
      <c r="I147" s="658">
        <f>'14 PPLN'!F34</f>
        <v>49386.076011281257</v>
      </c>
      <c r="J147" s="211">
        <f t="shared" si="13"/>
        <v>0.77143617855425684</v>
      </c>
      <c r="K147" s="2395"/>
      <c r="L147" s="2326"/>
      <c r="M147" s="2336"/>
      <c r="N147" s="51"/>
      <c r="O147" s="97"/>
      <c r="P147" s="97"/>
      <c r="Q147" s="97"/>
    </row>
    <row r="148" spans="1:17">
      <c r="A148" s="2624">
        <v>3.1</v>
      </c>
      <c r="B148" s="2624"/>
      <c r="C148" s="8" t="s">
        <v>1017</v>
      </c>
      <c r="D148" s="581">
        <v>53638.089082000035</v>
      </c>
      <c r="E148" s="581">
        <v>59031.988219302722</v>
      </c>
      <c r="F148" s="581">
        <f>'14 PPLN'!D35</f>
        <v>64018.356131333319</v>
      </c>
      <c r="G148" s="209">
        <f t="shared" si="11"/>
        <v>1.1935241770724587</v>
      </c>
      <c r="H148" s="209">
        <f t="shared" si="12"/>
        <v>1.0844689135914978</v>
      </c>
      <c r="I148" s="581">
        <f>'14 PPLN'!F35</f>
        <v>49386.076011281257</v>
      </c>
      <c r="J148" s="209">
        <f t="shared" si="13"/>
        <v>0.77143617855425684</v>
      </c>
      <c r="K148" s="2395"/>
      <c r="L148" s="2326"/>
      <c r="M148" s="2336"/>
      <c r="N148" s="51"/>
      <c r="O148" s="57"/>
      <c r="P148" s="57"/>
      <c r="Q148" s="57"/>
    </row>
    <row r="149" spans="1:17">
      <c r="A149" s="2624">
        <v>3.2</v>
      </c>
      <c r="B149" s="2624"/>
      <c r="C149" s="8" t="s">
        <v>1015</v>
      </c>
      <c r="D149" s="581">
        <v>0</v>
      </c>
      <c r="E149" s="581">
        <v>0</v>
      </c>
      <c r="F149" s="581">
        <f>'14 PPLN'!D36</f>
        <v>0</v>
      </c>
      <c r="G149" s="209" t="str">
        <f t="shared" si="11"/>
        <v/>
      </c>
      <c r="H149" s="209" t="str">
        <f t="shared" si="12"/>
        <v/>
      </c>
      <c r="I149" s="581">
        <f>'14 PPLN'!F36</f>
        <v>0</v>
      </c>
      <c r="J149" s="209" t="str">
        <f t="shared" si="13"/>
        <v/>
      </c>
      <c r="K149" s="2395"/>
      <c r="L149" s="2326"/>
      <c r="M149" s="2336"/>
      <c r="N149" s="51"/>
      <c r="O149" s="57"/>
      <c r="P149" s="57"/>
      <c r="Q149" s="57"/>
    </row>
    <row r="150" spans="1:17" s="5" customFormat="1">
      <c r="A150" s="31">
        <v>4</v>
      </c>
      <c r="B150" s="147"/>
      <c r="C150" s="21" t="s">
        <v>1471</v>
      </c>
      <c r="D150" s="658">
        <v>53638.089082000035</v>
      </c>
      <c r="E150" s="658">
        <v>59031.988219302722</v>
      </c>
      <c r="F150" s="658">
        <f>'14 PPLN'!D37</f>
        <v>64018.356131333319</v>
      </c>
      <c r="G150" s="211">
        <f t="shared" si="11"/>
        <v>1.1935241770724587</v>
      </c>
      <c r="H150" s="211">
        <f t="shared" si="12"/>
        <v>1.0844689135914978</v>
      </c>
      <c r="I150" s="658">
        <f>'14 PPLN'!F37</f>
        <v>49386.076011281257</v>
      </c>
      <c r="J150" s="211">
        <f t="shared" si="13"/>
        <v>0.77143617855425684</v>
      </c>
      <c r="K150" s="2395"/>
      <c r="L150" s="2326"/>
      <c r="M150" s="2336"/>
      <c r="N150" s="51"/>
      <c r="O150" s="97"/>
      <c r="P150" s="97"/>
      <c r="Q150" s="97"/>
    </row>
    <row r="151" spans="1:17">
      <c r="A151" s="2624">
        <v>4.0999999999999996</v>
      </c>
      <c r="B151" s="2624"/>
      <c r="C151" s="8" t="s">
        <v>1012</v>
      </c>
      <c r="D151" s="581"/>
      <c r="E151" s="581"/>
      <c r="F151" s="581"/>
      <c r="G151" s="209" t="str">
        <f t="shared" si="11"/>
        <v/>
      </c>
      <c r="H151" s="209" t="str">
        <f t="shared" si="12"/>
        <v/>
      </c>
      <c r="I151" s="581"/>
      <c r="J151" s="209" t="str">
        <f t="shared" si="13"/>
        <v/>
      </c>
      <c r="K151" s="2395"/>
      <c r="L151" s="2326"/>
      <c r="M151" s="2336"/>
      <c r="N151" s="51"/>
      <c r="O151" s="57"/>
      <c r="P151" s="57"/>
      <c r="Q151" s="57"/>
    </row>
    <row r="152" spans="1:17" s="24" customFormat="1">
      <c r="A152" s="1696"/>
      <c r="B152" s="1696"/>
      <c r="C152" s="215" t="s">
        <v>1053</v>
      </c>
      <c r="D152" s="210">
        <v>0.3575872605466669</v>
      </c>
      <c r="E152" s="210">
        <v>0.29515994109651361</v>
      </c>
      <c r="F152" s="210">
        <f>'14 PPLN'!D39</f>
        <v>0.42678904087555547</v>
      </c>
      <c r="G152" s="210">
        <f t="shared" si="11"/>
        <v>1.1935241770724587</v>
      </c>
      <c r="H152" s="210">
        <f t="shared" si="12"/>
        <v>1.4459585514553304</v>
      </c>
      <c r="I152" s="210">
        <f>'14 PPLN'!F39</f>
        <v>0.24693038005640627</v>
      </c>
      <c r="J152" s="210">
        <f t="shared" si="13"/>
        <v>0.57857713391569265</v>
      </c>
      <c r="K152" s="2395"/>
      <c r="L152" s="2326"/>
      <c r="M152" s="2336"/>
      <c r="N152" s="51"/>
      <c r="O152" s="526"/>
      <c r="P152" s="526"/>
      <c r="Q152" s="526"/>
    </row>
    <row r="153" spans="1:17" s="24" customFormat="1">
      <c r="A153" s="1696"/>
      <c r="B153" s="1696"/>
      <c r="C153" s="23" t="s">
        <v>1013</v>
      </c>
      <c r="D153" s="1697">
        <v>53638.089082000035</v>
      </c>
      <c r="E153" s="1697">
        <v>59031.988219302722</v>
      </c>
      <c r="F153" s="1697">
        <f>'14 PPLN'!D40</f>
        <v>64018.356131333319</v>
      </c>
      <c r="G153" s="210">
        <f t="shared" si="11"/>
        <v>1.1935241770724587</v>
      </c>
      <c r="H153" s="210">
        <f t="shared" si="12"/>
        <v>1.0844689135914978</v>
      </c>
      <c r="I153" s="1697">
        <f>'14 PPLN'!F40</f>
        <v>49386.076011281257</v>
      </c>
      <c r="J153" s="210">
        <f t="shared" si="13"/>
        <v>0.77143617855425684</v>
      </c>
      <c r="K153" s="2395"/>
      <c r="L153" s="2326"/>
      <c r="M153" s="2339"/>
      <c r="N153" s="51"/>
      <c r="O153" s="526"/>
      <c r="P153" s="526"/>
      <c r="Q153" s="526"/>
    </row>
    <row r="154" spans="1:17" s="24" customFormat="1">
      <c r="A154" s="1696">
        <v>4.2</v>
      </c>
      <c r="B154" s="1696"/>
      <c r="C154" s="225" t="s">
        <v>1302</v>
      </c>
      <c r="D154" s="1697">
        <v>0</v>
      </c>
      <c r="E154" s="1697">
        <v>0</v>
      </c>
      <c r="F154" s="1697">
        <f>'14 PPLN'!D41</f>
        <v>0</v>
      </c>
      <c r="G154" s="210" t="str">
        <f t="shared" si="11"/>
        <v/>
      </c>
      <c r="H154" s="210" t="str">
        <f t="shared" si="12"/>
        <v/>
      </c>
      <c r="I154" s="1697">
        <f>'14 PPLN'!F41</f>
        <v>0</v>
      </c>
      <c r="J154" s="210" t="str">
        <f t="shared" si="13"/>
        <v/>
      </c>
      <c r="K154" s="2395"/>
      <c r="L154" s="2326"/>
      <c r="M154" s="2337"/>
      <c r="N154" s="51"/>
      <c r="O154" s="526"/>
      <c r="P154" s="526"/>
      <c r="Q154" s="526"/>
    </row>
    <row r="155" spans="1:17" s="24" customFormat="1">
      <c r="A155" s="1696"/>
      <c r="B155" s="1696"/>
      <c r="C155" s="215" t="s">
        <v>1016</v>
      </c>
      <c r="D155" s="210">
        <v>0</v>
      </c>
      <c r="E155" s="210">
        <v>0</v>
      </c>
      <c r="F155" s="210">
        <f>'14 PPLN'!D42</f>
        <v>0</v>
      </c>
      <c r="G155" s="210" t="str">
        <f t="shared" si="11"/>
        <v/>
      </c>
      <c r="H155" s="210" t="str">
        <f t="shared" si="12"/>
        <v/>
      </c>
      <c r="I155" s="210">
        <f>'14 PPLN'!F42</f>
        <v>0</v>
      </c>
      <c r="J155" s="210" t="str">
        <f t="shared" si="13"/>
        <v/>
      </c>
      <c r="K155" s="2395"/>
      <c r="L155" s="2326"/>
      <c r="M155" s="2339"/>
      <c r="N155" s="51"/>
      <c r="O155" s="526"/>
      <c r="P155" s="526"/>
      <c r="Q155" s="526"/>
    </row>
    <row r="156" spans="1:17" s="24" customFormat="1">
      <c r="A156" s="1696"/>
      <c r="B156" s="1696"/>
      <c r="C156" s="215" t="s">
        <v>1013</v>
      </c>
      <c r="D156" s="1697">
        <v>0</v>
      </c>
      <c r="E156" s="1697">
        <v>0</v>
      </c>
      <c r="F156" s="1697">
        <f>'14 PPLN'!D43</f>
        <v>0</v>
      </c>
      <c r="G156" s="210" t="str">
        <f t="shared" si="11"/>
        <v/>
      </c>
      <c r="H156" s="210" t="str">
        <f t="shared" si="12"/>
        <v/>
      </c>
      <c r="I156" s="1697">
        <f>'14 PPLN'!F43</f>
        <v>0</v>
      </c>
      <c r="J156" s="210" t="str">
        <f t="shared" si="13"/>
        <v/>
      </c>
      <c r="K156" s="2395"/>
      <c r="L156" s="2326"/>
      <c r="M156" s="2339"/>
      <c r="N156" s="51"/>
      <c r="O156" s="526"/>
      <c r="P156" s="526"/>
      <c r="Q156" s="526"/>
    </row>
    <row r="157" spans="1:17" s="24" customFormat="1">
      <c r="A157" s="1696">
        <v>4.2</v>
      </c>
      <c r="B157" s="1696"/>
      <c r="C157" s="215" t="s">
        <v>1374</v>
      </c>
      <c r="D157" s="1697"/>
      <c r="E157" s="1697"/>
      <c r="F157" s="1697"/>
      <c r="G157" s="210" t="str">
        <f t="shared" si="11"/>
        <v/>
      </c>
      <c r="H157" s="210" t="str">
        <f t="shared" si="12"/>
        <v/>
      </c>
      <c r="I157" s="1697"/>
      <c r="J157" s="210" t="str">
        <f t="shared" si="13"/>
        <v/>
      </c>
      <c r="K157" s="2395"/>
      <c r="L157" s="2326"/>
      <c r="M157" s="2339"/>
      <c r="N157" s="51"/>
      <c r="O157" s="526"/>
      <c r="P157" s="526"/>
      <c r="Q157" s="526"/>
    </row>
    <row r="158" spans="1:17" s="5" customFormat="1">
      <c r="A158" s="31">
        <v>5</v>
      </c>
      <c r="B158" s="147"/>
      <c r="C158" s="21" t="s">
        <v>1059</v>
      </c>
      <c r="D158" s="658">
        <v>0</v>
      </c>
      <c r="E158" s="658">
        <v>0</v>
      </c>
      <c r="F158" s="658">
        <f>'14 PPLN'!D44</f>
        <v>0</v>
      </c>
      <c r="G158" s="211" t="str">
        <f t="shared" si="11"/>
        <v/>
      </c>
      <c r="H158" s="211" t="str">
        <f t="shared" si="12"/>
        <v/>
      </c>
      <c r="I158" s="658">
        <f>'14 PPLN'!G44</f>
        <v>0</v>
      </c>
      <c r="J158" s="211" t="str">
        <f t="shared" si="13"/>
        <v/>
      </c>
      <c r="K158" s="2395"/>
      <c r="L158" s="2326"/>
      <c r="M158" s="2339"/>
      <c r="N158" s="51"/>
      <c r="O158" s="97"/>
      <c r="P158" s="97"/>
      <c r="Q158" s="97"/>
    </row>
    <row r="159" spans="1:17" s="5" customFormat="1">
      <c r="A159" s="31">
        <v>6</v>
      </c>
      <c r="B159" s="147"/>
      <c r="C159" s="21" t="s">
        <v>1057</v>
      </c>
      <c r="D159" s="211">
        <v>0.59565438603333354</v>
      </c>
      <c r="E159" s="211">
        <v>0.48964703653401359</v>
      </c>
      <c r="F159" s="211">
        <f>'14 PPLN'!D45</f>
        <v>0.70692681865333329</v>
      </c>
      <c r="G159" s="211">
        <f t="shared" si="11"/>
        <v>1.1868070398356352</v>
      </c>
      <c r="H159" s="211">
        <f t="shared" si="12"/>
        <v>1.4437477732068869</v>
      </c>
      <c r="I159" s="211">
        <f>'14 PPLN'!F45</f>
        <v>0.61148000000000002</v>
      </c>
      <c r="J159" s="211">
        <f t="shared" si="13"/>
        <v>0.86498345212711614</v>
      </c>
      <c r="K159" s="2395"/>
      <c r="L159" s="2326"/>
      <c r="M159" s="2336"/>
      <c r="N159" s="51"/>
      <c r="O159" s="97"/>
      <c r="P159" s="97"/>
      <c r="Q159" s="97"/>
    </row>
    <row r="160" spans="1:17" s="5" customFormat="1">
      <c r="A160" s="31">
        <v>7</v>
      </c>
      <c r="B160" s="147"/>
      <c r="C160" s="21" t="s">
        <v>1058</v>
      </c>
      <c r="D160" s="211">
        <v>0.26520039937096851</v>
      </c>
      <c r="E160" s="211">
        <v>0.26347243306027751</v>
      </c>
      <c r="F160" s="211">
        <f>'14 PPLN'!D46</f>
        <v>0.28216460211638705</v>
      </c>
      <c r="G160" s="211">
        <f t="shared" si="11"/>
        <v>1.0639674856661456</v>
      </c>
      <c r="H160" s="211">
        <f t="shared" si="12"/>
        <v>1.0709454451799636</v>
      </c>
      <c r="I160" s="211">
        <f>'14 PPLN'!F46</f>
        <v>0.2912282889122691</v>
      </c>
      <c r="J160" s="211">
        <f t="shared" si="13"/>
        <v>1.0321219838629634</v>
      </c>
      <c r="K160" s="2395"/>
      <c r="L160" s="2326"/>
      <c r="M160" s="2338"/>
      <c r="N160" s="51"/>
      <c r="O160" s="97"/>
      <c r="P160" s="97"/>
      <c r="Q160" s="97"/>
    </row>
    <row r="161" spans="1:17" s="5" customFormat="1">
      <c r="A161" s="31">
        <v>8</v>
      </c>
      <c r="B161" s="147"/>
      <c r="C161" s="21" t="s">
        <v>243</v>
      </c>
      <c r="D161" s="658">
        <v>5956.543860333335</v>
      </c>
      <c r="E161" s="658">
        <v>4896.4703653401366</v>
      </c>
      <c r="F161" s="658">
        <f>'14 PPLN'!D47</f>
        <v>6443.1481865333326</v>
      </c>
      <c r="G161" s="211">
        <f t="shared" si="11"/>
        <v>1.081692393711807</v>
      </c>
      <c r="H161" s="211">
        <f t="shared" si="12"/>
        <v>1.3158760710861068</v>
      </c>
      <c r="I161" s="658">
        <f>'14 PPLN'!F47</f>
        <v>5567.4118080640628</v>
      </c>
      <c r="J161" s="211">
        <f t="shared" si="13"/>
        <v>0.86408253339576679</v>
      </c>
      <c r="K161" s="2395"/>
      <c r="L161" s="2326"/>
      <c r="M161" s="2338"/>
      <c r="N161" s="51"/>
      <c r="O161" s="97"/>
      <c r="P161" s="97"/>
      <c r="Q161" s="97"/>
    </row>
    <row r="162" spans="1:17">
      <c r="A162" s="616"/>
      <c r="B162" s="616"/>
      <c r="C162" s="617"/>
      <c r="D162" s="2534"/>
      <c r="E162" s="2534"/>
      <c r="F162" s="164"/>
      <c r="G162" s="2265" t="str">
        <f t="shared" si="11"/>
        <v/>
      </c>
      <c r="H162" s="2265" t="str">
        <f t="shared" si="12"/>
        <v/>
      </c>
      <c r="I162" s="1799"/>
      <c r="J162" s="2527" t="str">
        <f t="shared" si="13"/>
        <v/>
      </c>
      <c r="K162" s="2395"/>
      <c r="L162" s="2326"/>
      <c r="M162" s="2358"/>
      <c r="N162" s="51"/>
      <c r="O162" s="57"/>
      <c r="P162" s="57"/>
      <c r="Q162" s="57"/>
    </row>
    <row r="163" spans="1:17" ht="16.2">
      <c r="A163" s="618"/>
      <c r="B163" s="618"/>
      <c r="C163" s="619"/>
      <c r="E163" s="2537"/>
      <c r="F163" s="1845"/>
      <c r="G163" s="1845"/>
      <c r="H163" s="1845"/>
      <c r="J163" s="120"/>
      <c r="K163" s="120"/>
      <c r="L163" s="120"/>
      <c r="M163" s="1219"/>
      <c r="N163" s="120"/>
    </row>
    <row r="164" spans="1:17">
      <c r="A164" s="120"/>
      <c r="B164" s="120"/>
      <c r="C164" s="120"/>
      <c r="D164" s="120"/>
      <c r="E164" s="2762" t="s">
        <v>2097</v>
      </c>
      <c r="F164" s="2762"/>
      <c r="G164" s="2762"/>
      <c r="H164" s="2762"/>
      <c r="I164" s="2762"/>
      <c r="J164" s="2762"/>
      <c r="K164" s="2595"/>
      <c r="L164" s="2595"/>
      <c r="M164" s="2617"/>
      <c r="N164" s="580"/>
    </row>
    <row r="165" spans="1:17">
      <c r="A165" s="120"/>
      <c r="B165" s="120"/>
      <c r="C165" s="562" t="s">
        <v>391</v>
      </c>
      <c r="D165" s="2761" t="s">
        <v>413</v>
      </c>
      <c r="E165" s="2761"/>
      <c r="F165" s="2761"/>
      <c r="G165" s="2761"/>
      <c r="H165" s="2761" t="s">
        <v>181</v>
      </c>
      <c r="I165" s="2761"/>
      <c r="J165" s="2761"/>
      <c r="K165" s="562"/>
      <c r="L165" s="2024"/>
      <c r="M165" s="1219"/>
      <c r="N165" s="2024"/>
    </row>
    <row r="166" spans="1:17">
      <c r="A166" s="120"/>
      <c r="B166" s="120"/>
      <c r="C166" s="120"/>
      <c r="D166" s="120"/>
      <c r="E166" s="120"/>
      <c r="F166" s="120"/>
      <c r="G166" s="120"/>
      <c r="H166" s="120"/>
      <c r="J166" s="120"/>
      <c r="K166" s="120"/>
      <c r="L166" s="120"/>
      <c r="M166" s="1219"/>
      <c r="N166" s="120"/>
    </row>
    <row r="170" spans="1:17">
      <c r="A170" s="5"/>
      <c r="B170" s="5"/>
      <c r="C170" s="5"/>
      <c r="D170" s="5"/>
      <c r="E170" s="5"/>
      <c r="F170" s="5"/>
      <c r="G170" s="5"/>
      <c r="H170" s="5"/>
      <c r="I170" s="5"/>
      <c r="J170" s="5"/>
      <c r="K170" s="5"/>
    </row>
    <row r="171" spans="1:17">
      <c r="C171" s="246" t="s">
        <v>1724</v>
      </c>
      <c r="D171" s="2707" t="s">
        <v>848</v>
      </c>
      <c r="E171" s="2707"/>
      <c r="F171" s="2707"/>
      <c r="G171" s="2707"/>
      <c r="H171" s="2645" t="s">
        <v>1533</v>
      </c>
      <c r="I171" s="2645"/>
      <c r="J171" s="2645"/>
      <c r="K171" s="7"/>
      <c r="L171" s="11"/>
      <c r="N171" s="2031"/>
    </row>
    <row r="176" spans="1:17">
      <c r="E176" s="1213"/>
      <c r="F176" s="38"/>
      <c r="G176" s="2528"/>
      <c r="I176" s="1213"/>
    </row>
    <row r="177" spans="4:9">
      <c r="D177" s="1713"/>
      <c r="E177" s="1713"/>
      <c r="F177" s="1713"/>
      <c r="I177" s="1713"/>
    </row>
  </sheetData>
  <autoFilter ref="B1:B177" xr:uid="{00000000-0001-0000-0900-000000000000}"/>
  <mergeCells count="15">
    <mergeCell ref="H165:J165"/>
    <mergeCell ref="D171:G171"/>
    <mergeCell ref="H171:J171"/>
    <mergeCell ref="E164:J164"/>
    <mergeCell ref="D165:G165"/>
    <mergeCell ref="E1:J1"/>
    <mergeCell ref="A3:J3"/>
    <mergeCell ref="A6:A7"/>
    <mergeCell ref="A1:C1"/>
    <mergeCell ref="B6:B7"/>
    <mergeCell ref="C6:C7"/>
    <mergeCell ref="I6:J6"/>
    <mergeCell ref="E6:E7"/>
    <mergeCell ref="D6:D7"/>
    <mergeCell ref="F6:H6"/>
  </mergeCells>
  <phoneticPr fontId="9" type="noConversion"/>
  <printOptions horizontalCentered="1"/>
  <pageMargins left="0" right="0" top="0.643700787" bottom="0.44685039399999998" header="0" footer="0"/>
  <pageSetup paperSize="9" scale="64" orientation="landscape" r:id="rId1"/>
  <headerFooter alignWithMargins="0"/>
  <colBreaks count="1" manualBreakCount="1">
    <brk id="13" max="171"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1">
    <tabColor rgb="FFFF0000"/>
  </sheetPr>
  <dimension ref="A1:P146"/>
  <sheetViews>
    <sheetView zoomScale="90" zoomScaleNormal="90" workbookViewId="0">
      <pane ySplit="9" topLeftCell="A10" activePane="bottomLeft" state="frozen"/>
      <selection pane="bottomLeft" activeCell="A133" sqref="A133"/>
    </sheetView>
  </sheetViews>
  <sheetFormatPr defaultColWidth="9.109375" defaultRowHeight="15.6"/>
  <cols>
    <col min="1" max="1" width="62.44140625" style="275" customWidth="1"/>
    <col min="2" max="2" width="9.6640625" style="272" customWidth="1"/>
    <col min="3" max="3" width="8.6640625" style="272" customWidth="1"/>
    <col min="4" max="4" width="14.44140625" style="272" customWidth="1"/>
    <col min="5" max="6" width="14.44140625" style="273" customWidth="1"/>
    <col min="7" max="7" width="18.88671875" style="272" bestFit="1" customWidth="1"/>
    <col min="8" max="8" width="14.88671875" style="272" bestFit="1" customWidth="1"/>
    <col min="9" max="9" width="12.6640625" style="272" bestFit="1" customWidth="1"/>
    <col min="10" max="10" width="10.33203125" style="272" customWidth="1"/>
    <col min="11" max="14" width="9.6640625" style="272" customWidth="1"/>
    <col min="15" max="16384" width="9.109375" style="272"/>
  </cols>
  <sheetData>
    <row r="1" spans="1:16">
      <c r="A1" s="469" t="s">
        <v>1342</v>
      </c>
      <c r="B1" s="271"/>
    </row>
    <row r="2" spans="1:16">
      <c r="A2" s="334" t="s">
        <v>850</v>
      </c>
      <c r="B2" s="271"/>
    </row>
    <row r="3" spans="1:16">
      <c r="A3" s="271"/>
      <c r="B3" s="271"/>
    </row>
    <row r="4" spans="1:16" ht="10.5" customHeight="1"/>
    <row r="5" spans="1:16" ht="16.8">
      <c r="A5" s="2764" t="s">
        <v>525</v>
      </c>
      <c r="B5" s="2764"/>
      <c r="C5" s="2764"/>
      <c r="D5" s="2764"/>
      <c r="E5" s="2764"/>
      <c r="F5" s="2764"/>
    </row>
    <row r="6" spans="1:16" ht="16.8">
      <c r="A6" s="2764" t="s">
        <v>2113</v>
      </c>
      <c r="B6" s="2764"/>
      <c r="C6" s="2764"/>
      <c r="D6" s="2764"/>
      <c r="E6" s="2764"/>
      <c r="F6" s="2764"/>
    </row>
    <row r="7" spans="1:16">
      <c r="A7" s="276"/>
      <c r="B7" s="276"/>
      <c r="C7" s="276"/>
      <c r="D7" s="275"/>
      <c r="E7" s="2765" t="s">
        <v>771</v>
      </c>
      <c r="F7" s="2765"/>
    </row>
    <row r="8" spans="1:16" ht="27.6">
      <c r="A8" s="642" t="s">
        <v>526</v>
      </c>
      <c r="B8" s="642" t="s">
        <v>527</v>
      </c>
      <c r="C8" s="643" t="s">
        <v>528</v>
      </c>
      <c r="D8" s="644" t="s">
        <v>2090</v>
      </c>
      <c r="E8" s="644" t="s">
        <v>2089</v>
      </c>
      <c r="F8" s="2436" t="s">
        <v>2005</v>
      </c>
      <c r="H8" s="274"/>
      <c r="I8" s="274"/>
      <c r="J8" s="274"/>
    </row>
    <row r="9" spans="1:16">
      <c r="A9" s="277">
        <v>1</v>
      </c>
      <c r="B9" s="277">
        <v>2</v>
      </c>
      <c r="C9" s="277">
        <v>3</v>
      </c>
      <c r="D9" s="277">
        <v>4</v>
      </c>
      <c r="E9" s="277">
        <v>5</v>
      </c>
      <c r="F9" s="277">
        <v>6</v>
      </c>
      <c r="H9" s="314"/>
    </row>
    <row r="10" spans="1:16" ht="17.25" customHeight="1">
      <c r="A10" s="278" t="s">
        <v>674</v>
      </c>
      <c r="B10" s="279">
        <v>100</v>
      </c>
      <c r="C10" s="279"/>
      <c r="D10" s="280">
        <f>D11+D14+D18+D27+D30</f>
        <v>366568.24521199998</v>
      </c>
      <c r="E10" s="280">
        <f>E11+E14+E18+E27+E30</f>
        <v>291636.32786000002</v>
      </c>
      <c r="F10" s="280">
        <f>F11+F14+F18+F27+F30</f>
        <v>269229.61818200012</v>
      </c>
      <c r="G10" s="2449"/>
      <c r="H10" s="416"/>
      <c r="I10" s="417"/>
      <c r="J10" s="417"/>
      <c r="K10" s="417"/>
      <c r="L10" s="417"/>
      <c r="M10" s="417"/>
      <c r="N10" s="415"/>
      <c r="O10" s="415"/>
      <c r="P10" s="415"/>
    </row>
    <row r="11" spans="1:16">
      <c r="A11" s="281" t="s">
        <v>529</v>
      </c>
      <c r="B11" s="282">
        <v>110</v>
      </c>
      <c r="C11" s="282"/>
      <c r="D11" s="283">
        <f>D12+D13</f>
        <v>140110.22946</v>
      </c>
      <c r="E11" s="283">
        <f>E12+E13</f>
        <v>62432.986910000007</v>
      </c>
      <c r="F11" s="283">
        <f>F12+F13</f>
        <v>51519.818182000199</v>
      </c>
      <c r="G11" s="273"/>
      <c r="H11" s="416"/>
      <c r="I11" s="417"/>
      <c r="J11" s="417"/>
      <c r="K11" s="417"/>
      <c r="L11" s="417"/>
      <c r="M11" s="417"/>
      <c r="N11" s="415"/>
      <c r="O11" s="415"/>
      <c r="P11" s="415"/>
    </row>
    <row r="12" spans="1:16">
      <c r="A12" s="284" t="s">
        <v>530</v>
      </c>
      <c r="B12" s="285">
        <v>111</v>
      </c>
      <c r="C12" s="285"/>
      <c r="D12" s="286">
        <v>94110.229460000002</v>
      </c>
      <c r="E12" s="286">
        <v>48432.986910000007</v>
      </c>
      <c r="F12" s="286">
        <v>38519.818182000199</v>
      </c>
      <c r="G12" s="273"/>
      <c r="H12" s="416"/>
      <c r="I12" s="418"/>
      <c r="J12" s="418"/>
      <c r="K12" s="418"/>
      <c r="L12" s="418"/>
      <c r="M12" s="418"/>
      <c r="N12" s="415"/>
      <c r="O12" s="415"/>
      <c r="P12" s="415"/>
    </row>
    <row r="13" spans="1:16">
      <c r="A13" s="284" t="s">
        <v>531</v>
      </c>
      <c r="B13" s="285">
        <v>112</v>
      </c>
      <c r="C13" s="285"/>
      <c r="D13" s="286">
        <v>46000</v>
      </c>
      <c r="E13" s="286">
        <v>14000</v>
      </c>
      <c r="F13" s="286">
        <v>13000</v>
      </c>
      <c r="G13" s="273"/>
      <c r="H13" s="416"/>
      <c r="I13" s="418"/>
      <c r="J13" s="418"/>
      <c r="K13" s="418"/>
      <c r="L13" s="418"/>
      <c r="M13" s="418"/>
      <c r="N13" s="415"/>
      <c r="O13" s="415"/>
      <c r="P13" s="415"/>
    </row>
    <row r="14" spans="1:16">
      <c r="A14" s="287" t="s">
        <v>532</v>
      </c>
      <c r="B14" s="288">
        <v>120</v>
      </c>
      <c r="C14" s="288"/>
      <c r="D14" s="289">
        <f>D15+D17</f>
        <v>135600</v>
      </c>
      <c r="E14" s="289">
        <f>E15+E17</f>
        <v>152100</v>
      </c>
      <c r="F14" s="289">
        <f>F15+F17</f>
        <v>110000</v>
      </c>
      <c r="G14" s="273"/>
      <c r="H14" s="416"/>
      <c r="I14" s="415"/>
      <c r="J14" s="415"/>
      <c r="K14" s="415"/>
      <c r="L14" s="415"/>
      <c r="M14" s="415"/>
      <c r="N14" s="415"/>
      <c r="O14" s="415"/>
      <c r="P14" s="415"/>
    </row>
    <row r="15" spans="1:16">
      <c r="A15" s="284" t="s">
        <v>533</v>
      </c>
      <c r="B15" s="285">
        <v>121</v>
      </c>
      <c r="C15" s="285"/>
      <c r="D15" s="286">
        <v>0</v>
      </c>
      <c r="E15" s="286">
        <v>0</v>
      </c>
      <c r="F15" s="286">
        <v>0</v>
      </c>
      <c r="G15" s="273"/>
      <c r="H15" s="416"/>
      <c r="I15" s="415"/>
      <c r="J15" s="415"/>
      <c r="K15" s="415"/>
      <c r="L15" s="415"/>
      <c r="M15" s="415"/>
      <c r="N15" s="415"/>
      <c r="O15" s="415"/>
      <c r="P15" s="415"/>
    </row>
    <row r="16" spans="1:16">
      <c r="A16" s="284" t="s">
        <v>534</v>
      </c>
      <c r="B16" s="285">
        <v>122</v>
      </c>
      <c r="C16" s="285"/>
      <c r="D16" s="286">
        <v>0</v>
      </c>
      <c r="E16" s="286">
        <v>0</v>
      </c>
      <c r="F16" s="286">
        <v>0</v>
      </c>
      <c r="G16" s="273"/>
      <c r="H16" s="416"/>
      <c r="I16" s="415"/>
      <c r="J16" s="415"/>
      <c r="K16" s="415"/>
      <c r="L16" s="415"/>
      <c r="M16" s="415"/>
      <c r="N16" s="415"/>
      <c r="O16" s="415"/>
      <c r="P16" s="415"/>
    </row>
    <row r="17" spans="1:16">
      <c r="A17" s="284" t="s">
        <v>535</v>
      </c>
      <c r="B17" s="285">
        <v>123</v>
      </c>
      <c r="C17" s="285"/>
      <c r="D17" s="286">
        <v>135600</v>
      </c>
      <c r="E17" s="286">
        <v>152100</v>
      </c>
      <c r="F17" s="286">
        <v>110000</v>
      </c>
      <c r="G17" s="273"/>
      <c r="H17" s="416"/>
      <c r="I17" s="415"/>
      <c r="J17" s="415"/>
      <c r="K17" s="415"/>
      <c r="L17" s="415"/>
      <c r="M17" s="415"/>
      <c r="N17" s="415"/>
      <c r="O17" s="415"/>
      <c r="P17" s="415"/>
    </row>
    <row r="18" spans="1:16">
      <c r="A18" s="287" t="s">
        <v>536</v>
      </c>
      <c r="B18" s="288">
        <v>130</v>
      </c>
      <c r="C18" s="288"/>
      <c r="D18" s="289">
        <f>SUM(D19:D26)</f>
        <v>49662.172677000002</v>
      </c>
      <c r="E18" s="289">
        <f>SUM(E19:E26)</f>
        <v>43730.161559</v>
      </c>
      <c r="F18" s="289">
        <f>SUM(F19:F26)</f>
        <v>57345.799999999901</v>
      </c>
      <c r="G18" s="273"/>
      <c r="H18" s="416"/>
      <c r="I18" s="417"/>
      <c r="J18" s="417"/>
      <c r="K18" s="417"/>
      <c r="L18" s="417"/>
      <c r="M18" s="417"/>
      <c r="N18" s="415"/>
      <c r="O18" s="415"/>
      <c r="P18" s="415"/>
    </row>
    <row r="19" spans="1:16">
      <c r="A19" s="284" t="s">
        <v>537</v>
      </c>
      <c r="B19" s="285">
        <v>131</v>
      </c>
      <c r="C19" s="285"/>
      <c r="D19" s="286">
        <v>43383.733649000002</v>
      </c>
      <c r="E19" s="286">
        <v>41740.823166000002</v>
      </c>
      <c r="F19" s="286">
        <v>53867.799999999901</v>
      </c>
      <c r="G19" s="273"/>
      <c r="H19" s="416"/>
      <c r="I19" s="418"/>
      <c r="J19" s="418"/>
      <c r="K19" s="418"/>
      <c r="L19" s="418"/>
      <c r="M19" s="418"/>
      <c r="N19" s="415"/>
      <c r="O19" s="415"/>
      <c r="P19" s="415"/>
    </row>
    <row r="20" spans="1:16">
      <c r="A20" s="284" t="s">
        <v>538</v>
      </c>
      <c r="B20" s="285">
        <v>132</v>
      </c>
      <c r="C20" s="285"/>
      <c r="D20" s="286">
        <v>3212.6982840000001</v>
      </c>
      <c r="E20" s="286">
        <v>539.31373599999995</v>
      </c>
      <c r="F20" s="286">
        <v>0</v>
      </c>
      <c r="G20" s="273"/>
      <c r="H20" s="416"/>
      <c r="I20" s="418"/>
      <c r="J20" s="418"/>
      <c r="K20" s="418"/>
      <c r="L20" s="418"/>
      <c r="M20" s="418"/>
      <c r="N20" s="415"/>
      <c r="O20" s="415"/>
      <c r="P20" s="415"/>
    </row>
    <row r="21" spans="1:16">
      <c r="A21" s="284" t="s">
        <v>539</v>
      </c>
      <c r="B21" s="285">
        <v>133</v>
      </c>
      <c r="C21" s="285"/>
      <c r="D21" s="286">
        <v>0</v>
      </c>
      <c r="E21" s="286">
        <v>0</v>
      </c>
      <c r="F21" s="286">
        <v>0</v>
      </c>
      <c r="G21" s="273"/>
      <c r="H21" s="416"/>
      <c r="I21" s="415"/>
      <c r="J21" s="415"/>
      <c r="K21" s="415"/>
      <c r="L21" s="415"/>
      <c r="M21" s="415"/>
      <c r="N21" s="415"/>
      <c r="O21" s="415"/>
      <c r="P21" s="415"/>
    </row>
    <row r="22" spans="1:16">
      <c r="A22" s="284" t="s">
        <v>540</v>
      </c>
      <c r="B22" s="285">
        <v>134</v>
      </c>
      <c r="C22" s="285"/>
      <c r="D22" s="286">
        <v>0</v>
      </c>
      <c r="E22" s="286">
        <v>0</v>
      </c>
      <c r="F22" s="286">
        <v>0</v>
      </c>
      <c r="G22" s="273"/>
      <c r="H22" s="416"/>
      <c r="I22" s="415"/>
      <c r="J22" s="415"/>
      <c r="K22" s="415"/>
      <c r="L22" s="415"/>
      <c r="M22" s="415"/>
      <c r="N22" s="415"/>
      <c r="O22" s="415"/>
      <c r="P22" s="415"/>
    </row>
    <row r="23" spans="1:16">
      <c r="A23" s="284" t="s">
        <v>541</v>
      </c>
      <c r="B23" s="285">
        <v>135</v>
      </c>
      <c r="C23" s="285"/>
      <c r="D23" s="286">
        <v>0</v>
      </c>
      <c r="E23" s="286">
        <v>0</v>
      </c>
      <c r="F23" s="286">
        <v>0</v>
      </c>
      <c r="G23" s="273"/>
      <c r="H23" s="416"/>
      <c r="J23" s="415"/>
      <c r="K23" s="415"/>
      <c r="L23" s="415"/>
      <c r="M23" s="415"/>
      <c r="N23" s="415"/>
      <c r="O23" s="415"/>
      <c r="P23" s="415"/>
    </row>
    <row r="24" spans="1:16">
      <c r="A24" s="284" t="s">
        <v>542</v>
      </c>
      <c r="B24" s="285">
        <v>136</v>
      </c>
      <c r="C24" s="285"/>
      <c r="D24" s="286">
        <v>4211.3155640000004</v>
      </c>
      <c r="E24" s="286">
        <v>3244.299481</v>
      </c>
      <c r="F24" s="286">
        <v>3544</v>
      </c>
      <c r="G24" s="273"/>
      <c r="H24" s="416"/>
      <c r="J24" s="418"/>
      <c r="K24" s="418"/>
      <c r="L24" s="418"/>
      <c r="M24" s="418"/>
      <c r="N24" s="415"/>
      <c r="O24" s="415"/>
      <c r="P24" s="415"/>
    </row>
    <row r="25" spans="1:16">
      <c r="A25" s="284" t="s">
        <v>543</v>
      </c>
      <c r="B25" s="285">
        <v>137</v>
      </c>
      <c r="C25" s="285"/>
      <c r="D25" s="286">
        <v>-1145.57482</v>
      </c>
      <c r="E25" s="286">
        <v>-1794.2748240000001</v>
      </c>
      <c r="F25" s="286">
        <v>-66</v>
      </c>
      <c r="G25" s="273"/>
      <c r="H25" s="416"/>
      <c r="I25" s="415"/>
      <c r="J25" s="415"/>
      <c r="K25" s="415"/>
      <c r="L25" s="415"/>
      <c r="M25" s="415"/>
      <c r="N25" s="415"/>
      <c r="O25" s="415"/>
      <c r="P25" s="415"/>
    </row>
    <row r="26" spans="1:16">
      <c r="A26" s="284" t="s">
        <v>544</v>
      </c>
      <c r="B26" s="285">
        <v>139</v>
      </c>
      <c r="C26" s="285"/>
      <c r="D26" s="286">
        <v>0</v>
      </c>
      <c r="E26" s="286">
        <v>0</v>
      </c>
      <c r="F26" s="286">
        <v>0</v>
      </c>
      <c r="G26" s="273"/>
      <c r="H26" s="416"/>
      <c r="I26" s="415"/>
      <c r="J26" s="415"/>
      <c r="K26" s="415"/>
      <c r="L26" s="415"/>
      <c r="M26" s="415"/>
      <c r="N26" s="415"/>
      <c r="O26" s="415"/>
      <c r="P26" s="415"/>
    </row>
    <row r="27" spans="1:16">
      <c r="A27" s="287" t="s">
        <v>545</v>
      </c>
      <c r="B27" s="288">
        <v>140</v>
      </c>
      <c r="C27" s="288"/>
      <c r="D27" s="289">
        <f>D28+D29</f>
        <v>2755.5355359999999</v>
      </c>
      <c r="E27" s="289">
        <f>E28+E29</f>
        <v>7475.2549310000004</v>
      </c>
      <c r="F27" s="289">
        <f>F28+F29</f>
        <v>8851</v>
      </c>
      <c r="G27" s="273"/>
      <c r="H27" s="416"/>
      <c r="I27" s="417"/>
      <c r="J27" s="417"/>
      <c r="K27" s="417"/>
      <c r="L27" s="417"/>
      <c r="M27" s="417"/>
      <c r="N27" s="415"/>
      <c r="O27" s="415"/>
      <c r="P27" s="415"/>
    </row>
    <row r="28" spans="1:16">
      <c r="A28" s="284" t="s">
        <v>546</v>
      </c>
      <c r="B28" s="285">
        <v>141</v>
      </c>
      <c r="C28" s="285"/>
      <c r="D28" s="286">
        <v>2755.5355359999999</v>
      </c>
      <c r="E28" s="286">
        <v>7475.2549310000004</v>
      </c>
      <c r="F28" s="286">
        <v>8851</v>
      </c>
      <c r="G28" s="273"/>
      <c r="H28" s="416"/>
      <c r="I28" s="418"/>
      <c r="J28" s="418"/>
      <c r="K28" s="418"/>
      <c r="L28" s="418"/>
      <c r="M28" s="418"/>
      <c r="N28" s="415"/>
      <c r="O28" s="415"/>
      <c r="P28" s="415"/>
    </row>
    <row r="29" spans="1:16">
      <c r="A29" s="284" t="s">
        <v>547</v>
      </c>
      <c r="B29" s="285">
        <v>149</v>
      </c>
      <c r="C29" s="285"/>
      <c r="D29" s="286">
        <v>0</v>
      </c>
      <c r="E29" s="286">
        <v>0</v>
      </c>
      <c r="F29" s="286">
        <v>0</v>
      </c>
      <c r="G29" s="273"/>
      <c r="H29" s="415"/>
      <c r="I29" s="415"/>
      <c r="J29" s="415"/>
      <c r="K29" s="415"/>
      <c r="L29" s="415"/>
      <c r="M29" s="415"/>
      <c r="N29" s="415"/>
      <c r="O29" s="415"/>
      <c r="P29" s="415"/>
    </row>
    <row r="30" spans="1:16">
      <c r="A30" s="287" t="s">
        <v>548</v>
      </c>
      <c r="B30" s="288">
        <v>150</v>
      </c>
      <c r="C30" s="288"/>
      <c r="D30" s="289">
        <f>SUM(D31:D35)</f>
        <v>38440.307539000001</v>
      </c>
      <c r="E30" s="289">
        <f>SUM(E31:E35)</f>
        <v>25897.924459999998</v>
      </c>
      <c r="F30" s="289">
        <f>SUM(F31:F35)</f>
        <v>41513</v>
      </c>
      <c r="G30" s="273"/>
      <c r="H30" s="418"/>
      <c r="I30" s="417"/>
      <c r="J30" s="417"/>
      <c r="K30" s="417"/>
      <c r="L30" s="417"/>
      <c r="M30" s="417"/>
      <c r="N30" s="415"/>
      <c r="O30" s="415"/>
      <c r="P30" s="415"/>
    </row>
    <row r="31" spans="1:16">
      <c r="A31" s="284" t="s">
        <v>549</v>
      </c>
      <c r="B31" s="285">
        <v>151</v>
      </c>
      <c r="C31" s="285"/>
      <c r="D31" s="286">
        <v>309.648687</v>
      </c>
      <c r="E31" s="286">
        <v>309.648687</v>
      </c>
      <c r="F31" s="286">
        <v>1963</v>
      </c>
      <c r="G31" s="273"/>
      <c r="H31" s="416"/>
      <c r="I31" s="418"/>
      <c r="J31" s="418"/>
      <c r="K31" s="418"/>
      <c r="L31" s="418"/>
      <c r="M31" s="418"/>
      <c r="N31" s="415"/>
      <c r="O31" s="415"/>
      <c r="P31" s="415"/>
    </row>
    <row r="32" spans="1:16">
      <c r="A32" s="284" t="s">
        <v>550</v>
      </c>
      <c r="B32" s="285">
        <v>152</v>
      </c>
      <c r="C32" s="285"/>
      <c r="D32" s="286">
        <v>38130.658852</v>
      </c>
      <c r="E32" s="286">
        <v>25588.275772999998</v>
      </c>
      <c r="F32" s="286">
        <v>39550</v>
      </c>
      <c r="G32" s="273"/>
      <c r="H32" s="416"/>
      <c r="I32" s="418"/>
      <c r="J32" s="418"/>
      <c r="K32" s="418"/>
      <c r="L32" s="418"/>
      <c r="M32" s="418"/>
      <c r="N32" s="415"/>
      <c r="O32" s="415"/>
      <c r="P32" s="415"/>
    </row>
    <row r="33" spans="1:16">
      <c r="A33" s="284" t="s">
        <v>551</v>
      </c>
      <c r="B33" s="285">
        <v>153</v>
      </c>
      <c r="C33" s="285"/>
      <c r="D33" s="286">
        <v>0</v>
      </c>
      <c r="E33" s="286">
        <v>0</v>
      </c>
      <c r="F33" s="286">
        <v>0</v>
      </c>
      <c r="G33" s="273"/>
      <c r="H33" s="416"/>
      <c r="I33" s="415"/>
      <c r="J33" s="415"/>
      <c r="K33" s="415"/>
      <c r="L33" s="415"/>
      <c r="M33" s="415"/>
      <c r="N33" s="415"/>
      <c r="O33" s="415"/>
      <c r="P33" s="415"/>
    </row>
    <row r="34" spans="1:16">
      <c r="A34" s="284" t="s">
        <v>552</v>
      </c>
      <c r="B34" s="285">
        <v>154</v>
      </c>
      <c r="C34" s="285"/>
      <c r="D34" s="286">
        <v>0</v>
      </c>
      <c r="E34" s="286">
        <v>0</v>
      </c>
      <c r="F34" s="286">
        <v>0</v>
      </c>
      <c r="G34" s="273"/>
      <c r="H34" s="416"/>
      <c r="I34" s="415"/>
      <c r="J34" s="415"/>
      <c r="K34" s="415"/>
      <c r="L34" s="415"/>
      <c r="M34" s="415"/>
      <c r="N34" s="415"/>
      <c r="O34" s="415"/>
      <c r="P34" s="415"/>
    </row>
    <row r="35" spans="1:16">
      <c r="A35" s="284" t="s">
        <v>553</v>
      </c>
      <c r="B35" s="285">
        <v>155</v>
      </c>
      <c r="C35" s="285"/>
      <c r="D35" s="286">
        <v>0</v>
      </c>
      <c r="E35" s="286">
        <v>0</v>
      </c>
      <c r="F35" s="286">
        <v>0</v>
      </c>
      <c r="G35" s="273"/>
      <c r="H35" s="416"/>
      <c r="I35" s="415"/>
      <c r="J35" s="415"/>
      <c r="K35" s="415"/>
      <c r="L35" s="415"/>
      <c r="M35" s="415"/>
      <c r="N35" s="415"/>
      <c r="O35" s="415"/>
      <c r="P35" s="415"/>
    </row>
    <row r="36" spans="1:16">
      <c r="A36" s="290" t="s">
        <v>675</v>
      </c>
      <c r="B36" s="291">
        <v>200</v>
      </c>
      <c r="C36" s="291"/>
      <c r="D36" s="292">
        <f>D37+D45+D55+D58+D61+D67</f>
        <v>85877.701701999977</v>
      </c>
      <c r="E36" s="292">
        <f>E37+E45+E55+E58+E61+E67</f>
        <v>108511.33077100002</v>
      </c>
      <c r="F36" s="292">
        <f>F37+F45+F55+F58+F61+F67</f>
        <v>407468.04580228106</v>
      </c>
      <c r="G36" s="273"/>
      <c r="H36" s="416"/>
      <c r="I36" s="417"/>
      <c r="J36" s="417"/>
      <c r="K36" s="417"/>
      <c r="L36" s="417"/>
      <c r="M36" s="417"/>
      <c r="N36" s="415"/>
      <c r="O36" s="415"/>
      <c r="P36" s="415"/>
    </row>
    <row r="37" spans="1:16">
      <c r="A37" s="293" t="s">
        <v>554</v>
      </c>
      <c r="B37" s="294">
        <v>210</v>
      </c>
      <c r="C37" s="294"/>
      <c r="D37" s="295">
        <v>0</v>
      </c>
      <c r="E37" s="295">
        <v>0</v>
      </c>
      <c r="F37" s="295">
        <f>SUM(F38:F44)</f>
        <v>0</v>
      </c>
      <c r="G37" s="273"/>
      <c r="H37" s="416"/>
      <c r="I37" s="415"/>
      <c r="J37" s="415"/>
      <c r="K37" s="415"/>
      <c r="L37" s="415"/>
      <c r="M37" s="415"/>
      <c r="N37" s="415"/>
      <c r="O37" s="415"/>
      <c r="P37" s="415"/>
    </row>
    <row r="38" spans="1:16">
      <c r="A38" s="296" t="s">
        <v>555</v>
      </c>
      <c r="B38" s="297">
        <v>211</v>
      </c>
      <c r="C38" s="297"/>
      <c r="D38" s="298">
        <v>0</v>
      </c>
      <c r="E38" s="298">
        <v>0</v>
      </c>
      <c r="F38" s="298">
        <v>0</v>
      </c>
      <c r="G38" s="273"/>
      <c r="H38" s="416"/>
      <c r="I38" s="415"/>
      <c r="J38" s="415"/>
      <c r="K38" s="415"/>
      <c r="L38" s="415"/>
      <c r="M38" s="415"/>
      <c r="N38" s="415"/>
      <c r="O38" s="415"/>
      <c r="P38" s="415"/>
    </row>
    <row r="39" spans="1:16">
      <c r="A39" s="284" t="s">
        <v>556</v>
      </c>
      <c r="B39" s="285">
        <v>212</v>
      </c>
      <c r="C39" s="285"/>
      <c r="D39" s="286">
        <v>0</v>
      </c>
      <c r="E39" s="286">
        <v>0</v>
      </c>
      <c r="F39" s="286">
        <v>0</v>
      </c>
      <c r="G39" s="273"/>
      <c r="H39" s="416"/>
      <c r="I39" s="415"/>
      <c r="J39" s="415"/>
      <c r="K39" s="415"/>
      <c r="L39" s="415"/>
      <c r="M39" s="415"/>
      <c r="N39" s="415"/>
      <c r="O39" s="415"/>
      <c r="P39" s="415"/>
    </row>
    <row r="40" spans="1:16">
      <c r="A40" s="284" t="s">
        <v>557</v>
      </c>
      <c r="B40" s="285">
        <v>213</v>
      </c>
      <c r="C40" s="285"/>
      <c r="D40" s="286">
        <v>0</v>
      </c>
      <c r="E40" s="286">
        <v>0</v>
      </c>
      <c r="F40" s="286">
        <v>0</v>
      </c>
      <c r="G40" s="273"/>
      <c r="H40" s="416"/>
      <c r="I40" s="415"/>
      <c r="J40" s="415"/>
      <c r="K40" s="415"/>
      <c r="L40" s="415"/>
      <c r="M40" s="415"/>
      <c r="N40" s="415"/>
      <c r="O40" s="415"/>
      <c r="P40" s="415"/>
    </row>
    <row r="41" spans="1:16">
      <c r="A41" s="284" t="s">
        <v>558</v>
      </c>
      <c r="B41" s="285">
        <v>214</v>
      </c>
      <c r="C41" s="285"/>
      <c r="D41" s="286">
        <v>0</v>
      </c>
      <c r="E41" s="286">
        <v>0</v>
      </c>
      <c r="F41" s="286">
        <v>0</v>
      </c>
      <c r="G41" s="273"/>
      <c r="H41" s="416"/>
      <c r="I41" s="415"/>
      <c r="J41" s="415"/>
      <c r="K41" s="415"/>
      <c r="L41" s="415"/>
      <c r="M41" s="415"/>
      <c r="N41" s="415"/>
      <c r="O41" s="415"/>
      <c r="P41" s="415"/>
    </row>
    <row r="42" spans="1:16">
      <c r="A42" s="284" t="s">
        <v>559</v>
      </c>
      <c r="B42" s="285">
        <v>215</v>
      </c>
      <c r="C42" s="285"/>
      <c r="D42" s="286">
        <v>0</v>
      </c>
      <c r="E42" s="286">
        <v>0</v>
      </c>
      <c r="F42" s="286">
        <v>0</v>
      </c>
      <c r="G42" s="273"/>
      <c r="H42" s="416"/>
      <c r="I42" s="415"/>
      <c r="J42" s="415"/>
      <c r="K42" s="415"/>
      <c r="L42" s="415"/>
      <c r="M42" s="415"/>
      <c r="N42" s="415"/>
      <c r="O42" s="415"/>
      <c r="P42" s="415"/>
    </row>
    <row r="43" spans="1:16">
      <c r="A43" s="284" t="s">
        <v>560</v>
      </c>
      <c r="B43" s="285">
        <v>216</v>
      </c>
      <c r="C43" s="285"/>
      <c r="D43" s="286">
        <v>0</v>
      </c>
      <c r="E43" s="286">
        <v>0</v>
      </c>
      <c r="F43" s="286">
        <v>0</v>
      </c>
      <c r="G43" s="273"/>
      <c r="H43" s="416"/>
      <c r="I43" s="415"/>
      <c r="J43" s="415"/>
      <c r="K43" s="415"/>
      <c r="L43" s="415"/>
      <c r="M43" s="415"/>
      <c r="N43" s="415"/>
      <c r="O43" s="415"/>
      <c r="P43" s="415"/>
    </row>
    <row r="44" spans="1:16">
      <c r="A44" s="284" t="s">
        <v>561</v>
      </c>
      <c r="B44" s="285">
        <v>219</v>
      </c>
      <c r="C44" s="285"/>
      <c r="D44" s="286">
        <v>0</v>
      </c>
      <c r="E44" s="286">
        <v>0</v>
      </c>
      <c r="F44" s="286">
        <v>0</v>
      </c>
      <c r="G44" s="273"/>
      <c r="H44" s="416"/>
      <c r="I44" s="415"/>
      <c r="J44" s="415"/>
      <c r="K44" s="415"/>
      <c r="L44" s="415"/>
      <c r="M44" s="415"/>
      <c r="N44" s="415"/>
      <c r="O44" s="415"/>
      <c r="P44" s="415"/>
    </row>
    <row r="45" spans="1:16">
      <c r="A45" s="287" t="s">
        <v>562</v>
      </c>
      <c r="B45" s="288">
        <v>220</v>
      </c>
      <c r="C45" s="288"/>
      <c r="D45" s="289">
        <f>D46+D49+D52</f>
        <v>35823.181919999974</v>
      </c>
      <c r="E45" s="289">
        <f>E46+E49+E52</f>
        <v>63149.968577000021</v>
      </c>
      <c r="F45" s="289">
        <f>F46+F49+F52</f>
        <v>349726.45262199995</v>
      </c>
      <c r="G45" s="273"/>
      <c r="H45" s="416"/>
      <c r="I45" s="417"/>
      <c r="J45" s="417"/>
      <c r="K45" s="417"/>
      <c r="L45" s="417"/>
      <c r="M45" s="417"/>
      <c r="N45" s="415"/>
      <c r="O45" s="415"/>
      <c r="P45" s="415"/>
    </row>
    <row r="46" spans="1:16">
      <c r="A46" s="284" t="s">
        <v>563</v>
      </c>
      <c r="B46" s="285">
        <v>221</v>
      </c>
      <c r="C46" s="285"/>
      <c r="D46" s="286">
        <f>D47+D48</f>
        <v>35231.181915999972</v>
      </c>
      <c r="E46" s="286">
        <f>E47+E48</f>
        <v>62384.968577000021</v>
      </c>
      <c r="F46" s="286">
        <f>F47+F48</f>
        <v>349282.45261399995</v>
      </c>
      <c r="G46" s="273"/>
      <c r="H46" s="416"/>
      <c r="I46" s="418"/>
      <c r="J46" s="418"/>
      <c r="K46" s="418"/>
      <c r="L46" s="418"/>
      <c r="M46" s="418"/>
      <c r="N46" s="415"/>
      <c r="O46" s="415"/>
      <c r="P46" s="415"/>
    </row>
    <row r="47" spans="1:16">
      <c r="A47" s="284" t="s">
        <v>564</v>
      </c>
      <c r="B47" s="285">
        <v>222</v>
      </c>
      <c r="C47" s="285"/>
      <c r="D47" s="286">
        <v>522969.01946799998</v>
      </c>
      <c r="E47" s="286">
        <v>521874.313219</v>
      </c>
      <c r="F47" s="693">
        <v>864913.21621900005</v>
      </c>
      <c r="G47" s="273"/>
      <c r="H47" s="416"/>
      <c r="I47" s="418"/>
      <c r="J47" s="418"/>
      <c r="K47" s="418"/>
      <c r="L47" s="418"/>
      <c r="M47" s="418"/>
      <c r="N47" s="415"/>
      <c r="O47" s="415"/>
      <c r="P47" s="415"/>
    </row>
    <row r="48" spans="1:16">
      <c r="A48" s="284" t="s">
        <v>565</v>
      </c>
      <c r="B48" s="285">
        <v>223</v>
      </c>
      <c r="C48" s="285"/>
      <c r="D48" s="286">
        <v>-487737.83755200001</v>
      </c>
      <c r="E48" s="286">
        <v>-459489.34464199998</v>
      </c>
      <c r="F48" s="693">
        <v>-515630.7636050001</v>
      </c>
      <c r="G48" s="273"/>
      <c r="H48" s="416"/>
      <c r="I48" s="357"/>
      <c r="J48" s="418"/>
      <c r="K48" s="418"/>
      <c r="L48" s="418"/>
      <c r="M48" s="418"/>
      <c r="N48" s="415"/>
      <c r="O48" s="415"/>
      <c r="P48" s="415"/>
    </row>
    <row r="49" spans="1:16">
      <c r="A49" s="284" t="s">
        <v>819</v>
      </c>
      <c r="B49" s="285">
        <v>224</v>
      </c>
      <c r="C49" s="285"/>
      <c r="D49" s="286">
        <v>0</v>
      </c>
      <c r="E49" s="286">
        <v>0</v>
      </c>
      <c r="F49" s="286">
        <f>F50+F51</f>
        <v>0</v>
      </c>
      <c r="G49" s="273"/>
      <c r="H49" s="416"/>
      <c r="I49" s="578"/>
      <c r="J49" s="415"/>
      <c r="K49" s="415"/>
      <c r="L49" s="415"/>
      <c r="M49" s="415"/>
      <c r="N49" s="415"/>
      <c r="O49" s="415"/>
      <c r="P49" s="415"/>
    </row>
    <row r="50" spans="1:16">
      <c r="A50" s="284" t="s">
        <v>564</v>
      </c>
      <c r="B50" s="285">
        <v>225</v>
      </c>
      <c r="C50" s="285"/>
      <c r="D50" s="286">
        <v>0</v>
      </c>
      <c r="E50" s="286">
        <v>0</v>
      </c>
      <c r="F50" s="286">
        <v>0</v>
      </c>
      <c r="G50" s="273"/>
      <c r="H50" s="416"/>
      <c r="I50" s="578"/>
      <c r="J50" s="415"/>
      <c r="K50" s="415"/>
      <c r="L50" s="415"/>
      <c r="M50" s="415"/>
      <c r="N50" s="415"/>
      <c r="O50" s="415"/>
      <c r="P50" s="415"/>
    </row>
    <row r="51" spans="1:16">
      <c r="A51" s="284" t="s">
        <v>565</v>
      </c>
      <c r="B51" s="285">
        <v>226</v>
      </c>
      <c r="C51" s="285"/>
      <c r="D51" s="286">
        <v>0</v>
      </c>
      <c r="E51" s="286">
        <v>0</v>
      </c>
      <c r="F51" s="286">
        <v>0</v>
      </c>
      <c r="G51" s="273"/>
      <c r="H51" s="416"/>
      <c r="I51" s="436"/>
      <c r="J51" s="415"/>
      <c r="K51" s="436"/>
      <c r="L51" s="436"/>
      <c r="M51" s="415"/>
      <c r="N51" s="415"/>
      <c r="O51" s="415"/>
      <c r="P51" s="415"/>
    </row>
    <row r="52" spans="1:16" ht="15.75" customHeight="1">
      <c r="A52" s="284" t="s">
        <v>820</v>
      </c>
      <c r="B52" s="285">
        <v>227</v>
      </c>
      <c r="C52" s="285"/>
      <c r="D52" s="286">
        <f>D53+D54</f>
        <v>592.00000400000022</v>
      </c>
      <c r="E52" s="286">
        <f>E53+E54</f>
        <v>765.00000000000023</v>
      </c>
      <c r="F52" s="286">
        <f>F53+F54</f>
        <v>444.00000800000021</v>
      </c>
      <c r="G52" s="273"/>
      <c r="H52" s="416"/>
      <c r="I52" s="415"/>
      <c r="J52" s="415"/>
      <c r="K52" s="419"/>
      <c r="L52" s="419"/>
      <c r="M52" s="419"/>
      <c r="N52" s="419"/>
      <c r="O52" s="419"/>
      <c r="P52" s="419"/>
    </row>
    <row r="53" spans="1:16" ht="15.75" customHeight="1">
      <c r="A53" s="284" t="s">
        <v>564</v>
      </c>
      <c r="B53" s="285">
        <v>228</v>
      </c>
      <c r="C53" s="285"/>
      <c r="D53" s="286">
        <v>2159.7330000000002</v>
      </c>
      <c r="E53" s="286">
        <v>2159.7330000000002</v>
      </c>
      <c r="F53" s="286">
        <v>2159.7330000000002</v>
      </c>
      <c r="G53" s="273"/>
      <c r="H53" s="416"/>
      <c r="I53" s="418"/>
      <c r="J53" s="419"/>
      <c r="K53" s="419"/>
      <c r="L53" s="419"/>
      <c r="M53" s="419"/>
      <c r="N53" s="419"/>
      <c r="O53" s="419"/>
      <c r="P53" s="419"/>
    </row>
    <row r="54" spans="1:16">
      <c r="A54" s="284" t="s">
        <v>565</v>
      </c>
      <c r="B54" s="285">
        <v>229</v>
      </c>
      <c r="C54" s="285"/>
      <c r="D54" s="286">
        <v>-1567.732996</v>
      </c>
      <c r="E54" s="286">
        <v>-1394.7329999999999</v>
      </c>
      <c r="F54" s="693">
        <v>-1715.732992</v>
      </c>
      <c r="G54" s="273"/>
      <c r="H54" s="416"/>
      <c r="I54" s="273"/>
      <c r="J54" s="419"/>
      <c r="K54" s="419"/>
      <c r="L54" s="419"/>
      <c r="M54" s="419"/>
      <c r="N54" s="419"/>
      <c r="O54" s="419"/>
      <c r="P54" s="419"/>
    </row>
    <row r="55" spans="1:16">
      <c r="A55" s="287" t="s">
        <v>566</v>
      </c>
      <c r="B55" s="288">
        <v>230</v>
      </c>
      <c r="C55" s="288"/>
      <c r="D55" s="289">
        <v>0</v>
      </c>
      <c r="E55" s="289">
        <v>0</v>
      </c>
      <c r="F55" s="289">
        <f>F56+F57</f>
        <v>0</v>
      </c>
      <c r="G55" s="273"/>
      <c r="H55" s="416"/>
      <c r="I55" s="416"/>
      <c r="J55" s="415"/>
      <c r="K55" s="419"/>
      <c r="L55" s="419"/>
      <c r="M55" s="419"/>
      <c r="N55" s="419"/>
      <c r="O55" s="419"/>
      <c r="P55" s="419"/>
    </row>
    <row r="56" spans="1:16">
      <c r="A56" s="284" t="s">
        <v>564</v>
      </c>
      <c r="B56" s="285">
        <v>231</v>
      </c>
      <c r="C56" s="288"/>
      <c r="D56" s="289">
        <v>0</v>
      </c>
      <c r="E56" s="289">
        <v>0</v>
      </c>
      <c r="F56" s="289">
        <v>0</v>
      </c>
      <c r="G56" s="273"/>
      <c r="H56" s="416"/>
      <c r="I56" s="415"/>
      <c r="J56" s="415"/>
      <c r="K56" s="415"/>
      <c r="L56" s="415"/>
      <c r="M56" s="415"/>
      <c r="N56" s="415"/>
      <c r="O56" s="415"/>
      <c r="P56" s="415"/>
    </row>
    <row r="57" spans="1:16">
      <c r="A57" s="284" t="s">
        <v>565</v>
      </c>
      <c r="B57" s="285">
        <v>232</v>
      </c>
      <c r="C57" s="288"/>
      <c r="D57" s="289">
        <v>0</v>
      </c>
      <c r="E57" s="289">
        <v>0</v>
      </c>
      <c r="F57" s="289">
        <v>0</v>
      </c>
      <c r="G57" s="273"/>
      <c r="H57" s="416"/>
      <c r="I57" s="420"/>
      <c r="J57" s="420"/>
      <c r="K57" s="420"/>
      <c r="L57" s="420"/>
      <c r="M57" s="420"/>
      <c r="N57" s="420"/>
      <c r="O57" s="420"/>
      <c r="P57" s="420"/>
    </row>
    <row r="58" spans="1:16">
      <c r="A58" s="287" t="s">
        <v>567</v>
      </c>
      <c r="B58" s="288">
        <v>240</v>
      </c>
      <c r="C58" s="288"/>
      <c r="D58" s="289">
        <f>SUM(D59:D60)</f>
        <v>165.19958500000001</v>
      </c>
      <c r="E58" s="289">
        <f t="shared" ref="E58:F58" si="0">SUM(E59:E60)</f>
        <v>0</v>
      </c>
      <c r="F58" s="289">
        <f t="shared" si="0"/>
        <v>0</v>
      </c>
      <c r="G58" s="273"/>
      <c r="H58" s="416"/>
      <c r="I58" s="415"/>
      <c r="J58" s="415"/>
      <c r="K58" s="415"/>
      <c r="L58" s="415"/>
      <c r="M58" s="415"/>
      <c r="N58" s="415"/>
      <c r="O58" s="415"/>
      <c r="P58" s="415"/>
    </row>
    <row r="59" spans="1:16">
      <c r="A59" s="284" t="s">
        <v>568</v>
      </c>
      <c r="B59" s="285">
        <v>241</v>
      </c>
      <c r="C59" s="288"/>
      <c r="D59" s="286">
        <v>0</v>
      </c>
      <c r="E59" s="286">
        <v>0</v>
      </c>
      <c r="F59" s="286"/>
      <c r="G59" s="273"/>
      <c r="H59" s="416"/>
      <c r="I59" s="418"/>
      <c r="J59" s="418"/>
      <c r="K59" s="418"/>
      <c r="L59" s="418"/>
      <c r="M59" s="418"/>
      <c r="N59" s="415"/>
      <c r="O59" s="415"/>
      <c r="P59" s="415"/>
    </row>
    <row r="60" spans="1:16">
      <c r="A60" s="284" t="s">
        <v>569</v>
      </c>
      <c r="B60" s="285">
        <v>242</v>
      </c>
      <c r="C60" s="288"/>
      <c r="D60" s="286">
        <v>165.19958500000001</v>
      </c>
      <c r="E60" s="286">
        <v>0</v>
      </c>
      <c r="F60" s="286">
        <v>0</v>
      </c>
      <c r="G60" s="273"/>
      <c r="H60" s="416"/>
      <c r="I60" s="418"/>
      <c r="J60" s="418"/>
      <c r="K60" s="418"/>
      <c r="L60" s="418"/>
      <c r="M60" s="418"/>
      <c r="N60" s="415"/>
      <c r="O60" s="415"/>
      <c r="P60" s="415"/>
    </row>
    <row r="61" spans="1:16">
      <c r="A61" s="287" t="s">
        <v>570</v>
      </c>
      <c r="B61" s="288">
        <v>250</v>
      </c>
      <c r="C61" s="288"/>
      <c r="D61" s="289">
        <f>SUM(D62:D66)</f>
        <v>22435.5</v>
      </c>
      <c r="E61" s="289">
        <f>SUM(E62:E66)</f>
        <v>22435.5</v>
      </c>
      <c r="F61" s="289">
        <f>SUM(F62:F66)</f>
        <v>22436</v>
      </c>
      <c r="G61" s="273"/>
      <c r="H61" s="416"/>
      <c r="I61" s="418"/>
      <c r="J61" s="418"/>
      <c r="K61" s="418"/>
      <c r="L61" s="418"/>
      <c r="M61" s="418"/>
      <c r="N61" s="415"/>
      <c r="O61" s="415"/>
      <c r="P61" s="415"/>
    </row>
    <row r="62" spans="1:16">
      <c r="A62" s="284" t="s">
        <v>571</v>
      </c>
      <c r="B62" s="285">
        <v>251</v>
      </c>
      <c r="C62" s="285"/>
      <c r="D62" s="286">
        <v>0</v>
      </c>
      <c r="E62" s="286">
        <v>0</v>
      </c>
      <c r="F62" s="286">
        <v>0</v>
      </c>
      <c r="G62" s="273"/>
      <c r="H62" s="416"/>
      <c r="I62" s="415"/>
      <c r="J62" s="415"/>
      <c r="K62" s="415"/>
      <c r="L62" s="415"/>
      <c r="M62" s="415"/>
      <c r="N62" s="415"/>
      <c r="O62" s="415"/>
      <c r="P62" s="415"/>
    </row>
    <row r="63" spans="1:16">
      <c r="A63" s="284" t="s">
        <v>572</v>
      </c>
      <c r="B63" s="285">
        <v>252</v>
      </c>
      <c r="C63" s="285"/>
      <c r="D63" s="286">
        <v>22435.5</v>
      </c>
      <c r="E63" s="286">
        <v>22435.5</v>
      </c>
      <c r="F63" s="286">
        <v>22436</v>
      </c>
      <c r="G63" s="273"/>
      <c r="H63" s="416"/>
      <c r="I63" s="415"/>
      <c r="J63" s="415"/>
      <c r="K63" s="415"/>
      <c r="L63" s="415"/>
      <c r="M63" s="415"/>
      <c r="N63" s="415"/>
      <c r="O63" s="415"/>
      <c r="P63" s="415"/>
    </row>
    <row r="64" spans="1:16">
      <c r="A64" s="284" t="s">
        <v>573</v>
      </c>
      <c r="B64" s="285">
        <v>253</v>
      </c>
      <c r="C64" s="285"/>
      <c r="D64" s="286">
        <v>0</v>
      </c>
      <c r="E64" s="286">
        <v>0</v>
      </c>
      <c r="F64" s="286"/>
      <c r="G64" s="273"/>
      <c r="H64" s="416"/>
      <c r="I64" s="415"/>
      <c r="J64" s="415"/>
      <c r="K64" s="415"/>
      <c r="L64" s="415"/>
      <c r="M64" s="415"/>
      <c r="N64" s="415"/>
      <c r="O64" s="415"/>
      <c r="P64" s="415"/>
    </row>
    <row r="65" spans="1:16">
      <c r="A65" s="284" t="s">
        <v>574</v>
      </c>
      <c r="B65" s="285">
        <v>254</v>
      </c>
      <c r="C65" s="285"/>
      <c r="D65" s="286">
        <v>0</v>
      </c>
      <c r="E65" s="286">
        <v>0</v>
      </c>
      <c r="F65" s="286"/>
      <c r="G65" s="273"/>
      <c r="H65" s="416"/>
      <c r="I65" s="415"/>
      <c r="J65" s="415"/>
      <c r="K65" s="415"/>
      <c r="L65" s="415"/>
      <c r="M65" s="415"/>
      <c r="N65" s="415"/>
      <c r="O65" s="415"/>
      <c r="P65" s="415"/>
    </row>
    <row r="66" spans="1:16">
      <c r="A66" s="284" t="s">
        <v>575</v>
      </c>
      <c r="B66" s="285">
        <v>255</v>
      </c>
      <c r="C66" s="285"/>
      <c r="D66" s="286">
        <v>0</v>
      </c>
      <c r="E66" s="286">
        <v>0</v>
      </c>
      <c r="F66" s="286"/>
      <c r="G66" s="273"/>
      <c r="H66" s="416"/>
      <c r="I66" s="415"/>
      <c r="J66" s="415"/>
      <c r="K66" s="415"/>
      <c r="L66" s="415"/>
      <c r="M66" s="415"/>
      <c r="N66" s="415"/>
      <c r="O66" s="415"/>
      <c r="P66" s="415"/>
    </row>
    <row r="67" spans="1:16">
      <c r="A67" s="287" t="s">
        <v>576</v>
      </c>
      <c r="B67" s="288">
        <v>260</v>
      </c>
      <c r="C67" s="288"/>
      <c r="D67" s="289">
        <f>SUM(D68:D71)</f>
        <v>27453.820197000001</v>
      </c>
      <c r="E67" s="289">
        <f>SUM(E68:E71)</f>
        <v>22925.862194000001</v>
      </c>
      <c r="F67" s="289">
        <f>SUM(F68:F71)</f>
        <v>35305.593180281103</v>
      </c>
      <c r="G67" s="273"/>
      <c r="H67" s="416"/>
      <c r="I67" s="415"/>
      <c r="J67" s="415"/>
      <c r="K67" s="415"/>
      <c r="L67" s="415"/>
      <c r="M67" s="415"/>
      <c r="N67" s="415"/>
      <c r="O67" s="415"/>
      <c r="P67" s="415"/>
    </row>
    <row r="68" spans="1:16">
      <c r="A68" s="299" t="s">
        <v>577</v>
      </c>
      <c r="B68" s="285">
        <v>261</v>
      </c>
      <c r="C68" s="285"/>
      <c r="D68" s="286">
        <v>27453.820197000001</v>
      </c>
      <c r="E68" s="286">
        <v>22925.862194000001</v>
      </c>
      <c r="F68" s="286">
        <v>35305.593180281103</v>
      </c>
      <c r="G68" s="273"/>
      <c r="H68" s="416"/>
      <c r="I68" s="417"/>
      <c r="J68" s="417"/>
      <c r="K68" s="417"/>
      <c r="L68" s="417"/>
      <c r="M68" s="417"/>
      <c r="N68" s="415"/>
      <c r="O68" s="415"/>
      <c r="P68" s="415"/>
    </row>
    <row r="69" spans="1:16">
      <c r="A69" s="284" t="s">
        <v>578</v>
      </c>
      <c r="B69" s="285">
        <v>262</v>
      </c>
      <c r="C69" s="285"/>
      <c r="D69" s="286">
        <v>0</v>
      </c>
      <c r="E69" s="286">
        <v>0</v>
      </c>
      <c r="F69" s="286">
        <v>0</v>
      </c>
      <c r="G69" s="273"/>
      <c r="H69" s="416"/>
      <c r="I69" s="415"/>
      <c r="J69" s="415"/>
      <c r="K69" s="415"/>
      <c r="L69" s="415"/>
      <c r="M69" s="415"/>
      <c r="N69" s="415"/>
      <c r="O69" s="415"/>
      <c r="P69" s="415"/>
    </row>
    <row r="70" spans="1:16">
      <c r="A70" s="300" t="s">
        <v>579</v>
      </c>
      <c r="B70" s="301">
        <v>263</v>
      </c>
      <c r="C70" s="301"/>
      <c r="D70" s="302">
        <v>0</v>
      </c>
      <c r="E70" s="302">
        <v>0</v>
      </c>
      <c r="F70" s="302">
        <v>0</v>
      </c>
      <c r="G70" s="273"/>
      <c r="H70" s="416"/>
      <c r="I70" s="418"/>
      <c r="J70" s="418"/>
      <c r="K70" s="418"/>
      <c r="L70" s="418"/>
      <c r="M70" s="418"/>
      <c r="N70" s="415"/>
      <c r="O70" s="415"/>
      <c r="P70" s="415"/>
    </row>
    <row r="71" spans="1:16">
      <c r="A71" s="300" t="s">
        <v>580</v>
      </c>
      <c r="B71" s="301">
        <v>268</v>
      </c>
      <c r="C71" s="301"/>
      <c r="D71" s="302">
        <v>0</v>
      </c>
      <c r="E71" s="302">
        <v>0</v>
      </c>
      <c r="F71" s="302">
        <v>0</v>
      </c>
      <c r="G71" s="273"/>
      <c r="H71" s="416"/>
      <c r="I71" s="415"/>
      <c r="J71" s="415"/>
      <c r="K71" s="415"/>
      <c r="L71" s="415"/>
      <c r="M71" s="415"/>
      <c r="N71" s="415"/>
      <c r="O71" s="415"/>
      <c r="P71" s="415"/>
    </row>
    <row r="72" spans="1:16">
      <c r="A72" s="303" t="s">
        <v>581</v>
      </c>
      <c r="B72" s="279">
        <v>270</v>
      </c>
      <c r="C72" s="279"/>
      <c r="D72" s="280">
        <f>D10+D36</f>
        <v>452445.94691399997</v>
      </c>
      <c r="E72" s="280">
        <f>E10+E36</f>
        <v>400147.65863100003</v>
      </c>
      <c r="F72" s="280">
        <f>F10+F36</f>
        <v>676697.66398428124</v>
      </c>
      <c r="G72" s="273"/>
      <c r="H72" s="416"/>
      <c r="I72" s="415"/>
      <c r="J72" s="415"/>
      <c r="K72" s="415"/>
      <c r="L72" s="415"/>
      <c r="M72" s="415"/>
      <c r="N72" s="415"/>
      <c r="O72" s="415"/>
      <c r="P72" s="415"/>
    </row>
    <row r="73" spans="1:16" ht="15.75" hidden="1" customHeight="1">
      <c r="A73" s="304"/>
      <c r="B73" s="304"/>
      <c r="C73" s="304"/>
      <c r="D73" s="304"/>
      <c r="E73" s="305"/>
      <c r="F73" s="305"/>
      <c r="G73" s="273"/>
      <c r="H73" s="416"/>
      <c r="I73" s="418"/>
      <c r="J73" s="418"/>
      <c r="K73" s="418"/>
      <c r="L73" s="418"/>
      <c r="M73" s="418"/>
      <c r="N73" s="415"/>
      <c r="O73" s="415"/>
      <c r="P73" s="415"/>
    </row>
    <row r="74" spans="1:16">
      <c r="A74" s="642" t="s">
        <v>582</v>
      </c>
      <c r="B74" s="645" t="s">
        <v>527</v>
      </c>
      <c r="C74" s="645"/>
      <c r="D74" s="644" t="s">
        <v>2090</v>
      </c>
      <c r="E74" s="644" t="s">
        <v>2089</v>
      </c>
      <c r="F74" s="2436" t="s">
        <v>2005</v>
      </c>
      <c r="G74" s="273"/>
      <c r="H74" s="416"/>
      <c r="I74" s="417"/>
      <c r="J74" s="417"/>
      <c r="K74" s="417"/>
      <c r="L74" s="417"/>
      <c r="M74" s="417"/>
      <c r="N74" s="415"/>
      <c r="O74" s="415"/>
      <c r="P74" s="415"/>
    </row>
    <row r="75" spans="1:16">
      <c r="A75" s="306" t="s">
        <v>583</v>
      </c>
      <c r="B75" s="307">
        <v>300</v>
      </c>
      <c r="C75" s="306"/>
      <c r="D75" s="308">
        <f>D76+D91</f>
        <v>55363.535910999999</v>
      </c>
      <c r="E75" s="308">
        <f>E76+E91</f>
        <v>45618.974531</v>
      </c>
      <c r="F75" s="308">
        <f>F76+F91</f>
        <v>233916.60940999995</v>
      </c>
      <c r="G75" s="273"/>
      <c r="H75" s="416"/>
      <c r="I75" s="418"/>
      <c r="J75" s="418"/>
      <c r="K75" s="418"/>
      <c r="L75" s="418"/>
      <c r="M75" s="418"/>
      <c r="N75" s="415"/>
      <c r="O75" s="415"/>
      <c r="P75" s="415"/>
    </row>
    <row r="76" spans="1:16">
      <c r="A76" s="309" t="s">
        <v>584</v>
      </c>
      <c r="B76" s="310">
        <v>310</v>
      </c>
      <c r="C76" s="310"/>
      <c r="D76" s="311">
        <f>SUM(D77:D90)</f>
        <v>55363.535910999999</v>
      </c>
      <c r="E76" s="311">
        <f>SUM(E77:E90)</f>
        <v>45618.974531</v>
      </c>
      <c r="F76" s="311">
        <f>SUM(F77:F90)</f>
        <v>74469.859409999946</v>
      </c>
      <c r="G76" s="273"/>
      <c r="H76" s="416"/>
      <c r="I76" s="415"/>
      <c r="J76" s="415"/>
      <c r="K76" s="415"/>
      <c r="L76" s="415"/>
      <c r="M76" s="415"/>
      <c r="N76" s="415"/>
      <c r="O76" s="415"/>
      <c r="P76" s="415"/>
    </row>
    <row r="77" spans="1:16">
      <c r="A77" s="284" t="s">
        <v>585</v>
      </c>
      <c r="B77" s="285">
        <v>311</v>
      </c>
      <c r="C77" s="285"/>
      <c r="D77" s="286">
        <v>15481.388838999999</v>
      </c>
      <c r="E77" s="286">
        <v>11029.622653</v>
      </c>
      <c r="F77" s="286">
        <v>14104.902664000052</v>
      </c>
      <c r="G77" s="273"/>
      <c r="H77" s="416"/>
      <c r="I77" s="415"/>
      <c r="J77" s="415"/>
      <c r="K77" s="415"/>
      <c r="L77" s="415"/>
      <c r="M77" s="415"/>
      <c r="N77" s="415"/>
      <c r="O77" s="415"/>
      <c r="P77" s="415"/>
    </row>
    <row r="78" spans="1:16">
      <c r="A78" s="284" t="s">
        <v>586</v>
      </c>
      <c r="B78" s="285">
        <v>312</v>
      </c>
      <c r="C78" s="285"/>
      <c r="D78" s="286">
        <v>0</v>
      </c>
      <c r="E78" s="286">
        <v>52.976598000000003</v>
      </c>
      <c r="F78" s="286">
        <v>0</v>
      </c>
      <c r="G78" s="273"/>
      <c r="H78" s="416"/>
      <c r="I78" s="415"/>
      <c r="J78" s="415"/>
      <c r="K78" s="415"/>
      <c r="L78" s="415"/>
      <c r="M78" s="415"/>
      <c r="N78" s="415"/>
      <c r="O78" s="415"/>
      <c r="P78" s="415"/>
    </row>
    <row r="79" spans="1:16">
      <c r="A79" s="284" t="s">
        <v>587</v>
      </c>
      <c r="B79" s="285">
        <v>313</v>
      </c>
      <c r="C79" s="285"/>
      <c r="D79" s="286">
        <v>3546.6047359999998</v>
      </c>
      <c r="E79" s="286">
        <v>3278.5828489999999</v>
      </c>
      <c r="F79" s="286">
        <v>5963.7618739999998</v>
      </c>
      <c r="G79" s="273"/>
      <c r="H79" s="416"/>
      <c r="I79" s="417"/>
      <c r="J79" s="417"/>
      <c r="K79" s="417"/>
      <c r="L79" s="417"/>
      <c r="M79" s="417"/>
      <c r="N79" s="415"/>
      <c r="O79" s="415"/>
      <c r="P79" s="415"/>
    </row>
    <row r="80" spans="1:16">
      <c r="A80" s="284" t="s">
        <v>588</v>
      </c>
      <c r="B80" s="285">
        <v>314</v>
      </c>
      <c r="C80" s="285"/>
      <c r="D80" s="286">
        <v>18282.784232999998</v>
      </c>
      <c r="E80" s="286">
        <v>15248.725219</v>
      </c>
      <c r="F80" s="286">
        <v>10766.542224999999</v>
      </c>
      <c r="G80" s="273"/>
      <c r="H80" s="416"/>
      <c r="I80" s="415"/>
      <c r="J80" s="415"/>
      <c r="K80" s="415"/>
      <c r="L80" s="415"/>
      <c r="M80" s="415"/>
      <c r="N80" s="415"/>
      <c r="O80" s="415"/>
      <c r="P80" s="415"/>
    </row>
    <row r="81" spans="1:16" ht="15.75" customHeight="1">
      <c r="A81" s="284" t="s">
        <v>589</v>
      </c>
      <c r="B81" s="285">
        <v>315</v>
      </c>
      <c r="C81" s="285"/>
      <c r="D81" s="286">
        <v>2709.0020100000002</v>
      </c>
      <c r="E81" s="286">
        <v>1777.6374209999999</v>
      </c>
      <c r="F81" s="286">
        <v>8842.1853819999997</v>
      </c>
      <c r="G81" s="273"/>
      <c r="H81" s="416"/>
      <c r="I81" s="415"/>
      <c r="J81" s="415"/>
      <c r="K81" s="419"/>
      <c r="L81" s="419"/>
      <c r="M81" s="419"/>
      <c r="N81" s="419"/>
      <c r="O81" s="419"/>
      <c r="P81" s="419"/>
    </row>
    <row r="82" spans="1:16" ht="15.75" customHeight="1">
      <c r="A82" s="284" t="s">
        <v>590</v>
      </c>
      <c r="B82" s="285">
        <v>316</v>
      </c>
      <c r="C82" s="285"/>
      <c r="D82" s="286">
        <v>0</v>
      </c>
      <c r="E82" s="286">
        <v>0</v>
      </c>
      <c r="F82" s="286">
        <v>0</v>
      </c>
      <c r="G82" s="273"/>
      <c r="H82" s="416"/>
      <c r="I82" s="419"/>
      <c r="J82" s="419"/>
      <c r="K82" s="419"/>
      <c r="L82" s="419"/>
      <c r="M82" s="419"/>
      <c r="N82" s="419"/>
      <c r="O82" s="419"/>
      <c r="P82" s="419"/>
    </row>
    <row r="83" spans="1:16" ht="18" customHeight="1">
      <c r="A83" s="284" t="s">
        <v>591</v>
      </c>
      <c r="B83" s="285">
        <v>317</v>
      </c>
      <c r="C83" s="285"/>
      <c r="D83" s="286">
        <v>0</v>
      </c>
      <c r="E83" s="286">
        <v>0</v>
      </c>
      <c r="F83" s="286">
        <v>0</v>
      </c>
      <c r="G83" s="273"/>
      <c r="H83" s="416"/>
      <c r="I83" s="419"/>
      <c r="J83" s="419"/>
      <c r="K83" s="419"/>
      <c r="L83" s="419"/>
      <c r="M83" s="419"/>
      <c r="N83" s="419"/>
      <c r="O83" s="419"/>
      <c r="P83" s="419"/>
    </row>
    <row r="84" spans="1:16">
      <c r="A84" s="284" t="s">
        <v>592</v>
      </c>
      <c r="B84" s="285">
        <v>318</v>
      </c>
      <c r="C84" s="285"/>
      <c r="D84" s="286">
        <v>0</v>
      </c>
      <c r="E84" s="286">
        <v>0</v>
      </c>
      <c r="F84" s="286">
        <v>0</v>
      </c>
      <c r="G84" s="273"/>
      <c r="H84" s="416"/>
      <c r="I84" s="415"/>
      <c r="J84" s="415"/>
      <c r="K84" s="419"/>
      <c r="L84" s="419"/>
      <c r="M84" s="419"/>
      <c r="N84" s="419"/>
      <c r="O84" s="419"/>
      <c r="P84" s="419"/>
    </row>
    <row r="85" spans="1:16">
      <c r="A85" s="284" t="s">
        <v>593</v>
      </c>
      <c r="B85" s="285">
        <v>319</v>
      </c>
      <c r="C85" s="285"/>
      <c r="D85" s="286">
        <v>8999.4820970000001</v>
      </c>
      <c r="E85" s="286">
        <v>9894.7994799999997</v>
      </c>
      <c r="F85" s="286">
        <v>8816.5879359999999</v>
      </c>
      <c r="G85" s="273"/>
      <c r="H85" s="416"/>
      <c r="I85" s="415"/>
      <c r="J85" s="415"/>
      <c r="K85" s="415"/>
      <c r="L85" s="415"/>
      <c r="M85" s="415"/>
      <c r="N85" s="415"/>
      <c r="O85" s="415"/>
      <c r="P85" s="415"/>
    </row>
    <row r="86" spans="1:16">
      <c r="A86" s="284" t="s">
        <v>594</v>
      </c>
      <c r="B86" s="285">
        <v>320</v>
      </c>
      <c r="C86" s="285"/>
      <c r="D86" s="286">
        <v>0</v>
      </c>
      <c r="E86" s="286">
        <v>0</v>
      </c>
      <c r="F86" s="693">
        <v>18205.5</v>
      </c>
      <c r="G86" s="273"/>
      <c r="H86" s="416"/>
      <c r="I86" s="420"/>
      <c r="J86" s="420"/>
      <c r="K86" s="420"/>
      <c r="L86" s="420"/>
      <c r="M86" s="420"/>
      <c r="N86" s="420"/>
      <c r="O86" s="420"/>
      <c r="P86" s="420"/>
    </row>
    <row r="87" spans="1:16">
      <c r="A87" s="284" t="s">
        <v>595</v>
      </c>
      <c r="B87" s="285">
        <v>321</v>
      </c>
      <c r="C87" s="285"/>
      <c r="D87" s="286">
        <v>0</v>
      </c>
      <c r="E87" s="286">
        <v>0</v>
      </c>
      <c r="F87" s="286">
        <v>0</v>
      </c>
      <c r="G87" s="273"/>
      <c r="H87" s="416"/>
      <c r="I87" s="415"/>
      <c r="J87" s="415"/>
      <c r="K87" s="415"/>
      <c r="L87" s="415"/>
      <c r="M87" s="415"/>
      <c r="N87" s="415"/>
      <c r="O87" s="415"/>
      <c r="P87" s="415"/>
    </row>
    <row r="88" spans="1:16">
      <c r="A88" s="284" t="s">
        <v>596</v>
      </c>
      <c r="B88" s="285">
        <v>322</v>
      </c>
      <c r="C88" s="285"/>
      <c r="D88" s="286">
        <v>6344.2739959999999</v>
      </c>
      <c r="E88" s="286">
        <v>4336.6303109999999</v>
      </c>
      <c r="F88" s="286">
        <v>7770.3793289999012</v>
      </c>
      <c r="G88" s="273"/>
      <c r="H88" s="416"/>
      <c r="I88" s="417"/>
      <c r="J88" s="417"/>
      <c r="K88" s="417"/>
      <c r="L88" s="417"/>
      <c r="M88" s="417"/>
      <c r="N88" s="415"/>
      <c r="O88" s="415"/>
      <c r="P88" s="415"/>
    </row>
    <row r="89" spans="1:16">
      <c r="A89" s="284" t="s">
        <v>597</v>
      </c>
      <c r="B89" s="285">
        <v>323</v>
      </c>
      <c r="C89" s="285"/>
      <c r="D89" s="286">
        <v>0</v>
      </c>
      <c r="E89" s="286">
        <v>0</v>
      </c>
      <c r="F89" s="286">
        <v>0</v>
      </c>
      <c r="G89" s="273"/>
      <c r="H89" s="416"/>
      <c r="I89" s="417"/>
      <c r="J89" s="417"/>
      <c r="K89" s="417"/>
      <c r="L89" s="417"/>
      <c r="M89" s="417"/>
      <c r="N89" s="415"/>
      <c r="O89" s="415"/>
      <c r="P89" s="415"/>
    </row>
    <row r="90" spans="1:16">
      <c r="A90" s="284" t="s">
        <v>598</v>
      </c>
      <c r="B90" s="285">
        <v>324</v>
      </c>
      <c r="C90" s="285"/>
      <c r="D90" s="286">
        <v>0</v>
      </c>
      <c r="E90" s="286">
        <v>0</v>
      </c>
      <c r="F90" s="286">
        <v>0</v>
      </c>
      <c r="G90" s="273"/>
      <c r="H90" s="416"/>
      <c r="I90" s="418"/>
      <c r="J90" s="418"/>
      <c r="K90" s="418"/>
      <c r="L90" s="418"/>
      <c r="M90" s="418"/>
      <c r="N90" s="415"/>
      <c r="O90" s="415"/>
      <c r="P90" s="415"/>
    </row>
    <row r="91" spans="1:16">
      <c r="A91" s="287" t="s">
        <v>599</v>
      </c>
      <c r="B91" s="288">
        <v>330</v>
      </c>
      <c r="C91" s="288"/>
      <c r="D91" s="289">
        <f>SUM(D92:D104)</f>
        <v>0</v>
      </c>
      <c r="E91" s="289">
        <f>SUM(E92:E104)</f>
        <v>0</v>
      </c>
      <c r="F91" s="289">
        <f>SUM(F92:F104)</f>
        <v>159446.75</v>
      </c>
      <c r="G91" s="273"/>
      <c r="H91" s="416"/>
      <c r="I91" s="418"/>
      <c r="J91" s="418"/>
      <c r="K91" s="418"/>
      <c r="L91" s="418"/>
      <c r="M91" s="418"/>
      <c r="N91" s="415"/>
      <c r="O91" s="415"/>
      <c r="P91" s="415"/>
    </row>
    <row r="92" spans="1:16">
      <c r="A92" s="284" t="s">
        <v>600</v>
      </c>
      <c r="B92" s="285">
        <v>331</v>
      </c>
      <c r="C92" s="285"/>
      <c r="D92" s="286">
        <v>0</v>
      </c>
      <c r="E92" s="286">
        <v>0</v>
      </c>
      <c r="F92" s="286">
        <v>0</v>
      </c>
      <c r="G92" s="273"/>
      <c r="H92" s="416"/>
      <c r="I92" s="418"/>
      <c r="J92" s="418"/>
      <c r="K92" s="418"/>
      <c r="L92" s="418"/>
      <c r="M92" s="418"/>
      <c r="N92" s="415"/>
      <c r="O92" s="415"/>
      <c r="P92" s="415"/>
    </row>
    <row r="93" spans="1:16">
      <c r="A93" s="284" t="s">
        <v>601</v>
      </c>
      <c r="B93" s="285">
        <v>332</v>
      </c>
      <c r="C93" s="285"/>
      <c r="D93" s="286">
        <v>0</v>
      </c>
      <c r="E93" s="286">
        <v>0</v>
      </c>
      <c r="F93" s="286">
        <v>0</v>
      </c>
      <c r="G93" s="273"/>
      <c r="H93" s="416"/>
      <c r="I93" s="418"/>
      <c r="J93" s="418"/>
      <c r="K93" s="418"/>
      <c r="L93" s="418"/>
      <c r="M93" s="418"/>
      <c r="N93" s="415"/>
      <c r="O93" s="415"/>
      <c r="P93" s="415"/>
    </row>
    <row r="94" spans="1:16">
      <c r="A94" s="284" t="s">
        <v>602</v>
      </c>
      <c r="B94" s="285">
        <v>333</v>
      </c>
      <c r="C94" s="285"/>
      <c r="D94" s="286">
        <v>0</v>
      </c>
      <c r="E94" s="286">
        <v>0</v>
      </c>
      <c r="F94" s="286">
        <v>0</v>
      </c>
      <c r="G94" s="273"/>
      <c r="H94" s="416"/>
      <c r="I94" s="418"/>
      <c r="J94" s="418"/>
      <c r="K94" s="418"/>
      <c r="L94" s="418"/>
      <c r="M94" s="418"/>
      <c r="N94" s="415"/>
      <c r="O94" s="415"/>
      <c r="P94" s="415"/>
    </row>
    <row r="95" spans="1:16">
      <c r="A95" s="284" t="s">
        <v>603</v>
      </c>
      <c r="B95" s="285">
        <v>334</v>
      </c>
      <c r="C95" s="285"/>
      <c r="D95" s="286">
        <v>0</v>
      </c>
      <c r="E95" s="286">
        <v>0</v>
      </c>
      <c r="F95" s="286">
        <v>0</v>
      </c>
      <c r="G95" s="273"/>
      <c r="H95" s="416"/>
      <c r="I95" s="415"/>
      <c r="J95" s="415"/>
      <c r="K95" s="415"/>
      <c r="L95" s="415"/>
      <c r="M95" s="415"/>
      <c r="N95" s="415"/>
      <c r="O95" s="415"/>
      <c r="P95" s="415"/>
    </row>
    <row r="96" spans="1:16">
      <c r="A96" s="284" t="s">
        <v>604</v>
      </c>
      <c r="B96" s="285">
        <v>335</v>
      </c>
      <c r="C96" s="285"/>
      <c r="D96" s="286">
        <v>0</v>
      </c>
      <c r="E96" s="286">
        <v>0</v>
      </c>
      <c r="F96" s="286">
        <v>0</v>
      </c>
      <c r="G96" s="273"/>
      <c r="H96" s="416"/>
      <c r="I96" s="415"/>
      <c r="J96" s="415"/>
      <c r="K96" s="415"/>
      <c r="L96" s="415"/>
      <c r="M96" s="415"/>
      <c r="N96" s="415"/>
      <c r="O96" s="415"/>
      <c r="P96" s="415"/>
    </row>
    <row r="97" spans="1:16">
      <c r="A97" s="284" t="s">
        <v>605</v>
      </c>
      <c r="B97" s="285">
        <v>336</v>
      </c>
      <c r="C97" s="285"/>
      <c r="D97" s="286">
        <v>0</v>
      </c>
      <c r="E97" s="286">
        <v>0</v>
      </c>
      <c r="F97" s="286">
        <v>0</v>
      </c>
      <c r="G97" s="273"/>
      <c r="H97" s="416"/>
      <c r="I97" s="415"/>
      <c r="J97" s="415"/>
      <c r="K97" s="415"/>
      <c r="L97" s="415"/>
      <c r="M97" s="415"/>
      <c r="N97" s="415"/>
      <c r="O97" s="415"/>
      <c r="P97" s="415"/>
    </row>
    <row r="98" spans="1:16">
      <c r="A98" s="284" t="s">
        <v>606</v>
      </c>
      <c r="B98" s="285">
        <v>337</v>
      </c>
      <c r="C98" s="285"/>
      <c r="D98" s="286">
        <v>0</v>
      </c>
      <c r="E98" s="286">
        <v>0</v>
      </c>
      <c r="F98" s="286">
        <f>[92]LCTT!F23</f>
        <v>0</v>
      </c>
      <c r="G98" s="273"/>
      <c r="H98" s="416"/>
      <c r="I98" s="418"/>
      <c r="J98" s="418"/>
      <c r="K98" s="418"/>
      <c r="L98" s="418"/>
      <c r="M98" s="418"/>
      <c r="N98" s="415"/>
      <c r="O98" s="415"/>
      <c r="P98" s="415"/>
    </row>
    <row r="99" spans="1:16">
      <c r="A99" s="284" t="s">
        <v>607</v>
      </c>
      <c r="B99" s="285">
        <v>338</v>
      </c>
      <c r="C99" s="285"/>
      <c r="D99" s="286">
        <v>0</v>
      </c>
      <c r="E99" s="286">
        <v>0</v>
      </c>
      <c r="F99" s="693">
        <f>'VAY '!K11-F86</f>
        <v>159446.75</v>
      </c>
      <c r="G99" s="273"/>
      <c r="H99" s="416"/>
      <c r="I99" s="418"/>
      <c r="J99" s="418"/>
      <c r="K99" s="418"/>
      <c r="L99" s="418"/>
      <c r="M99" s="418"/>
      <c r="N99" s="415"/>
      <c r="O99" s="415"/>
      <c r="P99" s="415"/>
    </row>
    <row r="100" spans="1:16">
      <c r="A100" s="284" t="s">
        <v>608</v>
      </c>
      <c r="B100" s="301">
        <v>339</v>
      </c>
      <c r="C100" s="301"/>
      <c r="D100" s="302">
        <v>0</v>
      </c>
      <c r="E100" s="302">
        <v>0</v>
      </c>
      <c r="F100" s="302">
        <v>0</v>
      </c>
      <c r="G100" s="273"/>
      <c r="H100" s="416"/>
      <c r="I100" s="415"/>
      <c r="J100" s="415"/>
      <c r="K100" s="415"/>
      <c r="L100" s="415"/>
      <c r="M100" s="415"/>
      <c r="N100" s="415"/>
      <c r="O100" s="415"/>
      <c r="P100" s="415"/>
    </row>
    <row r="101" spans="1:16">
      <c r="A101" s="284" t="s">
        <v>609</v>
      </c>
      <c r="B101" s="301">
        <v>340</v>
      </c>
      <c r="C101" s="301"/>
      <c r="D101" s="302">
        <v>0</v>
      </c>
      <c r="E101" s="302">
        <v>0</v>
      </c>
      <c r="F101" s="302">
        <v>0</v>
      </c>
      <c r="G101" s="273"/>
      <c r="H101" s="416"/>
      <c r="I101" s="418"/>
      <c r="J101" s="418"/>
      <c r="K101" s="418"/>
      <c r="L101" s="418"/>
      <c r="M101" s="418"/>
      <c r="N101" s="415"/>
      <c r="O101" s="415"/>
      <c r="P101" s="415"/>
    </row>
    <row r="102" spans="1:16">
      <c r="A102" s="284" t="s">
        <v>610</v>
      </c>
      <c r="B102" s="285">
        <v>341</v>
      </c>
      <c r="C102" s="285"/>
      <c r="D102" s="286">
        <v>0</v>
      </c>
      <c r="E102" s="286">
        <v>0</v>
      </c>
      <c r="F102" s="286">
        <v>0</v>
      </c>
      <c r="G102" s="273"/>
      <c r="H102" s="416"/>
      <c r="I102" s="415"/>
      <c r="J102" s="415"/>
      <c r="K102" s="415"/>
      <c r="L102" s="415"/>
      <c r="M102" s="415"/>
      <c r="N102" s="415"/>
      <c r="O102" s="415"/>
      <c r="P102" s="415"/>
    </row>
    <row r="103" spans="1:16">
      <c r="A103" s="284" t="s">
        <v>611</v>
      </c>
      <c r="B103" s="285">
        <v>342</v>
      </c>
      <c r="C103" s="285"/>
      <c r="D103" s="286">
        <v>0</v>
      </c>
      <c r="E103" s="286">
        <v>0</v>
      </c>
      <c r="F103" s="286">
        <v>0</v>
      </c>
      <c r="G103" s="273"/>
      <c r="H103" s="416"/>
      <c r="I103" s="415"/>
      <c r="J103" s="415"/>
      <c r="K103" s="415"/>
      <c r="L103" s="415"/>
      <c r="M103" s="415"/>
      <c r="N103" s="415"/>
      <c r="O103" s="415"/>
      <c r="P103" s="415"/>
    </row>
    <row r="104" spans="1:16">
      <c r="A104" s="300" t="s">
        <v>612</v>
      </c>
      <c r="B104" s="312">
        <v>343</v>
      </c>
      <c r="C104" s="312"/>
      <c r="D104" s="313">
        <v>0</v>
      </c>
      <c r="E104" s="313">
        <v>0</v>
      </c>
      <c r="F104" s="313">
        <v>0</v>
      </c>
      <c r="G104" s="273"/>
      <c r="H104" s="416"/>
      <c r="I104" s="417"/>
      <c r="J104" s="417"/>
      <c r="K104" s="417"/>
      <c r="L104" s="417"/>
      <c r="M104" s="417"/>
      <c r="N104" s="415"/>
      <c r="O104" s="415"/>
      <c r="P104" s="415"/>
    </row>
    <row r="105" spans="1:16" ht="19.5" customHeight="1">
      <c r="A105" s="278" t="s">
        <v>673</v>
      </c>
      <c r="B105" s="307">
        <v>400</v>
      </c>
      <c r="C105" s="306"/>
      <c r="D105" s="308">
        <f>D106+D123</f>
        <v>397082.41100299999</v>
      </c>
      <c r="E105" s="308">
        <f>E106+E123</f>
        <v>354528.68410000001</v>
      </c>
      <c r="F105" s="308">
        <f>F106+F123</f>
        <v>442781.05457428121</v>
      </c>
      <c r="G105" s="273"/>
      <c r="H105" s="416"/>
      <c r="I105" s="415"/>
      <c r="J105" s="415"/>
      <c r="K105" s="415"/>
      <c r="L105" s="415"/>
      <c r="M105" s="415"/>
      <c r="N105" s="415"/>
      <c r="O105" s="415"/>
      <c r="P105" s="415"/>
    </row>
    <row r="106" spans="1:16">
      <c r="A106" s="281" t="s">
        <v>1345</v>
      </c>
      <c r="B106" s="282">
        <v>410</v>
      </c>
      <c r="C106" s="282"/>
      <c r="D106" s="283">
        <f>D107+D110+D111+D112+D113+D114+D115+D116+D117+D118+D119+D122</f>
        <v>397082.41100299999</v>
      </c>
      <c r="E106" s="283">
        <f>E107+E110+E111+E112+E113+E114+E115+E116+E117+E118+E119+E122</f>
        <v>354528.68410000001</v>
      </c>
      <c r="F106" s="283">
        <f>F107+F110+F111+F112+F113+F114+F115+F116+F117+F118+F119+F122</f>
        <v>442781.05457428121</v>
      </c>
      <c r="G106" s="273"/>
      <c r="H106" s="416"/>
      <c r="I106" s="767"/>
      <c r="J106" s="415"/>
      <c r="K106" s="768"/>
      <c r="L106" s="415"/>
      <c r="M106" s="415"/>
      <c r="N106" s="415"/>
      <c r="O106" s="415"/>
      <c r="P106" s="415"/>
    </row>
    <row r="107" spans="1:16">
      <c r="A107" s="284" t="s">
        <v>613</v>
      </c>
      <c r="B107" s="285">
        <v>411</v>
      </c>
      <c r="C107" s="285"/>
      <c r="D107" s="286">
        <f>D108+D109</f>
        <v>150000</v>
      </c>
      <c r="E107" s="286">
        <f>E108+E109</f>
        <v>150000</v>
      </c>
      <c r="F107" s="286">
        <f>F108+F109</f>
        <v>200000</v>
      </c>
      <c r="G107" s="273"/>
      <c r="H107" s="416"/>
      <c r="I107" s="436"/>
      <c r="J107" s="415"/>
      <c r="K107" s="415"/>
      <c r="L107" s="415"/>
      <c r="M107" s="415"/>
      <c r="N107" s="415"/>
      <c r="O107" s="415"/>
      <c r="P107" s="415"/>
    </row>
    <row r="108" spans="1:16" s="318" customFormat="1">
      <c r="A108" s="315" t="s">
        <v>614</v>
      </c>
      <c r="B108" s="316" t="s">
        <v>615</v>
      </c>
      <c r="C108" s="316"/>
      <c r="D108" s="317">
        <v>150000</v>
      </c>
      <c r="E108" s="317">
        <v>150000</v>
      </c>
      <c r="F108" s="317">
        <v>200000</v>
      </c>
      <c r="G108" s="273"/>
      <c r="H108" s="416"/>
      <c r="I108" s="415"/>
      <c r="J108" s="415"/>
      <c r="K108" s="415"/>
      <c r="L108" s="415"/>
      <c r="M108" s="415"/>
      <c r="N108" s="415"/>
      <c r="O108" s="415"/>
      <c r="P108" s="415"/>
    </row>
    <row r="109" spans="1:16" s="318" customFormat="1">
      <c r="A109" s="315" t="s">
        <v>616</v>
      </c>
      <c r="B109" s="316" t="s">
        <v>617</v>
      </c>
      <c r="C109" s="316"/>
      <c r="D109" s="317"/>
      <c r="E109" s="317"/>
      <c r="F109" s="317">
        <v>0</v>
      </c>
      <c r="G109" s="273"/>
      <c r="H109" s="416"/>
      <c r="I109" s="415"/>
      <c r="J109" s="415"/>
      <c r="K109" s="415"/>
      <c r="L109" s="415"/>
      <c r="M109" s="415"/>
      <c r="N109" s="415"/>
      <c r="O109" s="415"/>
      <c r="P109" s="415"/>
    </row>
    <row r="110" spans="1:16">
      <c r="A110" s="284" t="s">
        <v>618</v>
      </c>
      <c r="B110" s="285">
        <v>412</v>
      </c>
      <c r="C110" s="285"/>
      <c r="D110" s="286"/>
      <c r="E110" s="286"/>
      <c r="F110" s="286">
        <v>0</v>
      </c>
      <c r="G110" s="273"/>
      <c r="H110" s="416"/>
      <c r="I110" s="415"/>
      <c r="J110" s="415"/>
      <c r="K110" s="415"/>
      <c r="L110" s="415"/>
      <c r="M110" s="415"/>
      <c r="N110" s="415"/>
      <c r="O110" s="415"/>
      <c r="P110" s="415"/>
    </row>
    <row r="111" spans="1:16">
      <c r="A111" s="284" t="s">
        <v>619</v>
      </c>
      <c r="B111" s="285">
        <v>413</v>
      </c>
      <c r="C111" s="285"/>
      <c r="D111" s="286"/>
      <c r="E111" s="286"/>
      <c r="F111" s="286">
        <v>0</v>
      </c>
      <c r="G111" s="273"/>
      <c r="H111" s="416"/>
      <c r="I111" s="418"/>
      <c r="J111" s="418"/>
      <c r="K111" s="418"/>
      <c r="L111" s="418"/>
      <c r="M111" s="418"/>
      <c r="N111" s="415"/>
      <c r="O111" s="415"/>
      <c r="P111" s="415"/>
    </row>
    <row r="112" spans="1:16">
      <c r="A112" s="284" t="s">
        <v>620</v>
      </c>
      <c r="B112" s="285">
        <v>414</v>
      </c>
      <c r="C112" s="285"/>
      <c r="D112" s="286"/>
      <c r="E112" s="286"/>
      <c r="F112" s="286">
        <v>0</v>
      </c>
      <c r="G112" s="273"/>
      <c r="H112" s="416"/>
      <c r="I112" s="418"/>
      <c r="J112" s="418"/>
      <c r="K112" s="418"/>
      <c r="L112" s="418"/>
      <c r="M112" s="418"/>
      <c r="N112" s="415"/>
      <c r="O112" s="415"/>
      <c r="P112" s="415"/>
    </row>
    <row r="113" spans="1:16">
      <c r="A113" s="284" t="s">
        <v>621</v>
      </c>
      <c r="B113" s="285">
        <v>415</v>
      </c>
      <c r="C113" s="285"/>
      <c r="D113" s="286"/>
      <c r="E113" s="286"/>
      <c r="F113" s="286">
        <v>0</v>
      </c>
      <c r="G113" s="273"/>
      <c r="H113" s="416"/>
      <c r="I113" s="415"/>
      <c r="J113" s="415"/>
      <c r="K113" s="415"/>
      <c r="L113" s="415"/>
      <c r="M113" s="415"/>
      <c r="N113" s="415"/>
      <c r="O113" s="415"/>
      <c r="P113" s="415"/>
    </row>
    <row r="114" spans="1:16">
      <c r="A114" s="284" t="s">
        <v>622</v>
      </c>
      <c r="B114" s="285">
        <v>416</v>
      </c>
      <c r="C114" s="285"/>
      <c r="D114" s="286"/>
      <c r="E114" s="286"/>
      <c r="F114" s="286">
        <v>0</v>
      </c>
      <c r="G114" s="273"/>
      <c r="H114" s="416"/>
      <c r="I114" s="415"/>
      <c r="J114" s="415"/>
      <c r="K114" s="415"/>
      <c r="L114" s="415"/>
      <c r="M114" s="415"/>
      <c r="N114" s="415"/>
      <c r="O114" s="415"/>
      <c r="P114" s="415"/>
    </row>
    <row r="115" spans="1:16" ht="15.75" customHeight="1">
      <c r="A115" s="284" t="s">
        <v>623</v>
      </c>
      <c r="B115" s="285">
        <v>417</v>
      </c>
      <c r="C115" s="285"/>
      <c r="D115" s="286"/>
      <c r="E115" s="286"/>
      <c r="F115" s="286">
        <v>0</v>
      </c>
      <c r="G115" s="273"/>
      <c r="H115" s="416"/>
      <c r="I115" s="415"/>
      <c r="J115" s="415"/>
      <c r="K115" s="419"/>
      <c r="L115" s="419"/>
      <c r="M115" s="419"/>
      <c r="N115" s="419"/>
      <c r="O115" s="419"/>
      <c r="P115" s="419"/>
    </row>
    <row r="116" spans="1:16" ht="15.75" customHeight="1">
      <c r="A116" s="284" t="s">
        <v>624</v>
      </c>
      <c r="B116" s="285">
        <v>418</v>
      </c>
      <c r="C116" s="285"/>
      <c r="D116" s="286">
        <v>182246.97856300001</v>
      </c>
      <c r="E116" s="286">
        <v>150435.30751700001</v>
      </c>
      <c r="F116" s="286">
        <f>D116+'14 PPLN'!F28-50000</f>
        <v>193394.97856300001</v>
      </c>
      <c r="G116" s="273"/>
      <c r="H116" s="416"/>
      <c r="I116" s="498"/>
      <c r="J116" s="419"/>
      <c r="K116" s="419"/>
      <c r="L116" s="419"/>
      <c r="M116" s="419"/>
      <c r="N116" s="419"/>
      <c r="O116" s="419"/>
      <c r="P116" s="419"/>
    </row>
    <row r="117" spans="1:16">
      <c r="A117" s="284" t="s">
        <v>625</v>
      </c>
      <c r="B117" s="285">
        <v>419</v>
      </c>
      <c r="C117" s="285"/>
      <c r="D117" s="286">
        <v>0</v>
      </c>
      <c r="E117" s="286">
        <v>0</v>
      </c>
      <c r="F117" s="286">
        <v>0</v>
      </c>
      <c r="G117" s="273"/>
      <c r="H117" s="416"/>
      <c r="I117" s="498"/>
      <c r="J117" s="498"/>
      <c r="K117" s="498"/>
      <c r="L117" s="419"/>
      <c r="M117" s="419"/>
      <c r="N117" s="419"/>
      <c r="O117" s="419"/>
      <c r="P117" s="419"/>
    </row>
    <row r="118" spans="1:16">
      <c r="A118" s="284" t="s">
        <v>626</v>
      </c>
      <c r="B118" s="285">
        <v>420</v>
      </c>
      <c r="C118" s="285"/>
      <c r="D118" s="286">
        <v>0</v>
      </c>
      <c r="E118" s="286">
        <v>0</v>
      </c>
      <c r="F118" s="286">
        <v>0</v>
      </c>
      <c r="G118" s="273"/>
      <c r="H118" s="416"/>
      <c r="I118" s="415"/>
      <c r="J118" s="415"/>
      <c r="K118" s="419"/>
      <c r="L118" s="419"/>
      <c r="M118" s="419"/>
      <c r="N118" s="419"/>
      <c r="O118" s="419"/>
      <c r="P118" s="419"/>
    </row>
    <row r="119" spans="1:16">
      <c r="A119" s="284" t="s">
        <v>627</v>
      </c>
      <c r="B119" s="285">
        <v>421</v>
      </c>
      <c r="C119" s="285"/>
      <c r="D119" s="286">
        <f>SUM(D120:D121)</f>
        <v>64835.432439999997</v>
      </c>
      <c r="E119" s="286">
        <f>SUM(E120:E121)</f>
        <v>54093.376582999997</v>
      </c>
      <c r="F119" s="286">
        <f>SUM(F120:F121)</f>
        <v>49386.076011281257</v>
      </c>
      <c r="G119" s="273"/>
      <c r="H119" s="416"/>
      <c r="I119" s="415"/>
      <c r="J119" s="415"/>
      <c r="K119" s="415"/>
      <c r="L119" s="415"/>
      <c r="M119" s="415"/>
      <c r="N119" s="415"/>
      <c r="O119" s="415"/>
      <c r="P119" s="415"/>
    </row>
    <row r="120" spans="1:16" s="318" customFormat="1">
      <c r="A120" s="315" t="s">
        <v>628</v>
      </c>
      <c r="B120" s="316" t="s">
        <v>629</v>
      </c>
      <c r="C120" s="316"/>
      <c r="D120" s="317"/>
      <c r="E120" s="317">
        <v>54093.376582999997</v>
      </c>
      <c r="F120" s="317">
        <v>0</v>
      </c>
      <c r="G120" s="273"/>
      <c r="H120" s="416"/>
      <c r="I120" s="711"/>
      <c r="J120" s="420"/>
      <c r="K120" s="420"/>
      <c r="L120" s="420"/>
      <c r="M120" s="420"/>
      <c r="N120" s="420"/>
      <c r="O120" s="420"/>
      <c r="P120" s="420"/>
    </row>
    <row r="121" spans="1:16" s="318" customFormat="1">
      <c r="A121" s="315" t="s">
        <v>736</v>
      </c>
      <c r="B121" s="316" t="s">
        <v>630</v>
      </c>
      <c r="C121" s="316"/>
      <c r="D121" s="317">
        <v>64835.432439999997</v>
      </c>
      <c r="E121" s="317">
        <v>0</v>
      </c>
      <c r="F121" s="317">
        <f>'14 PPLN'!F34</f>
        <v>49386.076011281257</v>
      </c>
      <c r="G121" s="273"/>
      <c r="H121" s="416"/>
      <c r="I121" s="436"/>
      <c r="J121" s="415"/>
      <c r="K121" s="415"/>
      <c r="L121" s="415"/>
      <c r="M121" s="415"/>
      <c r="N121" s="415"/>
      <c r="O121" s="415"/>
      <c r="P121" s="415"/>
    </row>
    <row r="122" spans="1:16">
      <c r="A122" s="284" t="s">
        <v>631</v>
      </c>
      <c r="B122" s="285">
        <v>422</v>
      </c>
      <c r="C122" s="285"/>
      <c r="D122" s="286">
        <v>0</v>
      </c>
      <c r="E122" s="286">
        <v>0</v>
      </c>
      <c r="F122" s="286">
        <v>0</v>
      </c>
      <c r="G122" s="273"/>
      <c r="H122" s="416"/>
      <c r="I122" s="415"/>
      <c r="J122" s="415"/>
      <c r="K122" s="415"/>
      <c r="L122" s="415"/>
      <c r="M122" s="415"/>
      <c r="N122" s="415"/>
      <c r="O122" s="415"/>
      <c r="P122" s="415"/>
    </row>
    <row r="123" spans="1:16">
      <c r="A123" s="287" t="s">
        <v>632</v>
      </c>
      <c r="B123" s="288">
        <v>430</v>
      </c>
      <c r="C123" s="288"/>
      <c r="D123" s="289">
        <v>0</v>
      </c>
      <c r="E123" s="289">
        <v>0</v>
      </c>
      <c r="F123" s="289">
        <f>F124+F125</f>
        <v>0</v>
      </c>
      <c r="G123" s="273"/>
      <c r="H123" s="416"/>
      <c r="I123" s="415"/>
      <c r="J123" s="415"/>
      <c r="K123" s="415"/>
      <c r="L123" s="415"/>
      <c r="M123" s="415"/>
      <c r="N123" s="415"/>
      <c r="O123" s="415"/>
      <c r="P123" s="415"/>
    </row>
    <row r="124" spans="1:16">
      <c r="A124" s="284" t="s">
        <v>633</v>
      </c>
      <c r="B124" s="285">
        <v>431</v>
      </c>
      <c r="C124" s="285"/>
      <c r="D124" s="286">
        <v>0</v>
      </c>
      <c r="E124" s="286">
        <v>0</v>
      </c>
      <c r="F124" s="286">
        <v>0</v>
      </c>
      <c r="G124" s="273"/>
      <c r="H124" s="416"/>
      <c r="I124" s="415"/>
      <c r="J124" s="415"/>
      <c r="K124" s="415"/>
      <c r="L124" s="415"/>
      <c r="M124" s="415"/>
      <c r="N124" s="415"/>
      <c r="O124" s="415"/>
      <c r="P124" s="415"/>
    </row>
    <row r="125" spans="1:16">
      <c r="A125" s="300" t="s">
        <v>634</v>
      </c>
      <c r="B125" s="301">
        <v>432</v>
      </c>
      <c r="C125" s="301"/>
      <c r="D125" s="302">
        <v>0</v>
      </c>
      <c r="E125" s="302">
        <v>0</v>
      </c>
      <c r="F125" s="302">
        <v>0</v>
      </c>
      <c r="G125" s="273"/>
      <c r="H125" s="416"/>
      <c r="I125" s="417"/>
      <c r="J125" s="417"/>
      <c r="K125" s="417"/>
      <c r="L125" s="417"/>
      <c r="M125" s="417"/>
      <c r="N125" s="415"/>
      <c r="O125" s="415"/>
      <c r="P125" s="415"/>
    </row>
    <row r="126" spans="1:16">
      <c r="A126" s="278" t="s">
        <v>635</v>
      </c>
      <c r="B126" s="303">
        <v>440</v>
      </c>
      <c r="C126" s="278"/>
      <c r="D126" s="280">
        <f>D75+D105</f>
        <v>452445.94691399997</v>
      </c>
      <c r="E126" s="280">
        <f>E75+E105</f>
        <v>400147.65863100003</v>
      </c>
      <c r="F126" s="280">
        <f>F75+F105</f>
        <v>676697.66398428113</v>
      </c>
      <c r="G126" s="273"/>
      <c r="H126" s="416"/>
      <c r="I126" s="417"/>
      <c r="J126" s="417"/>
      <c r="K126" s="417"/>
      <c r="L126" s="417"/>
      <c r="M126" s="417"/>
      <c r="N126" s="415"/>
      <c r="O126" s="415"/>
      <c r="P126" s="415"/>
    </row>
    <row r="127" spans="1:16" ht="15.75" hidden="1" customHeight="1">
      <c r="G127" s="273"/>
      <c r="H127" s="418"/>
      <c r="I127" s="418"/>
      <c r="J127" s="418"/>
      <c r="K127" s="418"/>
      <c r="L127" s="418"/>
      <c r="M127" s="418"/>
      <c r="N127" s="415"/>
      <c r="O127" s="415"/>
      <c r="P127" s="415"/>
    </row>
    <row r="128" spans="1:16" ht="15.75" hidden="1" customHeight="1">
      <c r="A128" s="276"/>
      <c r="B128" s="276"/>
      <c r="C128" s="276"/>
      <c r="D128" s="276"/>
      <c r="E128" s="319"/>
      <c r="F128" s="319"/>
      <c r="G128" s="273"/>
      <c r="H128" s="418"/>
      <c r="I128" s="418"/>
      <c r="J128" s="418"/>
      <c r="K128" s="418"/>
      <c r="L128" s="418"/>
      <c r="M128" s="418"/>
      <c r="N128" s="415"/>
      <c r="O128" s="415"/>
      <c r="P128" s="415"/>
    </row>
    <row r="129" spans="1:16" ht="31.5" hidden="1" customHeight="1">
      <c r="A129" s="320" t="s">
        <v>0</v>
      </c>
      <c r="B129" s="320" t="s">
        <v>636</v>
      </c>
      <c r="C129" s="320"/>
      <c r="D129" s="320"/>
      <c r="E129" s="321" t="s">
        <v>637</v>
      </c>
      <c r="F129" s="321" t="s">
        <v>638</v>
      </c>
      <c r="G129" s="273"/>
      <c r="H129" s="415"/>
      <c r="I129" s="415"/>
      <c r="J129" s="415"/>
      <c r="K129" s="415"/>
      <c r="L129" s="415"/>
      <c r="M129" s="415"/>
      <c r="N129" s="415"/>
      <c r="O129" s="415"/>
      <c r="P129" s="415"/>
    </row>
    <row r="130" spans="1:16" ht="18" hidden="1" customHeight="1">
      <c r="A130" s="322" t="s">
        <v>639</v>
      </c>
      <c r="B130" s="323"/>
      <c r="C130" s="323"/>
      <c r="D130" s="323"/>
      <c r="E130" s="324">
        <v>0</v>
      </c>
      <c r="F130" s="324">
        <v>0</v>
      </c>
      <c r="G130" s="273"/>
      <c r="H130" s="415"/>
      <c r="I130" s="415"/>
      <c r="J130" s="415"/>
      <c r="K130" s="415"/>
      <c r="L130" s="415"/>
      <c r="M130" s="415"/>
      <c r="N130" s="415"/>
      <c r="O130" s="415"/>
      <c r="P130" s="415"/>
    </row>
    <row r="131" spans="1:16" ht="18" hidden="1" customHeight="1">
      <c r="A131" s="325" t="s">
        <v>640</v>
      </c>
      <c r="B131" s="326"/>
      <c r="C131" s="326"/>
      <c r="D131" s="326"/>
      <c r="E131" s="327">
        <v>0</v>
      </c>
      <c r="F131" s="327">
        <v>0</v>
      </c>
      <c r="G131" s="273"/>
      <c r="H131" s="415"/>
      <c r="I131" s="415"/>
      <c r="J131" s="415"/>
      <c r="K131" s="415"/>
      <c r="L131" s="415"/>
      <c r="M131" s="415"/>
      <c r="N131" s="415"/>
      <c r="O131" s="415"/>
      <c r="P131" s="415"/>
    </row>
    <row r="132" spans="1:16" ht="18" hidden="1" customHeight="1">
      <c r="A132" s="325" t="s">
        <v>641</v>
      </c>
      <c r="B132" s="326"/>
      <c r="C132" s="326"/>
      <c r="D132" s="326"/>
      <c r="E132" s="327">
        <v>0</v>
      </c>
      <c r="F132" s="327">
        <v>0</v>
      </c>
      <c r="G132" s="273"/>
      <c r="H132" s="415"/>
      <c r="I132" s="415"/>
      <c r="J132" s="415"/>
      <c r="K132" s="415"/>
      <c r="L132" s="415"/>
      <c r="M132" s="415"/>
      <c r="N132" s="415"/>
      <c r="O132" s="415"/>
      <c r="P132" s="415"/>
    </row>
    <row r="133" spans="1:16" ht="18" hidden="1" customHeight="1">
      <c r="A133" s="325" t="s">
        <v>642</v>
      </c>
      <c r="B133" s="326"/>
      <c r="C133" s="326"/>
      <c r="D133" s="326"/>
      <c r="E133" s="327">
        <v>0</v>
      </c>
      <c r="F133" s="327">
        <v>0</v>
      </c>
      <c r="G133" s="273"/>
      <c r="H133" s="415"/>
      <c r="I133" s="415"/>
      <c r="J133" s="415"/>
      <c r="K133" s="415"/>
      <c r="L133" s="415"/>
      <c r="M133" s="415"/>
      <c r="N133" s="415"/>
      <c r="O133" s="415"/>
      <c r="P133" s="415"/>
    </row>
    <row r="134" spans="1:16" ht="18" hidden="1" customHeight="1">
      <c r="A134" s="325" t="s">
        <v>643</v>
      </c>
      <c r="B134" s="326"/>
      <c r="C134" s="326"/>
      <c r="D134" s="326"/>
      <c r="E134" s="327">
        <v>0</v>
      </c>
      <c r="F134" s="327">
        <v>0</v>
      </c>
      <c r="G134" s="273"/>
      <c r="H134" s="415"/>
      <c r="I134" s="415"/>
      <c r="J134" s="415"/>
      <c r="K134" s="415"/>
      <c r="L134" s="415"/>
      <c r="M134" s="415"/>
      <c r="N134" s="415"/>
      <c r="O134" s="415"/>
      <c r="P134" s="415"/>
    </row>
    <row r="135" spans="1:16" ht="18" hidden="1" customHeight="1">
      <c r="A135" s="328" t="s">
        <v>644</v>
      </c>
      <c r="B135" s="326"/>
      <c r="C135" s="326"/>
      <c r="D135" s="326"/>
      <c r="E135" s="327">
        <v>0</v>
      </c>
      <c r="F135" s="327">
        <v>0</v>
      </c>
      <c r="G135" s="273"/>
      <c r="H135" s="415"/>
      <c r="I135" s="415"/>
      <c r="J135" s="415"/>
      <c r="K135" s="415"/>
      <c r="L135" s="415"/>
      <c r="M135" s="415"/>
      <c r="N135" s="415"/>
      <c r="O135" s="415"/>
      <c r="P135" s="415"/>
    </row>
    <row r="136" spans="1:16" ht="18" hidden="1" customHeight="1">
      <c r="A136" s="329" t="s">
        <v>645</v>
      </c>
      <c r="B136" s="326"/>
      <c r="C136" s="326"/>
      <c r="D136" s="326"/>
      <c r="E136" s="327">
        <v>0</v>
      </c>
      <c r="F136" s="327">
        <v>0</v>
      </c>
      <c r="G136" s="273"/>
      <c r="H136" s="418"/>
      <c r="I136" s="418"/>
      <c r="J136" s="418"/>
      <c r="K136" s="418"/>
      <c r="L136" s="418"/>
      <c r="M136" s="418"/>
      <c r="N136" s="415"/>
      <c r="O136" s="415"/>
      <c r="P136" s="415"/>
    </row>
    <row r="137" spans="1:16" ht="18" hidden="1" customHeight="1">
      <c r="A137" s="325" t="s">
        <v>646</v>
      </c>
      <c r="B137" s="326"/>
      <c r="C137" s="326"/>
      <c r="D137" s="326"/>
      <c r="E137" s="327">
        <v>0</v>
      </c>
      <c r="F137" s="327">
        <v>0</v>
      </c>
      <c r="G137" s="273"/>
      <c r="H137" s="415"/>
      <c r="I137" s="415"/>
      <c r="J137" s="415"/>
      <c r="K137" s="415"/>
      <c r="L137" s="415"/>
      <c r="M137" s="415"/>
      <c r="N137" s="415"/>
      <c r="O137" s="415"/>
      <c r="P137" s="415"/>
    </row>
    <row r="138" spans="1:16" ht="15.75" hidden="1" customHeight="1">
      <c r="A138" s="330"/>
      <c r="B138" s="330"/>
      <c r="C138" s="330"/>
      <c r="D138" s="330"/>
      <c r="E138" s="331"/>
      <c r="F138" s="331"/>
      <c r="G138" s="273"/>
      <c r="H138" s="415"/>
      <c r="I138" s="415"/>
      <c r="J138" s="415"/>
      <c r="K138" s="415"/>
      <c r="L138" s="415"/>
      <c r="M138" s="415"/>
      <c r="N138" s="415"/>
      <c r="O138" s="415"/>
      <c r="P138" s="415"/>
    </row>
    <row r="139" spans="1:16">
      <c r="A139" s="332"/>
      <c r="B139" s="333"/>
      <c r="D139" s="499">
        <f>D72-D126</f>
        <v>0</v>
      </c>
      <c r="E139" s="499">
        <f>E72-E126</f>
        <v>0</v>
      </c>
      <c r="F139" s="499">
        <f>F72-F126</f>
        <v>0</v>
      </c>
      <c r="H139" s="418"/>
      <c r="I139" s="418"/>
      <c r="J139" s="418"/>
      <c r="K139" s="418"/>
      <c r="L139" s="418"/>
      <c r="M139" s="418"/>
      <c r="N139" s="415"/>
      <c r="O139" s="415"/>
      <c r="P139" s="415"/>
    </row>
    <row r="140" spans="1:16" s="335" customFormat="1">
      <c r="A140" s="334" t="s">
        <v>715</v>
      </c>
      <c r="B140" s="2766" t="s">
        <v>289</v>
      </c>
      <c r="C140" s="2766"/>
      <c r="D140" s="2766"/>
      <c r="E140" s="2766" t="s">
        <v>181</v>
      </c>
      <c r="F140" s="2766"/>
      <c r="H140" s="415"/>
      <c r="I140" s="415"/>
      <c r="J140" s="415"/>
      <c r="K140" s="415"/>
      <c r="L140" s="415"/>
      <c r="M140" s="415"/>
      <c r="N140" s="415"/>
      <c r="O140" s="415"/>
      <c r="P140" s="415"/>
    </row>
    <row r="141" spans="1:16">
      <c r="B141" s="275"/>
      <c r="C141" s="275"/>
      <c r="D141" s="275"/>
      <c r="E141" s="275"/>
      <c r="F141" s="275"/>
      <c r="H141" s="421"/>
      <c r="I141" s="421"/>
      <c r="J141" s="421"/>
      <c r="K141" s="421"/>
      <c r="L141" s="421"/>
      <c r="M141" s="421"/>
      <c r="N141" s="415"/>
      <c r="O141" s="415"/>
      <c r="P141" s="415"/>
    </row>
    <row r="142" spans="1:16">
      <c r="B142" s="275"/>
      <c r="C142" s="275"/>
      <c r="D142" s="275"/>
      <c r="E142" s="275"/>
      <c r="F142" s="275"/>
      <c r="H142" s="415"/>
      <c r="I142" s="415"/>
      <c r="J142" s="415"/>
      <c r="K142" s="415"/>
      <c r="L142" s="415"/>
      <c r="M142" s="415"/>
      <c r="N142" s="415"/>
      <c r="O142" s="415"/>
      <c r="P142" s="415"/>
    </row>
    <row r="143" spans="1:16" ht="7.5" customHeight="1">
      <c r="B143" s="275"/>
      <c r="C143" s="275"/>
      <c r="D143" s="275"/>
      <c r="E143" s="275"/>
      <c r="F143" s="275"/>
      <c r="H143" s="415"/>
      <c r="I143" s="415"/>
      <c r="J143" s="415"/>
      <c r="K143" s="415"/>
      <c r="L143" s="415"/>
      <c r="M143" s="415"/>
      <c r="N143" s="415"/>
      <c r="O143" s="415"/>
      <c r="P143" s="415"/>
    </row>
    <row r="144" spans="1:16">
      <c r="B144" s="275"/>
      <c r="C144" s="275"/>
      <c r="D144" s="275"/>
      <c r="E144" s="275"/>
      <c r="F144" s="275"/>
      <c r="H144" s="415"/>
      <c r="I144" s="415"/>
      <c r="J144" s="415"/>
      <c r="K144" s="415"/>
      <c r="L144" s="415"/>
      <c r="M144" s="415"/>
      <c r="N144" s="415"/>
      <c r="O144" s="415"/>
      <c r="P144" s="415"/>
    </row>
    <row r="145" spans="1:16" s="335" customFormat="1" ht="15.75" customHeight="1">
      <c r="A145" s="336" t="s">
        <v>853</v>
      </c>
      <c r="B145" s="2763" t="s">
        <v>848</v>
      </c>
      <c r="C145" s="2763"/>
      <c r="D145" s="2763"/>
      <c r="E145" s="2763" t="s">
        <v>1533</v>
      </c>
      <c r="F145" s="2763"/>
      <c r="H145" s="415"/>
      <c r="I145" s="415"/>
      <c r="J145" s="415"/>
      <c r="K145" s="415"/>
      <c r="L145" s="415"/>
      <c r="M145" s="415"/>
      <c r="N145" s="415"/>
      <c r="O145" s="415"/>
      <c r="P145" s="415"/>
    </row>
    <row r="146" spans="1:16">
      <c r="B146" s="275"/>
      <c r="C146" s="275"/>
      <c r="D146" s="275"/>
      <c r="E146" s="275"/>
      <c r="F146" s="275"/>
      <c r="H146" s="417"/>
      <c r="I146" s="417"/>
      <c r="J146" s="417"/>
      <c r="K146" s="417"/>
      <c r="L146" s="417"/>
      <c r="M146" s="417"/>
      <c r="N146" s="415"/>
      <c r="O146" s="415"/>
      <c r="P146" s="415"/>
    </row>
  </sheetData>
  <mergeCells count="7">
    <mergeCell ref="E145:F145"/>
    <mergeCell ref="A5:F5"/>
    <mergeCell ref="A6:F6"/>
    <mergeCell ref="E7:F7"/>
    <mergeCell ref="E140:F140"/>
    <mergeCell ref="B140:D140"/>
    <mergeCell ref="B145:D145"/>
  </mergeCells>
  <printOptions horizontalCentered="1"/>
  <pageMargins left="0.59055118110236227" right="0.23622047244094491" top="0.51181102362204722" bottom="0.27559055118110237" header="0.23622047244094491" footer="0.23622047244094491"/>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2">
    <tabColor rgb="FFFF0000"/>
  </sheetPr>
  <dimension ref="A1:K48"/>
  <sheetViews>
    <sheetView zoomScaleNormal="100" workbookViewId="0">
      <selection activeCell="H37" sqref="H37"/>
    </sheetView>
  </sheetViews>
  <sheetFormatPr defaultColWidth="9.109375" defaultRowHeight="15.6"/>
  <cols>
    <col min="1" max="1" width="71.88671875" style="272" customWidth="1"/>
    <col min="2" max="3" width="10.33203125" style="338" customWidth="1"/>
    <col min="4" max="4" width="12.6640625" style="272" bestFit="1" customWidth="1"/>
    <col min="5" max="5" width="10.6640625" style="272" hidden="1" customWidth="1"/>
    <col min="6" max="6" width="12.6640625" style="272" bestFit="1" customWidth="1"/>
    <col min="7" max="7" width="11.88671875" style="274" bestFit="1" customWidth="1"/>
    <col min="8" max="10" width="18.109375" style="272" bestFit="1" customWidth="1"/>
    <col min="11" max="11" width="9.5546875" style="272" bestFit="1" customWidth="1"/>
    <col min="12" max="16384" width="9.109375" style="272"/>
  </cols>
  <sheetData>
    <row r="1" spans="1:10">
      <c r="A1" s="470" t="s">
        <v>483</v>
      </c>
    </row>
    <row r="2" spans="1:10">
      <c r="A2" s="337" t="s">
        <v>61</v>
      </c>
    </row>
    <row r="5" spans="1:10">
      <c r="A5" s="2768" t="s">
        <v>672</v>
      </c>
      <c r="B5" s="2768"/>
      <c r="C5" s="2768"/>
      <c r="D5" s="2768"/>
      <c r="E5" s="2768"/>
      <c r="F5" s="2768"/>
    </row>
    <row r="6" spans="1:10">
      <c r="A6" s="2768" t="s">
        <v>1917</v>
      </c>
      <c r="B6" s="2768"/>
      <c r="C6" s="2768"/>
      <c r="D6" s="2768"/>
      <c r="E6" s="2768"/>
      <c r="F6" s="2768"/>
    </row>
    <row r="7" spans="1:10">
      <c r="D7" s="2773" t="s">
        <v>1339</v>
      </c>
      <c r="E7" s="2773"/>
      <c r="F7" s="2773"/>
    </row>
    <row r="8" spans="1:10">
      <c r="A8" s="2769" t="s">
        <v>0</v>
      </c>
      <c r="B8" s="2769" t="s">
        <v>527</v>
      </c>
      <c r="C8" s="2769" t="s">
        <v>1573</v>
      </c>
      <c r="D8" s="2771" t="s">
        <v>2036</v>
      </c>
      <c r="E8" s="2771"/>
      <c r="F8" s="2771" t="s">
        <v>2005</v>
      </c>
      <c r="G8" s="2767" t="s">
        <v>1372</v>
      </c>
    </row>
    <row r="9" spans="1:10">
      <c r="A9" s="2770"/>
      <c r="B9" s="2770"/>
      <c r="C9" s="2770"/>
      <c r="D9" s="2772"/>
      <c r="E9" s="2772"/>
      <c r="F9" s="2772"/>
      <c r="G9" s="2767"/>
    </row>
    <row r="10" spans="1:10">
      <c r="A10" s="339">
        <v>-1</v>
      </c>
      <c r="B10" s="339">
        <v>-2</v>
      </c>
      <c r="C10" s="339"/>
      <c r="D10" s="339">
        <v>-3</v>
      </c>
      <c r="E10" s="339"/>
      <c r="F10" s="339">
        <v>-4</v>
      </c>
      <c r="G10" s="704"/>
    </row>
    <row r="11" spans="1:10">
      <c r="A11" s="340" t="s">
        <v>647</v>
      </c>
      <c r="B11" s="323">
        <v>1</v>
      </c>
      <c r="C11" s="324">
        <f>'BANG TÍNH'!E22</f>
        <v>383104.45652499999</v>
      </c>
      <c r="D11" s="324">
        <f>'BANG TÍNH'!F22</f>
        <v>401822.40357899998</v>
      </c>
      <c r="E11" s="705">
        <f>D11/C11</f>
        <v>1.0488585990979682</v>
      </c>
      <c r="F11" s="324">
        <f>'BANG TÍNH'!I22</f>
        <v>450479.70935323345</v>
      </c>
      <c r="G11" s="705">
        <f>F11/D11</f>
        <v>1.1210915701584749</v>
      </c>
      <c r="H11" s="273"/>
      <c r="I11" s="273"/>
      <c r="J11" s="273"/>
    </row>
    <row r="12" spans="1:10">
      <c r="A12" s="341" t="s">
        <v>648</v>
      </c>
      <c r="B12" s="326">
        <v>2</v>
      </c>
      <c r="C12" s="327">
        <v>0</v>
      </c>
      <c r="D12" s="327">
        <v>0</v>
      </c>
      <c r="E12" s="706"/>
      <c r="F12" s="327">
        <v>0</v>
      </c>
      <c r="G12" s="706"/>
      <c r="H12" s="273"/>
      <c r="I12" s="273"/>
      <c r="J12" s="273"/>
    </row>
    <row r="13" spans="1:10" s="335" customFormat="1">
      <c r="A13" s="287" t="s">
        <v>649</v>
      </c>
      <c r="B13" s="342">
        <v>10</v>
      </c>
      <c r="C13" s="343">
        <f>C11-C12</f>
        <v>383104.45652499999</v>
      </c>
      <c r="D13" s="1942">
        <f>D11-D12</f>
        <v>401822.40357899998</v>
      </c>
      <c r="E13" s="707">
        <f t="shared" ref="E13:E29" si="0">D13/C13</f>
        <v>1.0488585990979682</v>
      </c>
      <c r="F13" s="343">
        <f>F11-F12</f>
        <v>450479.70935323345</v>
      </c>
      <c r="G13" s="707">
        <f t="shared" ref="G13:G26" si="1">F13/D13</f>
        <v>1.1210915701584749</v>
      </c>
      <c r="H13" s="273"/>
      <c r="I13" s="273"/>
      <c r="J13" s="273"/>
    </row>
    <row r="14" spans="1:10">
      <c r="A14" s="341" t="s">
        <v>650</v>
      </c>
      <c r="B14" s="326">
        <v>11</v>
      </c>
      <c r="C14" s="327">
        <f>'10 GVHB'!D20</f>
        <v>222677.31289897382</v>
      </c>
      <c r="D14" s="327">
        <f>'10 GVHB'!E20</f>
        <v>221989.09988299999</v>
      </c>
      <c r="E14" s="706">
        <f t="shared" si="0"/>
        <v>0.99690937075261876</v>
      </c>
      <c r="F14" s="327">
        <f>'10 GVHB'!G20</f>
        <v>249620.86685540236</v>
      </c>
      <c r="G14" s="706">
        <f t="shared" si="1"/>
        <v>1.1244735303984104</v>
      </c>
      <c r="H14" s="273"/>
      <c r="I14" s="273"/>
      <c r="J14" s="273"/>
    </row>
    <row r="15" spans="1:10" s="335" customFormat="1">
      <c r="A15" s="287" t="s">
        <v>651</v>
      </c>
      <c r="B15" s="344">
        <v>20</v>
      </c>
      <c r="C15" s="343">
        <f>C13-C14</f>
        <v>160427.14362602617</v>
      </c>
      <c r="D15" s="1942">
        <f>D13-D14</f>
        <v>179833.30369599999</v>
      </c>
      <c r="E15" s="707">
        <f t="shared" si="0"/>
        <v>1.1209655649994728</v>
      </c>
      <c r="F15" s="343">
        <f>F13-F14</f>
        <v>200858.84249783109</v>
      </c>
      <c r="G15" s="707">
        <f t="shared" si="1"/>
        <v>1.1169168244685859</v>
      </c>
      <c r="H15" s="273"/>
      <c r="I15" s="273"/>
      <c r="J15" s="273"/>
    </row>
    <row r="16" spans="1:10">
      <c r="A16" s="341" t="s">
        <v>652</v>
      </c>
      <c r="B16" s="326">
        <v>21</v>
      </c>
      <c r="C16" s="327">
        <f>'BANG TÍNH'!E123</f>
        <v>9708.387495630137</v>
      </c>
      <c r="D16" s="327">
        <f>'BANG TÍNH'!F123</f>
        <v>12195.04046</v>
      </c>
      <c r="E16" s="706">
        <f t="shared" si="0"/>
        <v>1.2561344986991028</v>
      </c>
      <c r="F16" s="327">
        <f>'BANG TÍNH'!I123</f>
        <v>13373.155085447095</v>
      </c>
      <c r="G16" s="706">
        <f t="shared" si="1"/>
        <v>1.096606044835303</v>
      </c>
      <c r="H16" s="273"/>
      <c r="I16" s="273"/>
      <c r="J16" s="273"/>
    </row>
    <row r="17" spans="1:11">
      <c r="A17" s="341" t="s">
        <v>653</v>
      </c>
      <c r="B17" s="326">
        <v>22</v>
      </c>
      <c r="C17" s="327">
        <f>'BANG TÍNH'!E128</f>
        <v>1149.7138660000001</v>
      </c>
      <c r="D17" s="327">
        <f>'BANG TÍNH'!F128</f>
        <v>578.02943300000004</v>
      </c>
      <c r="E17" s="706">
        <f t="shared" si="0"/>
        <v>0.50275938222006278</v>
      </c>
      <c r="F17" s="327">
        <f>'BANG TÍNH'!I128</f>
        <v>3417.0287671232877</v>
      </c>
      <c r="G17" s="706">
        <f t="shared" si="1"/>
        <v>5.9115134490448815</v>
      </c>
      <c r="H17" s="273"/>
      <c r="I17" s="273"/>
      <c r="J17" s="273"/>
    </row>
    <row r="18" spans="1:11">
      <c r="A18" s="345" t="s">
        <v>654</v>
      </c>
      <c r="B18" s="346">
        <v>23</v>
      </c>
      <c r="C18" s="347">
        <f>'BANG TÍNH'!E129</f>
        <v>1149.7138660000001</v>
      </c>
      <c r="D18" s="347">
        <f>'BANG TÍNH'!F129</f>
        <v>0</v>
      </c>
      <c r="E18" s="706">
        <f t="shared" si="0"/>
        <v>0</v>
      </c>
      <c r="F18" s="347">
        <f>'BANG TÍNH'!I129</f>
        <v>3417.0287671232877</v>
      </c>
      <c r="G18" s="706"/>
      <c r="H18" s="273"/>
      <c r="I18" s="273"/>
      <c r="J18" s="273"/>
    </row>
    <row r="19" spans="1:11">
      <c r="A19" s="341" t="s">
        <v>655</v>
      </c>
      <c r="B19" s="326">
        <v>24</v>
      </c>
      <c r="C19" s="327">
        <f>'12 CPBH'!D21</f>
        <v>17023.446576224975</v>
      </c>
      <c r="D19" s="327">
        <f>'12 CPBH'!E21</f>
        <v>23100.616275</v>
      </c>
      <c r="E19" s="706">
        <f t="shared" si="0"/>
        <v>1.3569882086781668</v>
      </c>
      <c r="F19" s="327">
        <f>'12 CPBH'!G21</f>
        <v>23812.788374129337</v>
      </c>
      <c r="G19" s="706">
        <f t="shared" si="1"/>
        <v>1.0308291385238959</v>
      </c>
      <c r="H19" s="273"/>
      <c r="I19" s="273"/>
      <c r="J19" s="273"/>
      <c r="K19" s="822"/>
    </row>
    <row r="20" spans="1:11">
      <c r="A20" s="341" t="s">
        <v>656</v>
      </c>
      <c r="B20" s="326">
        <v>25</v>
      </c>
      <c r="C20" s="327">
        <f>'11 QLDN'!D28</f>
        <v>31091.963372628576</v>
      </c>
      <c r="D20" s="327">
        <f>'11 QLDN'!E28</f>
        <v>32117.361813</v>
      </c>
      <c r="E20" s="706">
        <f t="shared" si="0"/>
        <v>1.0329795332665972</v>
      </c>
      <c r="F20" s="327">
        <f>'11 QLDN'!G28</f>
        <v>35539.080420977858</v>
      </c>
      <c r="G20" s="706">
        <f t="shared" si="1"/>
        <v>1.1065379724493083</v>
      </c>
      <c r="H20" s="273"/>
      <c r="I20" s="273"/>
      <c r="J20" s="273"/>
      <c r="K20" s="822"/>
    </row>
    <row r="21" spans="1:11" s="335" customFormat="1">
      <c r="A21" s="287" t="s">
        <v>657</v>
      </c>
      <c r="B21" s="342">
        <v>30</v>
      </c>
      <c r="C21" s="343">
        <f>C15+(C16-C17)-(C19+C20)</f>
        <v>120870.40730680275</v>
      </c>
      <c r="D21" s="1942">
        <f>D15+(D16-D17)-(D19+D20)</f>
        <v>136232.33663499999</v>
      </c>
      <c r="E21" s="707">
        <f t="shared" si="0"/>
        <v>1.1270942133023873</v>
      </c>
      <c r="F21" s="343">
        <f>F15+(F16-F17)-(F19+F20)</f>
        <v>151463.10002104769</v>
      </c>
      <c r="G21" s="707">
        <f t="shared" si="1"/>
        <v>1.111799913018116</v>
      </c>
      <c r="H21" s="273"/>
      <c r="I21" s="273"/>
      <c r="J21" s="273"/>
      <c r="K21" s="823"/>
    </row>
    <row r="22" spans="1:11">
      <c r="A22" s="341" t="s">
        <v>658</v>
      </c>
      <c r="B22" s="326">
        <v>31</v>
      </c>
      <c r="C22" s="327">
        <f>'BANG TÍNH'!E132</f>
        <v>300</v>
      </c>
      <c r="D22" s="327">
        <f>'BANG TÍNH'!F132</f>
        <v>53.175379999999997</v>
      </c>
      <c r="E22" s="706"/>
      <c r="F22" s="327">
        <f>'BANG TÍNH'!I132</f>
        <v>0</v>
      </c>
      <c r="G22" s="706">
        <f t="shared" si="1"/>
        <v>0</v>
      </c>
      <c r="H22" s="273"/>
      <c r="I22" s="273"/>
      <c r="J22" s="273"/>
      <c r="K22" s="822"/>
    </row>
    <row r="23" spans="1:11">
      <c r="A23" s="341" t="s">
        <v>659</v>
      </c>
      <c r="B23" s="326">
        <v>32</v>
      </c>
      <c r="C23" s="327">
        <f>'BANG TÍNH'!E133</f>
        <v>0</v>
      </c>
      <c r="D23" s="327">
        <f>'BANG TÍNH'!F133</f>
        <v>1169.711597</v>
      </c>
      <c r="E23" s="706" t="e">
        <f t="shared" si="0"/>
        <v>#DIV/0!</v>
      </c>
      <c r="F23" s="327">
        <f>'BANG TÍNH'!I133</f>
        <v>0</v>
      </c>
      <c r="G23" s="706">
        <f t="shared" si="1"/>
        <v>0</v>
      </c>
      <c r="H23" s="273"/>
      <c r="I23" s="273"/>
      <c r="J23" s="273"/>
      <c r="K23" s="822"/>
    </row>
    <row r="24" spans="1:11">
      <c r="A24" s="341" t="s">
        <v>660</v>
      </c>
      <c r="B24" s="326">
        <v>40</v>
      </c>
      <c r="C24" s="1943">
        <f>C22-C23</f>
        <v>300</v>
      </c>
      <c r="D24" s="1943">
        <f>D22-D23</f>
        <v>-1116.5362170000001</v>
      </c>
      <c r="E24" s="706">
        <f t="shared" si="0"/>
        <v>-3.7217873900000003</v>
      </c>
      <c r="F24" s="327">
        <f>F22-F23</f>
        <v>0</v>
      </c>
      <c r="G24" s="706">
        <f t="shared" si="1"/>
        <v>0</v>
      </c>
      <c r="H24" s="273"/>
      <c r="I24" s="273"/>
      <c r="J24" s="273"/>
      <c r="K24" s="822"/>
    </row>
    <row r="25" spans="1:11" s="335" customFormat="1">
      <c r="A25" s="348" t="s">
        <v>661</v>
      </c>
      <c r="B25" s="344">
        <v>50</v>
      </c>
      <c r="C25" s="349">
        <f>C21+C24</f>
        <v>121170.40730680275</v>
      </c>
      <c r="D25" s="1944">
        <f>D21+D24</f>
        <v>135115.800418</v>
      </c>
      <c r="E25" s="707">
        <f t="shared" si="0"/>
        <v>1.115089099897862</v>
      </c>
      <c r="F25" s="349">
        <f>F21+F24</f>
        <v>151463.10002104769</v>
      </c>
      <c r="G25" s="707">
        <f t="shared" si="1"/>
        <v>1.1209873275551414</v>
      </c>
      <c r="H25" s="273"/>
      <c r="I25" s="273"/>
      <c r="J25" s="273"/>
      <c r="K25" s="823"/>
    </row>
    <row r="26" spans="1:11">
      <c r="A26" s="341" t="s">
        <v>662</v>
      </c>
      <c r="B26" s="326">
        <v>51</v>
      </c>
      <c r="C26" s="650">
        <f>'BANG TÍNH'!E136</f>
        <v>23242</v>
      </c>
      <c r="D26" s="650">
        <f>'BANG TÍNH'!F136</f>
        <v>29076.896932</v>
      </c>
      <c r="E26" s="706">
        <f t="shared" si="0"/>
        <v>1.2510496915928062</v>
      </c>
      <c r="F26" s="327">
        <f>'BANG TÍNH'!I136</f>
        <v>29167</v>
      </c>
      <c r="G26" s="706">
        <f t="shared" si="1"/>
        <v>1.0030987855482212</v>
      </c>
      <c r="H26" s="273"/>
      <c r="I26" s="273"/>
      <c r="J26" s="273"/>
      <c r="K26" s="822"/>
    </row>
    <row r="27" spans="1:11">
      <c r="A27" s="341" t="s">
        <v>663</v>
      </c>
      <c r="B27" s="326">
        <v>52</v>
      </c>
      <c r="C27" s="327">
        <v>0</v>
      </c>
      <c r="D27" s="327">
        <v>0</v>
      </c>
      <c r="E27" s="706"/>
      <c r="F27" s="327">
        <v>0</v>
      </c>
      <c r="G27" s="706"/>
      <c r="H27" s="273"/>
      <c r="I27" s="273"/>
      <c r="J27" s="273"/>
    </row>
    <row r="28" spans="1:11" s="335" customFormat="1">
      <c r="A28" s="348" t="s">
        <v>664</v>
      </c>
      <c r="B28" s="344">
        <v>60</v>
      </c>
      <c r="C28" s="349">
        <f>'BANG TÍNH'!E137</f>
        <v>97929</v>
      </c>
      <c r="D28" s="349">
        <f>'BANG TÍNH'!F137</f>
        <v>106039.02279799999</v>
      </c>
      <c r="E28" s="707">
        <f t="shared" si="0"/>
        <v>1.0828153335375628</v>
      </c>
      <c r="F28" s="349">
        <f>'BANG TÍNH'!I137</f>
        <v>122296</v>
      </c>
      <c r="G28" s="707">
        <f>F28/D28</f>
        <v>1.1533112695028216</v>
      </c>
      <c r="H28" s="273"/>
      <c r="I28" s="273"/>
      <c r="J28" s="273"/>
    </row>
    <row r="29" spans="1:11" s="335" customFormat="1">
      <c r="A29" s="350" t="s">
        <v>665</v>
      </c>
      <c r="B29" s="351">
        <v>70</v>
      </c>
      <c r="C29" s="352">
        <f>'BANG TÍNH'!E161</f>
        <v>4896.4703653401366</v>
      </c>
      <c r="D29" s="352">
        <f>'14 PPLN'!D47</f>
        <v>6443.1481865333326</v>
      </c>
      <c r="E29" s="765">
        <f t="shared" si="0"/>
        <v>1.3158760710861068</v>
      </c>
      <c r="F29" s="358">
        <f>'14 PPLN'!F47</f>
        <v>5567.4118080640628</v>
      </c>
      <c r="G29" s="708">
        <f>F29/D29</f>
        <v>0.86408253339576679</v>
      </c>
      <c r="I29" s="273"/>
    </row>
    <row r="30" spans="1:11" s="335" customFormat="1" hidden="1">
      <c r="A30" s="353" t="s">
        <v>666</v>
      </c>
      <c r="B30" s="354">
        <v>71</v>
      </c>
      <c r="C30" s="354"/>
      <c r="D30" s="355"/>
      <c r="E30" s="355"/>
      <c r="F30" s="355"/>
      <c r="G30" s="274"/>
    </row>
    <row r="31" spans="1:11" ht="6.75" customHeight="1"/>
    <row r="32" spans="1:11">
      <c r="B32" s="2775" t="s">
        <v>2072</v>
      </c>
      <c r="C32" s="2775"/>
      <c r="D32" s="2775"/>
      <c r="E32" s="2775"/>
      <c r="F32" s="2775"/>
      <c r="G32" s="2775"/>
    </row>
    <row r="33" spans="1:7" s="271" customFormat="1">
      <c r="A33" s="334" t="s">
        <v>716</v>
      </c>
      <c r="B33" s="2768" t="s">
        <v>181</v>
      </c>
      <c r="C33" s="2768"/>
      <c r="D33" s="2768"/>
      <c r="E33" s="2768"/>
      <c r="F33" s="2768"/>
      <c r="G33" s="403"/>
    </row>
    <row r="34" spans="1:7" s="271" customFormat="1">
      <c r="B34" s="2774"/>
      <c r="C34" s="2768"/>
      <c r="D34" s="2768"/>
      <c r="E34" s="2768"/>
      <c r="F34" s="2768"/>
      <c r="G34" s="403"/>
    </row>
    <row r="35" spans="1:7" s="271" customFormat="1">
      <c r="B35" s="2774"/>
      <c r="C35" s="2768"/>
      <c r="D35" s="2768"/>
      <c r="E35" s="2768"/>
      <c r="F35" s="2768"/>
      <c r="G35" s="403"/>
    </row>
    <row r="36" spans="1:7" s="271" customFormat="1">
      <c r="B36" s="2768"/>
      <c r="C36" s="2768"/>
      <c r="D36" s="2768"/>
      <c r="E36" s="2768"/>
      <c r="F36" s="2768"/>
      <c r="G36" s="403"/>
    </row>
    <row r="37" spans="1:7" s="356" customFormat="1">
      <c r="A37" s="334" t="s">
        <v>1305</v>
      </c>
      <c r="B37" s="2768" t="s">
        <v>1533</v>
      </c>
      <c r="C37" s="2768"/>
      <c r="D37" s="2768"/>
      <c r="E37" s="2768"/>
      <c r="F37" s="2768"/>
      <c r="G37" s="399"/>
    </row>
    <row r="38" spans="1:7">
      <c r="G38" s="692"/>
    </row>
    <row r="39" spans="1:7">
      <c r="D39" s="273"/>
      <c r="E39" s="273"/>
      <c r="F39" s="273"/>
    </row>
    <row r="40" spans="1:7" hidden="1">
      <c r="B40" s="769"/>
      <c r="C40" s="769"/>
      <c r="D40" s="274"/>
      <c r="E40" s="274"/>
      <c r="F40" s="274"/>
    </row>
    <row r="41" spans="1:7" hidden="1">
      <c r="C41" s="769"/>
      <c r="D41" s="769"/>
      <c r="E41" s="769"/>
      <c r="F41" s="769"/>
      <c r="G41" s="769"/>
    </row>
    <row r="42" spans="1:7" hidden="1">
      <c r="C42" s="769"/>
      <c r="D42" s="769"/>
      <c r="E42" s="769"/>
      <c r="F42" s="769"/>
      <c r="G42" s="769"/>
    </row>
    <row r="43" spans="1:7" hidden="1">
      <c r="C43" s="769">
        <f>C28-'BANG TÍNH'!E16</f>
        <v>0</v>
      </c>
      <c r="D43" s="769">
        <f>D28-'BANG TÍNH'!F16</f>
        <v>0</v>
      </c>
      <c r="F43" s="769">
        <f>F28-'BANG TÍNH'!I16</f>
        <v>0</v>
      </c>
    </row>
    <row r="44" spans="1:7" hidden="1">
      <c r="C44" s="769"/>
      <c r="D44" s="769"/>
      <c r="F44" s="769"/>
    </row>
    <row r="45" spans="1:7" hidden="1">
      <c r="C45" s="769"/>
    </row>
    <row r="46" spans="1:7">
      <c r="C46" s="769"/>
      <c r="D46" s="274"/>
      <c r="F46" s="274"/>
    </row>
    <row r="47" spans="1:7">
      <c r="C47" s="769"/>
      <c r="D47" s="274"/>
      <c r="F47" s="274"/>
    </row>
    <row r="48" spans="1:7">
      <c r="C48" s="769"/>
      <c r="D48" s="274"/>
      <c r="F48" s="274"/>
    </row>
  </sheetData>
  <mergeCells count="16">
    <mergeCell ref="G8:G9"/>
    <mergeCell ref="B37:F37"/>
    <mergeCell ref="A5:F5"/>
    <mergeCell ref="A6:F6"/>
    <mergeCell ref="A8:A9"/>
    <mergeCell ref="B8:B9"/>
    <mergeCell ref="D8:D9"/>
    <mergeCell ref="F8:F9"/>
    <mergeCell ref="D7:F7"/>
    <mergeCell ref="B34:F34"/>
    <mergeCell ref="B35:F35"/>
    <mergeCell ref="B36:F36"/>
    <mergeCell ref="B33:F33"/>
    <mergeCell ref="B32:G32"/>
    <mergeCell ref="C8:C9"/>
    <mergeCell ref="E8:E9"/>
  </mergeCells>
  <printOptions horizontalCentered="1"/>
  <pageMargins left="0.43307086614173229" right="0.27559055118110237" top="0.31496062992125984" bottom="0" header="0.23622047244094491"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3">
    <tabColor rgb="FFFF0000"/>
  </sheetPr>
  <dimension ref="A1:M128"/>
  <sheetViews>
    <sheetView zoomScale="70" zoomScaleNormal="70" workbookViewId="0">
      <pane ySplit="8" topLeftCell="A9" activePane="bottomLeft" state="frozen"/>
      <selection pane="bottomLeft" activeCell="C16" sqref="C16"/>
    </sheetView>
  </sheetViews>
  <sheetFormatPr defaultColWidth="9.109375" defaultRowHeight="15.6"/>
  <cols>
    <col min="1" max="1" width="8.33203125" style="181" customWidth="1"/>
    <col min="2" max="2" width="9.44140625" style="181" customWidth="1"/>
    <col min="3" max="3" width="65.44140625" style="383" customWidth="1"/>
    <col min="4" max="4" width="19.44140625" style="362" customWidth="1"/>
    <col min="5" max="5" width="21" style="362" customWidth="1"/>
    <col min="6" max="6" width="19.44140625" style="362" customWidth="1"/>
    <col min="7" max="7" width="13.109375" style="105" bestFit="1" customWidth="1"/>
    <col min="8" max="8" width="18.33203125" style="105" bestFit="1" customWidth="1"/>
    <col min="9" max="9" width="19.44140625" style="268" bestFit="1" customWidth="1"/>
    <col min="10" max="10" width="9.109375" style="105"/>
    <col min="11" max="12" width="9.44140625" style="105" bestFit="1" customWidth="1"/>
    <col min="13" max="16384" width="9.109375" style="105"/>
  </cols>
  <sheetData>
    <row r="1" spans="1:11" ht="16.5" customHeight="1">
      <c r="A1" s="2783" t="s">
        <v>446</v>
      </c>
      <c r="B1" s="2783"/>
      <c r="C1" s="2783"/>
      <c r="D1" s="2776" t="s">
        <v>83</v>
      </c>
      <c r="E1" s="2776"/>
      <c r="F1" s="2776"/>
    </row>
    <row r="2" spans="1:11" s="218" customFormat="1" ht="16.5" customHeight="1">
      <c r="A2" s="2776" t="s">
        <v>850</v>
      </c>
      <c r="B2" s="2776"/>
      <c r="C2" s="2776"/>
      <c r="D2" s="2776" t="s">
        <v>410</v>
      </c>
      <c r="E2" s="2776"/>
      <c r="F2" s="2776"/>
      <c r="I2" s="391"/>
    </row>
    <row r="3" spans="1:11" s="218" customFormat="1" ht="8.1" customHeight="1">
      <c r="A3" s="2779"/>
      <c r="B3" s="2779"/>
      <c r="C3" s="2779"/>
      <c r="D3" s="2783"/>
      <c r="E3" s="2783"/>
      <c r="F3" s="2783"/>
      <c r="I3" s="391"/>
    </row>
    <row r="4" spans="1:11" s="218" customFormat="1" ht="8.1" customHeight="1">
      <c r="A4" s="384"/>
      <c r="B4" s="384"/>
      <c r="C4" s="384"/>
      <c r="D4" s="385"/>
      <c r="E4" s="385"/>
      <c r="F4" s="385"/>
      <c r="I4" s="391"/>
    </row>
    <row r="5" spans="1:11" s="218" customFormat="1" ht="21" customHeight="1">
      <c r="A5" s="2746" t="s">
        <v>2062</v>
      </c>
      <c r="B5" s="2746"/>
      <c r="C5" s="2746"/>
      <c r="D5" s="2746"/>
      <c r="E5" s="2746"/>
      <c r="F5" s="2746"/>
      <c r="I5" s="391"/>
    </row>
    <row r="6" spans="1:11" ht="8.1" customHeight="1">
      <c r="A6" s="366"/>
      <c r="B6" s="366"/>
      <c r="C6" s="367"/>
      <c r="D6" s="368"/>
      <c r="E6" s="368"/>
      <c r="F6" s="368"/>
    </row>
    <row r="7" spans="1:11" ht="20.25" customHeight="1">
      <c r="A7" s="2777" t="s">
        <v>422</v>
      </c>
      <c r="B7" s="2777" t="s">
        <v>811</v>
      </c>
      <c r="C7" s="2777" t="s">
        <v>155</v>
      </c>
      <c r="D7" s="2780" t="s">
        <v>1725</v>
      </c>
      <c r="E7" s="2781"/>
      <c r="F7" s="360" t="s">
        <v>75</v>
      </c>
    </row>
    <row r="8" spans="1:11" ht="24" customHeight="1">
      <c r="A8" s="2778"/>
      <c r="B8" s="2778"/>
      <c r="C8" s="2778"/>
      <c r="D8" s="359" t="s">
        <v>145</v>
      </c>
      <c r="E8" s="359" t="s">
        <v>360</v>
      </c>
      <c r="F8" s="361" t="s">
        <v>2063</v>
      </c>
    </row>
    <row r="9" spans="1:11" ht="16.5" customHeight="1">
      <c r="A9" s="481" t="s">
        <v>13</v>
      </c>
      <c r="B9" s="482"/>
      <c r="C9" s="483" t="s">
        <v>451</v>
      </c>
      <c r="D9" s="484">
        <v>412270.1172653953</v>
      </c>
      <c r="E9" s="484">
        <f>E10+E15+E20+E21</f>
        <v>429119.98171999992</v>
      </c>
      <c r="F9" s="484">
        <f>F10+F15+F20+F21</f>
        <v>644782.67279015691</v>
      </c>
    </row>
    <row r="10" spans="1:11">
      <c r="A10" s="116" t="s">
        <v>14</v>
      </c>
      <c r="B10" s="116"/>
      <c r="C10" s="373" t="s">
        <v>62</v>
      </c>
      <c r="D10" s="376">
        <v>332720.75676976517</v>
      </c>
      <c r="E10" s="376">
        <f>SUM(E11:E14)</f>
        <v>416871.76587999996</v>
      </c>
      <c r="F10" s="376">
        <f>SUM(F11:F14)</f>
        <v>424354.5177047099</v>
      </c>
    </row>
    <row r="11" spans="1:11">
      <c r="A11" s="369"/>
      <c r="B11" s="154" t="s">
        <v>774</v>
      </c>
      <c r="C11" s="6" t="s">
        <v>421</v>
      </c>
      <c r="D11" s="166">
        <v>0</v>
      </c>
      <c r="E11" s="166">
        <f>SUMIF('BANG TÍNH'!$B$9:$B$162,LCTT!B11,'BANG TÍNH'!$F$9:$F$162)</f>
        <v>0</v>
      </c>
      <c r="F11" s="166">
        <f>SUMIF('BANG TÍNH'!$B$9:$B$162,LCTT!B11,'BANG TÍNH'!$I$9:$I$162)</f>
        <v>0</v>
      </c>
      <c r="J11" s="362"/>
      <c r="K11" s="362"/>
    </row>
    <row r="12" spans="1:11">
      <c r="A12" s="369"/>
      <c r="B12" s="154" t="s">
        <v>775</v>
      </c>
      <c r="C12" s="6" t="s">
        <v>1896</v>
      </c>
      <c r="D12" s="166">
        <v>275047.75676976517</v>
      </c>
      <c r="E12" s="166">
        <f>SUMIF('BANG TÍNH'!$B$9:$B$162,LCTT!B12,'BANG TÍNH'!$F$9:$F$162)+23770.458629</f>
        <v>350828.70335500001</v>
      </c>
      <c r="F12" s="166">
        <f>SUMIF('BANG TÍNH'!$B$9:$B$162,B12,'BANG TÍNH'!$I$9:$I$162)-10431.1310498787</f>
        <v>338476.36625155987</v>
      </c>
      <c r="J12" s="362"/>
      <c r="K12" s="362"/>
    </row>
    <row r="13" spans="1:11">
      <c r="A13" s="369"/>
      <c r="B13" s="154" t="s">
        <v>776</v>
      </c>
      <c r="C13" s="6" t="s">
        <v>1895</v>
      </c>
      <c r="D13" s="166">
        <v>29723</v>
      </c>
      <c r="E13" s="166">
        <f>SUMIF('BANG TÍNH'!$B$9:$B$162,LCTT!B13,'BANG TÍNH'!$F$9:$F$162)</f>
        <v>35099.273524999997</v>
      </c>
      <c r="F13" s="166">
        <f>SUMIF('BANG TÍNH'!$B$9:$B$162,LCTT!B13,'BANG TÍNH'!$I$9:$I$162)</f>
        <v>49468.151453150007</v>
      </c>
      <c r="J13" s="362"/>
      <c r="K13" s="362"/>
    </row>
    <row r="14" spans="1:11">
      <c r="A14" s="369"/>
      <c r="B14" s="154" t="s">
        <v>1893</v>
      </c>
      <c r="C14" s="6" t="s">
        <v>361</v>
      </c>
      <c r="D14" s="166">
        <v>27950</v>
      </c>
      <c r="E14" s="166">
        <f>SUMIF('BANG TÍNH'!$B$9:$B$162,LCTT!B14,'BANG TÍNH'!$F$9:$F$162)</f>
        <v>30943.789000000001</v>
      </c>
      <c r="F14" s="166">
        <f>SUMIF('BANG TÍNH'!$B$9:$B$162,LCTT!B14,'BANG TÍNH'!$I$9:$I$162)</f>
        <v>36410</v>
      </c>
      <c r="J14" s="362"/>
      <c r="K14" s="362"/>
    </row>
    <row r="15" spans="1:11">
      <c r="A15" s="116" t="s">
        <v>15</v>
      </c>
      <c r="B15" s="116"/>
      <c r="C15" s="373" t="s">
        <v>231</v>
      </c>
      <c r="D15" s="374">
        <v>9708.387495630137</v>
      </c>
      <c r="E15" s="376">
        <f>SUM(E16:E19)</f>
        <v>12195.04046</v>
      </c>
      <c r="F15" s="374">
        <f>SUM(F16:F19)</f>
        <v>13373.155085447095</v>
      </c>
      <c r="J15" s="362"/>
      <c r="K15" s="362"/>
    </row>
    <row r="16" spans="1:11">
      <c r="A16" s="122"/>
      <c r="B16" s="167" t="s">
        <v>807</v>
      </c>
      <c r="C16" s="6" t="s">
        <v>78</v>
      </c>
      <c r="D16" s="166">
        <v>4746.4136986301364</v>
      </c>
      <c r="E16" s="166">
        <f>SUMIF('BANG TÍNH'!$B$9:$B$162,LCTT!B16,'BANG TÍNH'!$F$9:$F$162)</f>
        <v>7440.6111719999999</v>
      </c>
      <c r="F16" s="166">
        <f>SUMIF('BANG TÍNH'!$B$9:$B$162,LCTT!B16,'BANG TÍNH'!$I$9:$I$162)</f>
        <v>7692.9972602739736</v>
      </c>
      <c r="J16" s="362"/>
      <c r="K16" s="362"/>
    </row>
    <row r="17" spans="1:12">
      <c r="A17" s="122"/>
      <c r="B17" s="167" t="s">
        <v>808</v>
      </c>
      <c r="C17" s="174" t="s">
        <v>814</v>
      </c>
      <c r="D17" s="166">
        <v>4961.9737969999996</v>
      </c>
      <c r="E17" s="166">
        <f>SUMIF('BANG TÍNH'!$B$9:$B$162,LCTT!B17,'BANG TÍNH'!$F$9:$F$162)</f>
        <v>2713.0388779999998</v>
      </c>
      <c r="F17" s="166">
        <f>SUMIF('BANG TÍNH'!$B$9:$B$162,LCTT!B17,'BANG TÍNH'!$I$9:$I$162)</f>
        <v>5630.1578251731207</v>
      </c>
      <c r="J17" s="362"/>
      <c r="K17" s="362"/>
    </row>
    <row r="18" spans="1:12">
      <c r="A18" s="122"/>
      <c r="B18" s="167" t="s">
        <v>809</v>
      </c>
      <c r="C18" s="6" t="s">
        <v>746</v>
      </c>
      <c r="D18" s="166">
        <v>0</v>
      </c>
      <c r="E18" s="166">
        <f>SUMIF('BANG TÍNH'!$B$9:$B$162,LCTT!B18,'BANG TÍNH'!$F$9:$F$162)</f>
        <v>2041.39041</v>
      </c>
      <c r="F18" s="166">
        <f>SUMIF('BANG TÍNH'!$B$9:$B$162,LCTT!B18,'BANG TÍNH'!$I$9:$I$162)</f>
        <v>50</v>
      </c>
      <c r="J18" s="362"/>
      <c r="K18" s="362"/>
    </row>
    <row r="19" spans="1:12">
      <c r="A19" s="122"/>
      <c r="B19" s="167" t="s">
        <v>810</v>
      </c>
      <c r="C19" s="6" t="s">
        <v>747</v>
      </c>
      <c r="D19" s="166">
        <v>0</v>
      </c>
      <c r="E19" s="166">
        <f>SUMIF('BANG TÍNH'!$B$9:$B$162,LCTT!B19,'BANG TÍNH'!$F$9:$F$162)</f>
        <v>0</v>
      </c>
      <c r="F19" s="166">
        <f>SUMIF('BANG TÍNH'!$B$9:$B$162,LCTT!B19,'BANG TÍNH'!$I$9:$I$162)</f>
        <v>0</v>
      </c>
      <c r="J19" s="362"/>
      <c r="K19" s="362"/>
    </row>
    <row r="20" spans="1:12">
      <c r="A20" s="116" t="s">
        <v>18</v>
      </c>
      <c r="B20" s="116"/>
      <c r="C20" s="373" t="s">
        <v>449</v>
      </c>
      <c r="D20" s="376">
        <v>44540.973000000005</v>
      </c>
      <c r="E20" s="376">
        <v>0</v>
      </c>
      <c r="F20" s="376">
        <f>'VAY '!J11</f>
        <v>182055</v>
      </c>
      <c r="J20" s="362"/>
      <c r="K20" s="362"/>
    </row>
    <row r="21" spans="1:12">
      <c r="A21" s="116" t="s">
        <v>29</v>
      </c>
      <c r="B21" s="475"/>
      <c r="C21" s="373" t="s">
        <v>450</v>
      </c>
      <c r="D21" s="374">
        <v>25300</v>
      </c>
      <c r="E21" s="374">
        <f>SUM(E22:E24)</f>
        <v>53.175379999999997</v>
      </c>
      <c r="F21" s="374">
        <f>SUM(F22:F24)</f>
        <v>25000</v>
      </c>
      <c r="J21" s="362"/>
      <c r="K21" s="362"/>
    </row>
    <row r="22" spans="1:12">
      <c r="A22" s="123">
        <v>1</v>
      </c>
      <c r="B22" s="475" t="s">
        <v>813</v>
      </c>
      <c r="C22" s="371" t="s">
        <v>1876</v>
      </c>
      <c r="D22" s="166">
        <v>300</v>
      </c>
      <c r="E22" s="166">
        <f>SUMIF('BANG TÍNH'!$B$9:$B$162,LCTT!B22,'BANG TÍNH'!$F$9:$F$162)</f>
        <v>53.175379999999997</v>
      </c>
      <c r="F22" s="166">
        <f>SUMIF('BANG TÍNH'!$B$9:$B$162,LCTT!B22,'BANG TÍNH'!$I$9:$I$162)</f>
        <v>0</v>
      </c>
      <c r="J22" s="362"/>
      <c r="K22" s="362"/>
    </row>
    <row r="23" spans="1:12">
      <c r="A23" s="123">
        <v>2</v>
      </c>
      <c r="B23" s="475"/>
      <c r="C23" s="371" t="s">
        <v>1056</v>
      </c>
      <c r="D23" s="166">
        <v>25000</v>
      </c>
      <c r="E23" s="166">
        <v>0</v>
      </c>
      <c r="F23" s="166">
        <v>25000</v>
      </c>
      <c r="J23" s="362"/>
      <c r="K23" s="362"/>
    </row>
    <row r="24" spans="1:12">
      <c r="A24" s="123">
        <v>3</v>
      </c>
      <c r="B24" s="475"/>
      <c r="C24" s="371" t="s">
        <v>1473</v>
      </c>
      <c r="D24" s="166">
        <v>0</v>
      </c>
      <c r="E24" s="166">
        <v>0</v>
      </c>
      <c r="F24" s="166">
        <f>'04AKH ĐT XDCB TTB'!K22</f>
        <v>0</v>
      </c>
      <c r="J24" s="362"/>
      <c r="K24" s="362"/>
    </row>
    <row r="25" spans="1:12">
      <c r="A25" s="121" t="s">
        <v>16</v>
      </c>
      <c r="B25" s="116"/>
      <c r="C25" s="373" t="s">
        <v>452</v>
      </c>
      <c r="D25" s="374">
        <v>435085.75161370152</v>
      </c>
      <c r="E25" s="374">
        <f>E26+E64+E71+E75</f>
        <v>351442.7391699999</v>
      </c>
      <c r="F25" s="374">
        <f>F26+F64+F71+F75</f>
        <v>733373.08406815678</v>
      </c>
      <c r="J25" s="362"/>
      <c r="K25" s="362"/>
    </row>
    <row r="26" spans="1:12">
      <c r="A26" s="116" t="s">
        <v>14</v>
      </c>
      <c r="B26" s="116"/>
      <c r="C26" s="373" t="s">
        <v>474</v>
      </c>
      <c r="D26" s="374">
        <v>212115.0608783988</v>
      </c>
      <c r="E26" s="374">
        <f>SUM(E27:E63)</f>
        <v>252987.32223599995</v>
      </c>
      <c r="F26" s="374">
        <f>SUM(F27:F63)</f>
        <v>247033.94916970012</v>
      </c>
      <c r="J26" s="362"/>
      <c r="K26" s="362"/>
      <c r="L26" s="362"/>
    </row>
    <row r="27" spans="1:12">
      <c r="A27" s="22">
        <v>1</v>
      </c>
      <c r="B27" s="168" t="s">
        <v>777</v>
      </c>
      <c r="C27" s="174" t="s">
        <v>1021</v>
      </c>
      <c r="D27" s="166">
        <v>73591.720336689614</v>
      </c>
      <c r="E27" s="166">
        <f>SUMIF('BANG TÍNH'!$B$9:$B$162,LCTT!B27,'BANG TÍNH'!$F$9:$F$162)</f>
        <v>76583.180483000004</v>
      </c>
      <c r="F27" s="166">
        <f>SUMIF('BANG TÍNH'!$B$9:$B$162,LCTT!B27,'BANG TÍNH'!$I$9:$I$162)</f>
        <v>83628.982389500263</v>
      </c>
      <c r="J27" s="362"/>
      <c r="K27" s="362"/>
    </row>
    <row r="28" spans="1:12">
      <c r="A28" s="22">
        <v>2</v>
      </c>
      <c r="B28" s="168" t="s">
        <v>778</v>
      </c>
      <c r="C28" s="176" t="s">
        <v>1022</v>
      </c>
      <c r="D28" s="166">
        <v>2591.1325999999999</v>
      </c>
      <c r="E28" s="166">
        <f>SUMIF('BANG TÍNH'!$B$9:$B$162,LCTT!B28,'BANG TÍNH'!$F$9:$F$162)</f>
        <v>2904.2730729999998</v>
      </c>
      <c r="F28" s="166">
        <f>SUMIF('BANG TÍNH'!$B$9:$B$162,LCTT!B28,'BANG TÍNH'!$I$9:$I$162)</f>
        <v>3048.56</v>
      </c>
    </row>
    <row r="29" spans="1:12">
      <c r="A29" s="22">
        <v>3</v>
      </c>
      <c r="B29" s="154" t="s">
        <v>779</v>
      </c>
      <c r="C29" s="176" t="s">
        <v>772</v>
      </c>
      <c r="D29" s="166">
        <v>180</v>
      </c>
      <c r="E29" s="166">
        <f>SUMIF('BANG TÍNH'!$B$9:$B$162,LCTT!B29,'BANG TÍNH'!$F$9:$F$162)</f>
        <v>0</v>
      </c>
      <c r="F29" s="166">
        <f>SUMIF('BANG TÍNH'!$B$9:$B$162,LCTT!B29,'BANG TÍNH'!$I$9:$I$162)</f>
        <v>140</v>
      </c>
    </row>
    <row r="30" spans="1:12">
      <c r="A30" s="22">
        <v>4</v>
      </c>
      <c r="B30" s="154" t="s">
        <v>780</v>
      </c>
      <c r="C30" s="176" t="s">
        <v>1023</v>
      </c>
      <c r="D30" s="166">
        <v>856.33333333333337</v>
      </c>
      <c r="E30" s="166">
        <f>SUMIF('BANG TÍNH'!$B$9:$B$162,LCTT!B30,'BANG TÍNH'!$F$9:$F$162)</f>
        <v>1074.5406809999999</v>
      </c>
      <c r="F30" s="166">
        <f>SUMIF('BANG TÍNH'!$B$9:$B$162,LCTT!B30,'BANG TÍNH'!$I$9:$I$162)</f>
        <v>1861.9000120000001</v>
      </c>
    </row>
    <row r="31" spans="1:12">
      <c r="A31" s="22">
        <v>5</v>
      </c>
      <c r="B31" s="154" t="s">
        <v>781</v>
      </c>
      <c r="C31" s="176" t="s">
        <v>1024</v>
      </c>
      <c r="D31" s="166">
        <v>25543.676350000002</v>
      </c>
      <c r="E31" s="166">
        <f>SUMIF('BANG TÍNH'!$B$9:$B$162,LCTT!B31,'BANG TÍNH'!$F$9:$F$162)</f>
        <v>28992.420000999999</v>
      </c>
      <c r="F31" s="166">
        <f>SUMIF('BANG TÍNH'!$B$9:$B$162,LCTT!B31,'BANG TÍNH'!$I$9:$I$162)</f>
        <v>29048.186078799998</v>
      </c>
    </row>
    <row r="32" spans="1:12">
      <c r="A32" s="22">
        <v>6</v>
      </c>
      <c r="B32" s="154" t="s">
        <v>782</v>
      </c>
      <c r="C32" s="176" t="s">
        <v>1025</v>
      </c>
      <c r="D32" s="166">
        <v>11130</v>
      </c>
      <c r="E32" s="166">
        <f>SUMIF('BANG TÍNH'!$B$9:$B$162,LCTT!B32,'BANG TÍNH'!$F$9:$F$162)</f>
        <v>14660.1</v>
      </c>
      <c r="F32" s="166">
        <f>SUMIF('BANG TÍNH'!$B$9:$B$162,LCTT!B32,'BANG TÍNH'!$I$9:$I$162)</f>
        <v>14742.869276075002</v>
      </c>
    </row>
    <row r="33" spans="1:9">
      <c r="A33" s="22">
        <v>7</v>
      </c>
      <c r="B33" s="154" t="s">
        <v>783</v>
      </c>
      <c r="C33" s="176" t="s">
        <v>1026</v>
      </c>
      <c r="D33" s="166">
        <v>4345.2</v>
      </c>
      <c r="E33" s="166">
        <f>SUMIF('BANG TÍNH'!$B$9:$B$162,LCTT!B33,'BANG TÍNH'!$F$9:$F$162)</f>
        <v>4901.2</v>
      </c>
      <c r="F33" s="166">
        <f>SUMIF('BANG TÍNH'!$B$9:$B$162,LCTT!B33,'BANG TÍNH'!$I$9:$I$162)</f>
        <v>4884.9609</v>
      </c>
    </row>
    <row r="34" spans="1:9">
      <c r="A34" s="22">
        <v>8</v>
      </c>
      <c r="B34" s="154" t="s">
        <v>784</v>
      </c>
      <c r="C34" s="176" t="s">
        <v>858</v>
      </c>
      <c r="D34" s="166">
        <v>0</v>
      </c>
      <c r="E34" s="166">
        <f>SUMIF('BANG TÍNH'!$B$9:$B$162,LCTT!B34,'BANG TÍNH'!$F$9:$F$162)</f>
        <v>36</v>
      </c>
      <c r="F34" s="166">
        <f>SUMIF('BANG TÍNH'!$B$9:$B$162,LCTT!B34,'BANG TÍNH'!$I$9:$I$162)</f>
        <v>36</v>
      </c>
    </row>
    <row r="35" spans="1:9">
      <c r="A35" s="22">
        <v>9</v>
      </c>
      <c r="B35" s="154" t="s">
        <v>785</v>
      </c>
      <c r="C35" s="176" t="s">
        <v>1027</v>
      </c>
      <c r="D35" s="166">
        <v>3185.6184197599996</v>
      </c>
      <c r="E35" s="166">
        <f>SUMIF('BANG TÍNH'!$B$9:$B$162,LCTT!B35,'BANG TÍNH'!$F$9:$F$162)</f>
        <v>3113.5177199999998</v>
      </c>
      <c r="F35" s="166">
        <f>SUMIF('BANG TÍNH'!$B$9:$B$162,LCTT!B35,'BANG TÍNH'!$I$9:$I$162)</f>
        <v>3559.0469978454544</v>
      </c>
    </row>
    <row r="36" spans="1:9" ht="31.2">
      <c r="A36" s="22">
        <v>10</v>
      </c>
      <c r="B36" s="154" t="s">
        <v>1853</v>
      </c>
      <c r="C36" s="176" t="s">
        <v>1815</v>
      </c>
      <c r="D36" s="166">
        <v>1130</v>
      </c>
      <c r="E36" s="166">
        <f>SUMIF('BANG TÍNH'!$B$9:$B$162,LCTT!B36,'BANG TÍNH'!$F$9:$F$162)</f>
        <v>0</v>
      </c>
      <c r="F36" s="166">
        <f>SUMIF('BANG TÍNH'!$B$9:$B$162,LCTT!B36,'BANG TÍNH'!$I$9:$I$162)</f>
        <v>0</v>
      </c>
      <c r="I36" s="1687"/>
    </row>
    <row r="37" spans="1:9">
      <c r="A37" s="22">
        <v>11</v>
      </c>
      <c r="B37" s="154" t="s">
        <v>1304</v>
      </c>
      <c r="C37" s="176" t="s">
        <v>1303</v>
      </c>
      <c r="D37" s="166">
        <v>0</v>
      </c>
      <c r="E37" s="166">
        <f>SUMIF('BANG TÍNH'!$B$9:$B$162,LCTT!B37,'BANG TÍNH'!$F$9:$F$162)</f>
        <v>0</v>
      </c>
      <c r="F37" s="166">
        <f>SUMIF('BANG TÍNH'!$B$9:$B$162,LCTT!B37,'BANG TÍNH'!$I$9:$I$162)</f>
        <v>0</v>
      </c>
      <c r="I37" s="1687"/>
    </row>
    <row r="38" spans="1:9">
      <c r="A38" s="22">
        <v>12</v>
      </c>
      <c r="B38" s="154" t="s">
        <v>786</v>
      </c>
      <c r="C38" s="176" t="s">
        <v>1028</v>
      </c>
      <c r="D38" s="166">
        <v>24533.436335300001</v>
      </c>
      <c r="E38" s="166">
        <f>SUMIF('BANG TÍNH'!$B$9:$B$162,LCTT!B38,'BANG TÍNH'!$F$9:$F$162)</f>
        <v>30385.809848000001</v>
      </c>
      <c r="F38" s="166">
        <f>SUMIF('BANG TÍNH'!$B$9:$B$162,LCTT!B38,'BANG TÍNH'!$I$9:$I$162)</f>
        <v>24664.6533156</v>
      </c>
    </row>
    <row r="39" spans="1:9">
      <c r="A39" s="22">
        <v>13</v>
      </c>
      <c r="B39" s="154" t="s">
        <v>787</v>
      </c>
      <c r="C39" s="176" t="s">
        <v>1029</v>
      </c>
      <c r="D39" s="166">
        <v>1107</v>
      </c>
      <c r="E39" s="166">
        <f>SUMIF('BANG TÍNH'!$B$9:$B$162,LCTT!B39,'BANG TÍNH'!$F$9:$F$162)</f>
        <v>996.46934899999997</v>
      </c>
      <c r="F39" s="166">
        <f>SUMIF('BANG TÍNH'!$B$9:$B$162,LCTT!B39,'BANG TÍNH'!$I$9:$I$162)</f>
        <v>1210.2</v>
      </c>
    </row>
    <row r="40" spans="1:9">
      <c r="A40" s="22">
        <v>14</v>
      </c>
      <c r="B40" s="154" t="s">
        <v>788</v>
      </c>
      <c r="C40" s="176" t="s">
        <v>404</v>
      </c>
      <c r="D40" s="166">
        <v>625.87199999999996</v>
      </c>
      <c r="E40" s="166">
        <f>SUMIF('BANG TÍNH'!$B$9:$B$162,LCTT!B40,'BANG TÍNH'!$F$9:$F$162)</f>
        <v>596</v>
      </c>
      <c r="F40" s="166">
        <f>SUMIF('BANG TÍNH'!$B$9:$B$162,LCTT!B40,'BANG TÍNH'!$I$9:$I$162)</f>
        <v>625.87199999999996</v>
      </c>
    </row>
    <row r="41" spans="1:9">
      <c r="A41" s="22">
        <v>15</v>
      </c>
      <c r="B41" s="154" t="s">
        <v>789</v>
      </c>
      <c r="C41" s="176" t="s">
        <v>1030</v>
      </c>
      <c r="D41" s="166">
        <v>862.6400000000001</v>
      </c>
      <c r="E41" s="166">
        <f>SUMIF('BANG TÍNH'!$B$9:$B$162,LCTT!B41,'BANG TÍNH'!$F$9:$F$162)</f>
        <v>921.53395</v>
      </c>
      <c r="F41" s="166">
        <f>SUMIF('BANG TÍNH'!$B$9:$B$162,LCTT!B41,'BANG TÍNH'!$I$9:$I$162)</f>
        <v>875.88</v>
      </c>
    </row>
    <row r="42" spans="1:9">
      <c r="A42" s="22">
        <v>16</v>
      </c>
      <c r="B42" s="154" t="s">
        <v>790</v>
      </c>
      <c r="C42" s="176" t="s">
        <v>1031</v>
      </c>
      <c r="D42" s="166">
        <v>340.86</v>
      </c>
      <c r="E42" s="166">
        <f>SUMIF('BANG TÍNH'!$B$9:$B$162,LCTT!B42,'BANG TÍNH'!$F$9:$F$162)</f>
        <v>398.52235100000001</v>
      </c>
      <c r="F42" s="166">
        <f>SUMIF('BANG TÍNH'!$B$9:$B$162,LCTT!B42,'BANG TÍNH'!$I$9:$I$162)</f>
        <v>295.98</v>
      </c>
    </row>
    <row r="43" spans="1:9">
      <c r="A43" s="22">
        <v>17</v>
      </c>
      <c r="B43" s="154" t="s">
        <v>791</v>
      </c>
      <c r="C43" s="176" t="s">
        <v>1032</v>
      </c>
      <c r="D43" s="166">
        <v>1543.8504620909091</v>
      </c>
      <c r="E43" s="166">
        <f>SUMIF('BANG TÍNH'!$B$9:$B$162,LCTT!B43,'BANG TÍNH'!$F$9:$F$162)</f>
        <v>1267.3056879999999</v>
      </c>
      <c r="F43" s="166">
        <f>SUMIF('BANG TÍNH'!$B$9:$B$162,LCTT!B43,'BANG TÍNH'!$I$9:$I$162)</f>
        <v>2251.5530757500001</v>
      </c>
    </row>
    <row r="44" spans="1:9">
      <c r="A44" s="22">
        <v>18</v>
      </c>
      <c r="B44" s="154" t="s">
        <v>792</v>
      </c>
      <c r="C44" s="176" t="s">
        <v>401</v>
      </c>
      <c r="D44" s="166">
        <v>0</v>
      </c>
      <c r="E44" s="166">
        <f>SUMIF('BANG TÍNH'!$B$9:$B$162,LCTT!B44,'BANG TÍNH'!$F$9:$F$162)</f>
        <v>0</v>
      </c>
      <c r="F44" s="166">
        <f>SUMIF('BANG TÍNH'!$B$9:$B$162,LCTT!B44,'BANG TÍNH'!$I$9:$I$162)</f>
        <v>0</v>
      </c>
    </row>
    <row r="45" spans="1:9">
      <c r="A45" s="22">
        <v>19</v>
      </c>
      <c r="B45" s="154" t="s">
        <v>793</v>
      </c>
      <c r="C45" s="176" t="s">
        <v>1033</v>
      </c>
      <c r="D45" s="166">
        <v>155</v>
      </c>
      <c r="E45" s="166">
        <f>SUMIF('BANG TÍNH'!$B$9:$B$162,LCTT!B45,'BANG TÍNH'!$F$9:$F$162)</f>
        <v>63.72</v>
      </c>
      <c r="F45" s="166">
        <f>SUMIF('BANG TÍNH'!$B$9:$B$162,LCTT!B45,'BANG TÍNH'!$I$9:$I$162)</f>
        <v>90</v>
      </c>
    </row>
    <row r="46" spans="1:9">
      <c r="A46" s="22">
        <v>20</v>
      </c>
      <c r="B46" s="154" t="s">
        <v>794</v>
      </c>
      <c r="C46" s="176" t="s">
        <v>1034</v>
      </c>
      <c r="D46" s="166">
        <v>27031.887299999999</v>
      </c>
      <c r="E46" s="166">
        <f>SUMIF('BANG TÍNH'!$B$9:$B$162,LCTT!B46,'BANG TÍNH'!$F$9:$F$162)</f>
        <v>43658.889679999993</v>
      </c>
      <c r="F46" s="166">
        <f>SUMIF('BANG TÍNH'!$B$9:$B$162,LCTT!B46,'BANG TÍNH'!$I$9:$I$162)</f>
        <v>32049.119999999999</v>
      </c>
    </row>
    <row r="47" spans="1:9">
      <c r="A47" s="22">
        <v>21</v>
      </c>
      <c r="B47" s="154" t="s">
        <v>795</v>
      </c>
      <c r="C47" s="176" t="s">
        <v>1035</v>
      </c>
      <c r="D47" s="166">
        <v>8201.6898190000011</v>
      </c>
      <c r="E47" s="166">
        <f>SUMIF('BANG TÍNH'!$B$9:$B$162,LCTT!B47,'BANG TÍNH'!$F$9:$F$162)</f>
        <v>10148.141189</v>
      </c>
      <c r="F47" s="166">
        <f>SUMIF('BANG TÍNH'!$B$9:$B$162,LCTT!B47,'BANG TÍNH'!$I$9:$I$162)</f>
        <v>10964.581880000002</v>
      </c>
    </row>
    <row r="48" spans="1:9">
      <c r="A48" s="22">
        <v>22</v>
      </c>
      <c r="B48" s="154" t="s">
        <v>796</v>
      </c>
      <c r="C48" s="176" t="s">
        <v>1036</v>
      </c>
      <c r="D48" s="166">
        <v>1000</v>
      </c>
      <c r="E48" s="166">
        <f>SUMIF('BANG TÍNH'!$B$9:$B$162,LCTT!B48,'BANG TÍNH'!$F$9:$F$162)</f>
        <v>783.16693299999997</v>
      </c>
      <c r="F48" s="166">
        <f>SUMIF('BANG TÍNH'!$B$9:$B$162,LCTT!B48,'BANG TÍNH'!$I$9:$I$162)</f>
        <v>1240</v>
      </c>
    </row>
    <row r="49" spans="1:11">
      <c r="A49" s="22">
        <v>23</v>
      </c>
      <c r="B49" s="154" t="s">
        <v>797</v>
      </c>
      <c r="C49" s="176" t="s">
        <v>1037</v>
      </c>
      <c r="D49" s="166">
        <v>1845</v>
      </c>
      <c r="E49" s="166">
        <f>SUMIF('BANG TÍNH'!$B$9:$B$162,LCTT!B49,'BANG TÍNH'!$F$9:$F$162)</f>
        <v>2421.5756799999999</v>
      </c>
      <c r="F49" s="166">
        <f>SUMIF('BANG TÍNH'!$B$9:$B$162,LCTT!B49,'BANG TÍNH'!$I$9:$I$162)</f>
        <v>2668</v>
      </c>
    </row>
    <row r="50" spans="1:11">
      <c r="A50" s="22">
        <v>24</v>
      </c>
      <c r="B50" s="154" t="s">
        <v>798</v>
      </c>
      <c r="C50" s="176" t="s">
        <v>1038</v>
      </c>
      <c r="D50" s="166">
        <v>0</v>
      </c>
      <c r="E50" s="166">
        <f>SUMIF('BANG TÍNH'!$B$9:$B$162,LCTT!B50,'BANG TÍNH'!$F$9:$F$162)</f>
        <v>0</v>
      </c>
      <c r="F50" s="166">
        <f>SUMIF('BANG TÍNH'!$B$9:$B$162,LCTT!B50,'BANG TÍNH'!$I$9:$I$162)</f>
        <v>0</v>
      </c>
    </row>
    <row r="51" spans="1:11">
      <c r="A51" s="22">
        <v>25</v>
      </c>
      <c r="B51" s="154" t="s">
        <v>799</v>
      </c>
      <c r="C51" s="176" t="s">
        <v>1039</v>
      </c>
      <c r="D51" s="166">
        <v>30</v>
      </c>
      <c r="E51" s="166">
        <f>SUMIF('BANG TÍNH'!$B$9:$B$162,LCTT!B51,'BANG TÍNH'!$F$9:$F$162)</f>
        <v>3</v>
      </c>
      <c r="F51" s="166">
        <f>SUMIF('BANG TÍNH'!$B$9:$B$162,LCTT!B51,'BANG TÍNH'!$I$9:$I$162)</f>
        <v>12</v>
      </c>
    </row>
    <row r="52" spans="1:11">
      <c r="A52" s="22">
        <v>26</v>
      </c>
      <c r="B52" s="168" t="s">
        <v>800</v>
      </c>
      <c r="C52" s="175" t="s">
        <v>1040</v>
      </c>
      <c r="D52" s="166">
        <v>965.28</v>
      </c>
      <c r="E52" s="166">
        <f>SUMIF('BANG TÍNH'!$B$9:$B$162,LCTT!B52,'BANG TÍNH'!$F$9:$F$162)</f>
        <v>944.52800000000002</v>
      </c>
      <c r="F52" s="166">
        <f>SUMIF('BANG TÍNH'!$B$9:$B$162,LCTT!B52,'BANG TÍNH'!$I$9:$I$162)</f>
        <v>946.84799999999996</v>
      </c>
      <c r="J52" s="362"/>
      <c r="K52" s="362"/>
    </row>
    <row r="53" spans="1:11">
      <c r="A53" s="22">
        <v>27</v>
      </c>
      <c r="B53" s="154" t="s">
        <v>801</v>
      </c>
      <c r="C53" s="480" t="s">
        <v>1041</v>
      </c>
      <c r="D53" s="166">
        <v>535</v>
      </c>
      <c r="E53" s="166">
        <f>SUMIF('BANG TÍNH'!$B$9:$B$162,LCTT!B53,'BANG TÍNH'!$F$9:$F$162)</f>
        <v>73</v>
      </c>
      <c r="F53" s="166">
        <f>SUMIF('BANG TÍNH'!$B$9:$B$162,LCTT!B53,'BANG TÍNH'!$I$9:$I$162)</f>
        <v>660</v>
      </c>
    </row>
    <row r="54" spans="1:11">
      <c r="A54" s="22">
        <v>28</v>
      </c>
      <c r="B54" s="154" t="s">
        <v>802</v>
      </c>
      <c r="C54" s="480" t="s">
        <v>1042</v>
      </c>
      <c r="D54" s="166">
        <v>50</v>
      </c>
      <c r="E54" s="166">
        <f>SUMIF('BANG TÍNH'!$B$9:$B$162,LCTT!B54,'BANG TÍNH'!$F$9:$F$162)</f>
        <v>100</v>
      </c>
      <c r="F54" s="166">
        <f>SUMIF('BANG TÍNH'!$B$9:$B$162,LCTT!B54,'BANG TÍNH'!$I$9:$I$162)</f>
        <v>50</v>
      </c>
    </row>
    <row r="55" spans="1:11">
      <c r="A55" s="22">
        <v>29</v>
      </c>
      <c r="B55" s="154" t="s">
        <v>803</v>
      </c>
      <c r="C55" s="480" t="s">
        <v>1043</v>
      </c>
      <c r="D55" s="166">
        <v>20</v>
      </c>
      <c r="E55" s="166">
        <f>SUMIF('BANG TÍNH'!$B$9:$B$162,LCTT!B55,'BANG TÍNH'!$F$9:$F$162)</f>
        <v>13.156421999999999</v>
      </c>
      <c r="F55" s="166">
        <f>SUMIF('BANG TÍNH'!$B$9:$B$162,LCTT!B55,'BANG TÍNH'!$I$9:$I$162)</f>
        <v>30</v>
      </c>
    </row>
    <row r="56" spans="1:11">
      <c r="A56" s="22">
        <v>30</v>
      </c>
      <c r="B56" s="154" t="s">
        <v>804</v>
      </c>
      <c r="C56" s="225" t="s">
        <v>1044</v>
      </c>
      <c r="D56" s="166">
        <v>1440</v>
      </c>
      <c r="E56" s="166">
        <f>SUMIF('BANG TÍNH'!$B$9:$B$162,LCTT!B56,'BANG TÍNH'!$F$9:$F$162)</f>
        <v>1428.5353090000001</v>
      </c>
      <c r="F56" s="166">
        <f>SUMIF('BANG TÍNH'!$B$9:$B$162,LCTT!B56,'BANG TÍNH'!$I$9:$I$162)</f>
        <v>1440</v>
      </c>
    </row>
    <row r="57" spans="1:11">
      <c r="A57" s="22">
        <v>31</v>
      </c>
      <c r="B57" s="154" t="s">
        <v>805</v>
      </c>
      <c r="C57" s="371" t="s">
        <v>1045</v>
      </c>
      <c r="D57" s="166">
        <v>0</v>
      </c>
      <c r="E57" s="166">
        <f>SUMIF('BANG TÍNH'!$B$9:$B$162,LCTT!B57,'BANG TÍNH'!$F$9:$F$162)</f>
        <v>0</v>
      </c>
      <c r="F57" s="166">
        <f>SUMIF('BANG TÍNH'!$B$9:$B$162,LCTT!B57,'BANG TÍNH'!$I$9:$I$162)</f>
        <v>0</v>
      </c>
      <c r="G57" s="236"/>
    </row>
    <row r="58" spans="1:11">
      <c r="A58" s="22">
        <v>32</v>
      </c>
      <c r="B58" s="154" t="s">
        <v>806</v>
      </c>
      <c r="C58" s="371" t="s">
        <v>1046</v>
      </c>
      <c r="D58" s="166">
        <v>13673.446576224975</v>
      </c>
      <c r="E58" s="166">
        <f>SUMIF('BANG TÍNH'!$B$9:$B$162,LCTT!B58,'BANG TÍNH'!$F$9:$F$162)</f>
        <v>13986.989089999999</v>
      </c>
      <c r="F58" s="166">
        <f>SUMIF('BANG TÍNH'!$B$9:$B$162,LCTT!B58,'BANG TÍNH'!$I$9:$I$162)</f>
        <v>16312.788374129337</v>
      </c>
      <c r="J58" s="362"/>
      <c r="K58" s="362"/>
    </row>
    <row r="59" spans="1:11">
      <c r="A59" s="22">
        <v>33</v>
      </c>
      <c r="B59" s="154" t="s">
        <v>816</v>
      </c>
      <c r="C59" s="371" t="s">
        <v>1047</v>
      </c>
      <c r="D59" s="166">
        <v>3350</v>
      </c>
      <c r="E59" s="166">
        <f>SUMIF('BANG TÍNH'!$B$9:$B$162,LCTT!B59,'BANG TÍNH'!$F$9:$F$162)</f>
        <v>9113.6271849999994</v>
      </c>
      <c r="F59" s="166">
        <f>SUMIF('BANG TÍNH'!$B$9:$B$162,LCTT!B59,'BANG TÍNH'!$I$9:$I$162)</f>
        <v>7500</v>
      </c>
    </row>
    <row r="60" spans="1:11">
      <c r="A60" s="22">
        <v>34</v>
      </c>
      <c r="B60" s="154" t="s">
        <v>817</v>
      </c>
      <c r="C60" s="371" t="s">
        <v>1048</v>
      </c>
      <c r="D60" s="166">
        <v>20</v>
      </c>
      <c r="E60" s="166">
        <f>SUMIF('BANG TÍNH'!$B$9:$B$162,LCTT!B60,'BANG TÍNH'!$F$9:$F$162)</f>
        <v>20.500081000000002</v>
      </c>
      <c r="F60" s="166">
        <f>SUMIF('BANG TÍNH'!$B$9:$B$162,LCTT!B60,'BANG TÍNH'!$I$9:$I$162)</f>
        <v>96</v>
      </c>
    </row>
    <row r="61" spans="1:11">
      <c r="A61" s="22">
        <v>35</v>
      </c>
      <c r="B61" s="154" t="s">
        <v>818</v>
      </c>
      <c r="C61" s="371" t="s">
        <v>1049</v>
      </c>
      <c r="D61" s="166">
        <v>2230.4173460000002</v>
      </c>
      <c r="E61" s="166">
        <f>SUMIF('BANG TÍNH'!$B$9:$B$162,LCTT!B61,'BANG TÍNH'!$F$9:$F$162)</f>
        <v>2227.9079259999999</v>
      </c>
      <c r="F61" s="166">
        <f>SUMIF('BANG TÍNH'!$B$9:$B$162,LCTT!B61,'BANG TÍNH'!$I$9:$I$162)</f>
        <v>2099.9668700000002</v>
      </c>
    </row>
    <row r="62" spans="1:11">
      <c r="A62" s="22">
        <v>36</v>
      </c>
      <c r="B62" s="154" t="s">
        <v>1019</v>
      </c>
      <c r="C62" s="375" t="s">
        <v>1050</v>
      </c>
      <c r="D62" s="166">
        <v>0</v>
      </c>
      <c r="E62" s="166">
        <v>0</v>
      </c>
      <c r="F62" s="166">
        <f>SUMIF('BANG TÍNH'!$B$9:$B$162,LCTT!B62,'BANG TÍNH'!$I$9:$I$162)</f>
        <v>0</v>
      </c>
      <c r="J62" s="362"/>
      <c r="K62" s="362"/>
    </row>
    <row r="63" spans="1:11">
      <c r="A63" s="22">
        <v>37</v>
      </c>
      <c r="B63" s="154" t="s">
        <v>1020</v>
      </c>
      <c r="C63" s="371" t="s">
        <v>688</v>
      </c>
      <c r="D63" s="166">
        <v>0</v>
      </c>
      <c r="E63" s="166">
        <f>SUMIF('BANG TÍNH'!$B$9:$B$162,LCTT!B63,'BANG TÍNH'!$F$9:$F$162)</f>
        <v>1169.711597</v>
      </c>
      <c r="F63" s="166">
        <f>SUMIF('BANG TÍNH'!$B$9:$B$162,LCTT!B63,'BANG TÍNH'!$I$9:$I$162)</f>
        <v>0</v>
      </c>
      <c r="G63" s="236"/>
    </row>
    <row r="64" spans="1:11">
      <c r="A64" s="116" t="s">
        <v>15</v>
      </c>
      <c r="B64" s="116"/>
      <c r="C64" s="373" t="s">
        <v>152</v>
      </c>
      <c r="D64" s="374">
        <v>84733.750735302718</v>
      </c>
      <c r="E64" s="376">
        <f>SUM(E65:E70)</f>
        <v>61361.029433000003</v>
      </c>
      <c r="F64" s="376">
        <f>SUM(F65:F70)</f>
        <v>79068.134898456599</v>
      </c>
    </row>
    <row r="65" spans="1:9">
      <c r="A65" s="123">
        <v>1</v>
      </c>
      <c r="B65" s="478" t="s">
        <v>812</v>
      </c>
      <c r="C65" s="479" t="s">
        <v>455</v>
      </c>
      <c r="D65" s="166">
        <v>1149.7138660000001</v>
      </c>
      <c r="E65" s="166">
        <f>SUMIF('BANG TÍNH'!$B$9:$B$162,LCTT!B65,'BANG TÍNH'!$F$9:$F$162)</f>
        <v>0</v>
      </c>
      <c r="F65" s="166">
        <f>SUMIF('BANG TÍNH'!$B$9:$B$162,LCTT!B65,'BANG TÍNH'!$I$9:$I$162)</f>
        <v>3417.0287671232877</v>
      </c>
      <c r="G65" s="235"/>
    </row>
    <row r="66" spans="1:9">
      <c r="A66" s="123">
        <v>2</v>
      </c>
      <c r="B66" s="123"/>
      <c r="C66" s="479" t="s">
        <v>456</v>
      </c>
      <c r="D66" s="166">
        <v>2227.0486500000006</v>
      </c>
      <c r="E66" s="166">
        <f>'VAY '!E11</f>
        <v>0</v>
      </c>
      <c r="F66" s="166">
        <f>'VAY '!I11</f>
        <v>4402.75</v>
      </c>
      <c r="G66" s="235"/>
    </row>
    <row r="67" spans="1:9" s="18" customFormat="1">
      <c r="A67" s="123">
        <v>3</v>
      </c>
      <c r="B67" s="22"/>
      <c r="C67" s="582" t="s">
        <v>1055</v>
      </c>
      <c r="D67" s="12">
        <v>59031.988219302722</v>
      </c>
      <c r="E67" s="29">
        <v>53638</v>
      </c>
      <c r="F67" s="12">
        <f>'BANG TÍNH'!F20</f>
        <v>64018.356131333319</v>
      </c>
      <c r="G67" s="28"/>
      <c r="I67" s="29"/>
    </row>
    <row r="68" spans="1:9" s="18" customFormat="1">
      <c r="A68" s="123">
        <v>4</v>
      </c>
      <c r="B68" s="22"/>
      <c r="C68" s="582" t="s">
        <v>1882</v>
      </c>
      <c r="D68" s="12">
        <v>15300</v>
      </c>
      <c r="E68" s="12">
        <v>0</v>
      </c>
      <c r="F68" s="12">
        <f>CDKT!F62</f>
        <v>0</v>
      </c>
      <c r="G68" s="28"/>
      <c r="I68" s="29"/>
    </row>
    <row r="69" spans="1:9" s="18" customFormat="1">
      <c r="A69" s="123">
        <v>5</v>
      </c>
      <c r="B69" s="22"/>
      <c r="C69" s="582" t="s">
        <v>1341</v>
      </c>
      <c r="D69" s="12">
        <v>7025</v>
      </c>
      <c r="E69" s="12">
        <v>7145</v>
      </c>
      <c r="F69" s="12">
        <v>7230</v>
      </c>
      <c r="G69" s="28"/>
      <c r="I69" s="29"/>
    </row>
    <row r="70" spans="1:9">
      <c r="A70" s="123">
        <v>6</v>
      </c>
      <c r="B70" s="478" t="s">
        <v>815</v>
      </c>
      <c r="C70" s="479" t="s">
        <v>457</v>
      </c>
      <c r="D70" s="166">
        <v>0</v>
      </c>
      <c r="E70" s="166">
        <f>SUMIF('BANG TÍNH'!$B$9:$B$162,LCTT!B70,'BANG TÍNH'!$F$9:$F$162)</f>
        <v>578.02943300000004</v>
      </c>
      <c r="F70" s="166">
        <f>SUMIF('BANG TÍNH'!$B$9:$B$162,LCTT!B70,'BANG TÍNH'!$I$9:$I$162)</f>
        <v>0</v>
      </c>
      <c r="G70" s="235"/>
    </row>
    <row r="71" spans="1:9">
      <c r="A71" s="116" t="s">
        <v>18</v>
      </c>
      <c r="B71" s="116"/>
      <c r="C71" s="373" t="s">
        <v>153</v>
      </c>
      <c r="D71" s="374">
        <v>100129.94</v>
      </c>
      <c r="E71" s="376">
        <f>SUM(E72:E74)</f>
        <v>1135.2905689999225</v>
      </c>
      <c r="F71" s="376">
        <f>SUM(F72:F74)</f>
        <v>341950</v>
      </c>
    </row>
    <row r="72" spans="1:9">
      <c r="A72" s="123">
        <v>1</v>
      </c>
      <c r="B72" s="123"/>
      <c r="C72" s="386" t="s">
        <v>462</v>
      </c>
      <c r="D72" s="378">
        <v>100129.94</v>
      </c>
      <c r="E72" s="1688">
        <f>'15A KHTS'!D11</f>
        <v>1094.7062489999225</v>
      </c>
      <c r="F72" s="1688">
        <f>'15B Chi tiet KHTS'!C36+'15B Chi tiet KHTS'!C37</f>
        <v>341900</v>
      </c>
      <c r="G72" s="362"/>
    </row>
    <row r="73" spans="1:9">
      <c r="A73" s="123">
        <v>2</v>
      </c>
      <c r="B73" s="123"/>
      <c r="C73" s="386" t="s">
        <v>1054</v>
      </c>
      <c r="D73" s="378">
        <v>0</v>
      </c>
      <c r="E73" s="1688">
        <v>0</v>
      </c>
      <c r="F73" s="1688">
        <v>0</v>
      </c>
    </row>
    <row r="74" spans="1:9">
      <c r="A74" s="123">
        <v>3</v>
      </c>
      <c r="B74" s="123" t="s">
        <v>1051</v>
      </c>
      <c r="C74" s="371" t="s">
        <v>463</v>
      </c>
      <c r="D74" s="166">
        <v>0</v>
      </c>
      <c r="E74" s="166">
        <f>SUMIF('BANG TÍNH'!$B$9:$B$162,LCTT!B74,'BANG TÍNH'!$F$9:$F$162)</f>
        <v>40.584319999999998</v>
      </c>
      <c r="F74" s="166">
        <f>SUMIF('BANG TÍNH'!$B$9:$B$162,LCTT!B74,'BANG TÍNH'!$I$9:$I$162)</f>
        <v>50</v>
      </c>
      <c r="I74" s="1687"/>
    </row>
    <row r="75" spans="1:9">
      <c r="A75" s="116" t="s">
        <v>29</v>
      </c>
      <c r="B75" s="116"/>
      <c r="C75" s="373" t="s">
        <v>464</v>
      </c>
      <c r="D75" s="374">
        <v>38107</v>
      </c>
      <c r="E75" s="376">
        <f>SUM(E76:E82)</f>
        <v>35959.096932</v>
      </c>
      <c r="F75" s="376">
        <f>SUM(F76:F82)</f>
        <v>65321</v>
      </c>
    </row>
    <row r="76" spans="1:9">
      <c r="A76" s="123">
        <v>1</v>
      </c>
      <c r="B76" s="123"/>
      <c r="C76" s="371" t="s">
        <v>475</v>
      </c>
      <c r="D76" s="477"/>
      <c r="E76" s="1689">
        <v>0</v>
      </c>
      <c r="F76" s="1689"/>
    </row>
    <row r="77" spans="1:9">
      <c r="A77" s="123">
        <v>2</v>
      </c>
      <c r="B77" s="123"/>
      <c r="C77" s="371" t="s">
        <v>476</v>
      </c>
      <c r="D77" s="477">
        <v>8694</v>
      </c>
      <c r="E77" s="1689">
        <f>'01BKH Chi tieu tong hop'!E56</f>
        <v>642.29999999999995</v>
      </c>
      <c r="F77" s="1689">
        <v>26552</v>
      </c>
    </row>
    <row r="78" spans="1:9">
      <c r="A78" s="123">
        <v>3</v>
      </c>
      <c r="B78" s="123"/>
      <c r="C78" s="371" t="s">
        <v>111</v>
      </c>
      <c r="D78" s="477">
        <v>24710</v>
      </c>
      <c r="E78" s="1689">
        <f>'01BKH Chi tieu tong hop'!E57+'01BKH Chi tieu tong hop'!E58</f>
        <v>30952.796932000001</v>
      </c>
      <c r="F78" s="1689">
        <f>'01BKH Chi tieu tong hop'!G57+'01BKH Chi tieu tong hop'!G58</f>
        <v>31899</v>
      </c>
      <c r="H78" s="362"/>
    </row>
    <row r="79" spans="1:9">
      <c r="A79" s="123">
        <v>4</v>
      </c>
      <c r="B79" s="123"/>
      <c r="C79" s="371" t="s">
        <v>477</v>
      </c>
      <c r="D79" s="477">
        <v>4200</v>
      </c>
      <c r="E79" s="1689">
        <v>4160</v>
      </c>
      <c r="F79" s="1689">
        <v>4834.0469978454566</v>
      </c>
      <c r="H79" s="236"/>
    </row>
    <row r="80" spans="1:9">
      <c r="A80" s="123">
        <v>5</v>
      </c>
      <c r="B80" s="123"/>
      <c r="C80" s="371" t="s">
        <v>478</v>
      </c>
      <c r="D80" s="477">
        <v>3</v>
      </c>
      <c r="E80" s="1689">
        <v>3</v>
      </c>
      <c r="F80" s="1689"/>
      <c r="H80" s="362"/>
    </row>
    <row r="81" spans="1:13">
      <c r="A81" s="123">
        <v>6</v>
      </c>
      <c r="B81" s="123"/>
      <c r="C81" s="371" t="s">
        <v>2094</v>
      </c>
      <c r="D81" s="477">
        <v>500</v>
      </c>
      <c r="E81" s="1689">
        <v>0</v>
      </c>
      <c r="F81" s="1689">
        <v>2035.9530021545456</v>
      </c>
    </row>
    <row r="82" spans="1:13">
      <c r="A82" s="123">
        <v>7</v>
      </c>
      <c r="B82" s="123"/>
      <c r="C82" s="371" t="s">
        <v>479</v>
      </c>
      <c r="D82" s="477"/>
      <c r="E82" s="1689">
        <v>201</v>
      </c>
      <c r="F82" s="1689"/>
    </row>
    <row r="83" spans="1:13">
      <c r="A83" s="121" t="s">
        <v>17</v>
      </c>
      <c r="B83" s="116"/>
      <c r="C83" s="373" t="s">
        <v>154</v>
      </c>
      <c r="D83" s="377">
        <v>-22815.634348306223</v>
      </c>
      <c r="E83" s="377">
        <f>E9-E25</f>
        <v>77677.242550000024</v>
      </c>
      <c r="F83" s="377">
        <f>F9-F25</f>
        <v>-88590.411277999869</v>
      </c>
    </row>
    <row r="84" spans="1:13">
      <c r="A84" s="121" t="s">
        <v>23</v>
      </c>
      <c r="B84" s="116"/>
      <c r="C84" s="387" t="s">
        <v>465</v>
      </c>
      <c r="D84" s="377">
        <v>62432.986909999978</v>
      </c>
      <c r="E84" s="377">
        <v>62432.986910000007</v>
      </c>
      <c r="F84" s="377">
        <f>E85</f>
        <v>140110.22946000003</v>
      </c>
    </row>
    <row r="85" spans="1:13">
      <c r="A85" s="379" t="s">
        <v>26</v>
      </c>
      <c r="B85" s="476"/>
      <c r="C85" s="388" t="s">
        <v>466</v>
      </c>
      <c r="D85" s="380">
        <v>39617.352561693755</v>
      </c>
      <c r="E85" s="380">
        <f>E83+E84</f>
        <v>140110.22946000003</v>
      </c>
      <c r="F85" s="380">
        <f>F83+F84</f>
        <v>51519.818182000163</v>
      </c>
    </row>
    <row r="86" spans="1:13">
      <c r="A86" s="219"/>
      <c r="B86" s="219"/>
      <c r="C86" s="381"/>
      <c r="D86" s="382"/>
      <c r="E86" s="382"/>
      <c r="F86" s="2440"/>
    </row>
    <row r="87" spans="1:13" ht="16.5" customHeight="1">
      <c r="D87" s="2782" t="s">
        <v>2097</v>
      </c>
      <c r="E87" s="2782"/>
      <c r="F87" s="2782"/>
      <c r="G87" s="270"/>
      <c r="H87" s="270"/>
      <c r="I87" s="392"/>
    </row>
    <row r="88" spans="1:13" ht="16.5" customHeight="1">
      <c r="A88" s="2776" t="s">
        <v>289</v>
      </c>
      <c r="B88" s="2776"/>
      <c r="C88" s="2776"/>
      <c r="D88" s="2776" t="s">
        <v>80</v>
      </c>
      <c r="E88" s="2776"/>
      <c r="F88" s="2776"/>
      <c r="G88" s="218"/>
      <c r="H88" s="218"/>
      <c r="I88" s="391"/>
      <c r="J88" s="2779"/>
      <c r="K88" s="2779"/>
      <c r="L88" s="2779"/>
      <c r="M88" s="2779"/>
    </row>
    <row r="89" spans="1:13">
      <c r="A89" s="219"/>
      <c r="B89" s="219"/>
      <c r="C89" s="363"/>
      <c r="D89" s="364"/>
      <c r="E89" s="364"/>
      <c r="F89" s="364"/>
    </row>
    <row r="90" spans="1:13">
      <c r="A90" s="219"/>
      <c r="B90" s="219"/>
      <c r="C90" s="363"/>
      <c r="D90" s="364"/>
      <c r="E90" s="364"/>
      <c r="F90" s="365">
        <f>F85*10^6</f>
        <v>51519818182.00016</v>
      </c>
    </row>
    <row r="91" spans="1:13">
      <c r="A91" s="219"/>
      <c r="B91" s="219"/>
      <c r="C91" s="363"/>
      <c r="D91" s="364"/>
      <c r="E91" s="364"/>
      <c r="F91" s="364"/>
    </row>
    <row r="92" spans="1:13" ht="15.75" customHeight="1">
      <c r="A92" s="2776" t="s">
        <v>848</v>
      </c>
      <c r="B92" s="2776"/>
      <c r="C92" s="2776"/>
      <c r="D92" s="2776" t="s">
        <v>1533</v>
      </c>
      <c r="E92" s="2776"/>
      <c r="F92" s="2776"/>
    </row>
    <row r="95" spans="1:13">
      <c r="E95" s="362">
        <f>E85-CDKT!D11</f>
        <v>0</v>
      </c>
      <c r="F95" s="362">
        <f>F85-CDKT!F11</f>
        <v>0</v>
      </c>
    </row>
    <row r="96" spans="1:13">
      <c r="F96" s="268"/>
    </row>
    <row r="97" spans="6:6">
      <c r="F97" s="268"/>
    </row>
    <row r="99" spans="6:6">
      <c r="F99" s="268"/>
    </row>
    <row r="100" spans="6:6" hidden="1">
      <c r="F100" s="268"/>
    </row>
    <row r="101" spans="6:6" hidden="1">
      <c r="F101" s="268"/>
    </row>
    <row r="102" spans="6:6" hidden="1">
      <c r="F102" s="268"/>
    </row>
    <row r="103" spans="6:6" hidden="1">
      <c r="F103" s="268"/>
    </row>
    <row r="104" spans="6:6" hidden="1">
      <c r="F104" s="268"/>
    </row>
    <row r="105" spans="6:6" hidden="1">
      <c r="F105" s="268"/>
    </row>
    <row r="106" spans="6:6">
      <c r="F106" s="268"/>
    </row>
    <row r="107" spans="6:6">
      <c r="F107" s="268"/>
    </row>
    <row r="108" spans="6:6">
      <c r="F108" s="2519"/>
    </row>
    <row r="128" spans="3:3">
      <c r="C128" s="99"/>
    </row>
  </sheetData>
  <mergeCells count="17">
    <mergeCell ref="A1:C1"/>
    <mergeCell ref="A2:C2"/>
    <mergeCell ref="A7:A8"/>
    <mergeCell ref="D88:F88"/>
    <mergeCell ref="D1:F1"/>
    <mergeCell ref="D2:F2"/>
    <mergeCell ref="D3:F3"/>
    <mergeCell ref="A3:C3"/>
    <mergeCell ref="A88:C88"/>
    <mergeCell ref="A92:C92"/>
    <mergeCell ref="D92:F92"/>
    <mergeCell ref="B7:B8"/>
    <mergeCell ref="J88:M88"/>
    <mergeCell ref="A5:F5"/>
    <mergeCell ref="C7:C8"/>
    <mergeCell ref="D7:E7"/>
    <mergeCell ref="D87:F87"/>
  </mergeCells>
  <phoneticPr fontId="9" type="noConversion"/>
  <printOptions horizontalCentered="1"/>
  <pageMargins left="0.78740157480314965" right="0" top="0.39370078740157483" bottom="0.39370078740157483" header="0.23622047244094491" footer="0.23622047244094491"/>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4">
    <tabColor rgb="FFFF0000"/>
  </sheetPr>
  <dimension ref="A1:Q31"/>
  <sheetViews>
    <sheetView topLeftCell="B1" workbookViewId="0">
      <selection activeCell="O26" sqref="O26"/>
    </sheetView>
  </sheetViews>
  <sheetFormatPr defaultColWidth="9.109375" defaultRowHeight="13.8"/>
  <cols>
    <col min="1" max="1" width="13.88671875" style="422" hidden="1" customWidth="1"/>
    <col min="2" max="2" width="30.33203125" style="422" customWidth="1"/>
    <col min="3" max="7" width="12.44140625" style="422" customWidth="1"/>
    <col min="8" max="8" width="14.33203125" style="422" bestFit="1" customWidth="1"/>
    <col min="9" max="11" width="12.44140625" style="422" customWidth="1"/>
    <col min="12" max="12" width="10.44140625" style="422" bestFit="1" customWidth="1"/>
    <col min="13" max="14" width="9.109375" style="422" customWidth="1"/>
    <col min="15" max="15" width="9.109375" style="422"/>
    <col min="16" max="16" width="18.44140625" style="422" bestFit="1" customWidth="1"/>
    <col min="17" max="17" width="14.88671875" style="422" bestFit="1" customWidth="1"/>
    <col min="18" max="16384" width="9.109375" style="422"/>
  </cols>
  <sheetData>
    <row r="1" spans="1:17">
      <c r="B1" s="2790" t="s">
        <v>483</v>
      </c>
      <c r="C1" s="2790"/>
      <c r="J1" s="2797" t="s">
        <v>671</v>
      </c>
      <c r="K1" s="2797"/>
    </row>
    <row r="2" spans="1:17">
      <c r="B2" s="2796" t="s">
        <v>849</v>
      </c>
      <c r="C2" s="2796"/>
      <c r="D2" s="2796"/>
      <c r="K2" s="466"/>
    </row>
    <row r="3" spans="1:17" s="424" customFormat="1" ht="18">
      <c r="B3" s="2791" t="s">
        <v>2064</v>
      </c>
      <c r="C3" s="2791"/>
      <c r="D3" s="2791"/>
      <c r="E3" s="2791"/>
      <c r="F3" s="2791"/>
      <c r="G3" s="2791"/>
      <c r="H3" s="2791"/>
      <c r="I3" s="2791"/>
      <c r="J3" s="2791"/>
      <c r="K3" s="2791"/>
    </row>
    <row r="4" spans="1:17" s="424" customFormat="1" ht="18">
      <c r="B4" s="423" t="s">
        <v>294</v>
      </c>
      <c r="C4" s="423"/>
      <c r="D4" s="423"/>
      <c r="E4" s="423"/>
      <c r="F4" s="423"/>
      <c r="G4" s="423"/>
      <c r="H4" s="423"/>
      <c r="I4" s="423"/>
      <c r="J4" s="423"/>
      <c r="K4" s="423"/>
    </row>
    <row r="5" spans="1:17">
      <c r="A5" s="2786" t="s">
        <v>720</v>
      </c>
      <c r="B5" s="2787" t="s">
        <v>670</v>
      </c>
      <c r="C5" s="426"/>
      <c r="D5" s="2792" t="s">
        <v>2016</v>
      </c>
      <c r="E5" s="2792"/>
      <c r="F5" s="2792"/>
      <c r="G5" s="2792"/>
      <c r="H5" s="2793" t="s">
        <v>2000</v>
      </c>
      <c r="I5" s="2794"/>
      <c r="J5" s="2794"/>
      <c r="K5" s="2795"/>
    </row>
    <row r="6" spans="1:17" s="428" customFormat="1" ht="76.5" customHeight="1">
      <c r="A6" s="2786"/>
      <c r="B6" s="2788"/>
      <c r="C6" s="427" t="s">
        <v>1726</v>
      </c>
      <c r="D6" s="427" t="s">
        <v>667</v>
      </c>
      <c r="E6" s="427" t="s">
        <v>346</v>
      </c>
      <c r="F6" s="427" t="s">
        <v>717</v>
      </c>
      <c r="G6" s="427" t="s">
        <v>668</v>
      </c>
      <c r="H6" s="427" t="s">
        <v>667</v>
      </c>
      <c r="I6" s="427" t="s">
        <v>346</v>
      </c>
      <c r="J6" s="427" t="s">
        <v>669</v>
      </c>
      <c r="K6" s="427" t="s">
        <v>668</v>
      </c>
    </row>
    <row r="7" spans="1:17">
      <c r="A7" s="465" t="s">
        <v>718</v>
      </c>
      <c r="B7" s="485" t="s">
        <v>2087</v>
      </c>
      <c r="C7" s="486">
        <v>0</v>
      </c>
      <c r="D7" s="429"/>
      <c r="E7" s="429"/>
      <c r="F7" s="429"/>
      <c r="G7" s="429"/>
      <c r="H7" s="429">
        <f>Phanbo2026!Q112/10^6</f>
        <v>2675.3301369863016</v>
      </c>
      <c r="I7" s="429">
        <f>J7-K7</f>
        <v>3462.75</v>
      </c>
      <c r="J7" s="429">
        <f>Phanbo2026!C107/10^6</f>
        <v>69255</v>
      </c>
      <c r="K7" s="429">
        <f>Phanbo2026!P107/10^6</f>
        <v>65792.25</v>
      </c>
      <c r="P7" s="430"/>
      <c r="Q7" s="430"/>
    </row>
    <row r="8" spans="1:17">
      <c r="A8" s="2786" t="s">
        <v>719</v>
      </c>
      <c r="B8" s="485" t="s">
        <v>2088</v>
      </c>
      <c r="C8" s="486"/>
      <c r="D8" s="429"/>
      <c r="E8" s="429"/>
      <c r="F8" s="467"/>
      <c r="G8" s="429"/>
      <c r="H8" s="429">
        <f>Phanbo2026!Q113/10^6</f>
        <v>741.69863013698625</v>
      </c>
      <c r="I8" s="429">
        <f>J8-K8</f>
        <v>940</v>
      </c>
      <c r="J8" s="429">
        <f>Phanbo2026!C108/10^6</f>
        <v>112800</v>
      </c>
      <c r="K8" s="429">
        <f>Phanbo2026!P108/10^6</f>
        <v>111860</v>
      </c>
      <c r="P8" s="430"/>
      <c r="Q8" s="430"/>
    </row>
    <row r="9" spans="1:17">
      <c r="A9" s="2786"/>
      <c r="B9" s="486"/>
      <c r="C9" s="486"/>
      <c r="D9" s="429"/>
      <c r="E9" s="429"/>
      <c r="F9" s="429"/>
      <c r="G9" s="429"/>
      <c r="H9" s="487"/>
      <c r="I9" s="429"/>
      <c r="J9" s="429"/>
      <c r="K9" s="429"/>
      <c r="M9" s="430"/>
      <c r="P9" s="430"/>
      <c r="Q9" s="430"/>
    </row>
    <row r="10" spans="1:17">
      <c r="A10" s="465"/>
      <c r="B10" s="431"/>
      <c r="C10" s="431"/>
      <c r="D10" s="431"/>
      <c r="E10" s="431"/>
      <c r="F10" s="431"/>
      <c r="G10" s="431"/>
      <c r="H10" s="431"/>
      <c r="I10" s="431">
        <v>0</v>
      </c>
      <c r="J10" s="431"/>
      <c r="K10" s="431"/>
      <c r="M10" s="430"/>
    </row>
    <row r="11" spans="1:17">
      <c r="A11" s="465"/>
      <c r="B11" s="425" t="s">
        <v>150</v>
      </c>
      <c r="C11" s="425">
        <f t="shared" ref="C11:K11" si="0">SUM(C7:C10)</f>
        <v>0</v>
      </c>
      <c r="D11" s="425">
        <f t="shared" si="0"/>
        <v>0</v>
      </c>
      <c r="E11" s="425">
        <f t="shared" si="0"/>
        <v>0</v>
      </c>
      <c r="F11" s="425">
        <f t="shared" si="0"/>
        <v>0</v>
      </c>
      <c r="G11" s="425">
        <f t="shared" si="0"/>
        <v>0</v>
      </c>
      <c r="H11" s="425">
        <f t="shared" si="0"/>
        <v>3417.0287671232877</v>
      </c>
      <c r="I11" s="425">
        <f t="shared" si="0"/>
        <v>4402.75</v>
      </c>
      <c r="J11" s="425">
        <f t="shared" si="0"/>
        <v>182055</v>
      </c>
      <c r="K11" s="425">
        <f t="shared" si="0"/>
        <v>177652.25</v>
      </c>
      <c r="M11" s="430"/>
    </row>
    <row r="12" spans="1:17">
      <c r="H12" s="2789" t="s">
        <v>2072</v>
      </c>
      <c r="I12" s="2789"/>
      <c r="J12" s="2789"/>
      <c r="K12" s="2789"/>
      <c r="L12" s="659"/>
      <c r="M12" s="430"/>
    </row>
    <row r="13" spans="1:17" s="432" customFormat="1" ht="15" customHeight="1">
      <c r="B13" s="2785" t="s">
        <v>413</v>
      </c>
      <c r="C13" s="2785"/>
      <c r="D13" s="2785"/>
      <c r="F13" s="525"/>
      <c r="I13" s="2785" t="s">
        <v>181</v>
      </c>
      <c r="J13" s="2785"/>
      <c r="K13" s="2785"/>
      <c r="L13" s="525"/>
    </row>
    <row r="14" spans="1:17">
      <c r="F14" s="430"/>
      <c r="G14" s="433"/>
      <c r="M14" s="430"/>
    </row>
    <row r="15" spans="1:17">
      <c r="D15" s="430"/>
      <c r="F15" s="430"/>
      <c r="G15" s="433"/>
    </row>
    <row r="16" spans="1:17">
      <c r="D16" s="430"/>
      <c r="F16" s="430"/>
      <c r="G16" s="433"/>
      <c r="H16" s="430"/>
      <c r="P16" s="434"/>
    </row>
    <row r="17" spans="2:12">
      <c r="G17" s="433"/>
    </row>
    <row r="18" spans="2:12">
      <c r="B18" s="2785" t="s">
        <v>848</v>
      </c>
      <c r="C18" s="2785"/>
      <c r="D18" s="2785"/>
      <c r="G18" s="433"/>
      <c r="H18" s="430"/>
      <c r="I18" s="2784" t="s">
        <v>1533</v>
      </c>
      <c r="J18" s="2784"/>
      <c r="K18" s="2784"/>
    </row>
    <row r="19" spans="2:12">
      <c r="G19" s="435"/>
      <c r="H19" s="435">
        <f>H11-'BANG TÍNH'!I129</f>
        <v>0</v>
      </c>
    </row>
    <row r="20" spans="2:12">
      <c r="D20" s="217"/>
      <c r="E20" s="217"/>
      <c r="F20" s="217"/>
      <c r="G20" s="217"/>
      <c r="H20" s="435"/>
      <c r="I20" s="430"/>
      <c r="L20" s="435"/>
    </row>
    <row r="21" spans="2:12">
      <c r="D21" s="217"/>
      <c r="E21" s="217"/>
      <c r="F21" s="217"/>
      <c r="G21" s="217"/>
      <c r="H21" s="435"/>
      <c r="I21" s="435"/>
      <c r="J21" s="430"/>
      <c r="L21" s="435"/>
    </row>
    <row r="22" spans="2:12">
      <c r="C22" s="217"/>
      <c r="D22" s="217"/>
      <c r="E22" s="217"/>
      <c r="F22" s="217"/>
      <c r="G22" s="217"/>
      <c r="H22" s="435"/>
      <c r="I22" s="435"/>
    </row>
    <row r="23" spans="2:12">
      <c r="C23" s="430"/>
      <c r="D23" s="217"/>
      <c r="E23" s="217"/>
      <c r="F23" s="217"/>
      <c r="G23" s="217"/>
      <c r="H23" s="435"/>
      <c r="I23" s="435"/>
    </row>
    <row r="24" spans="2:12">
      <c r="D24" s="217"/>
      <c r="E24" s="217"/>
      <c r="F24" s="217"/>
      <c r="G24" s="217"/>
      <c r="H24" s="435"/>
      <c r="I24" s="435"/>
    </row>
    <row r="25" spans="2:12">
      <c r="D25" s="217"/>
      <c r="E25" s="217"/>
      <c r="F25" s="217"/>
      <c r="G25" s="217"/>
      <c r="H25" s="435"/>
      <c r="I25" s="435"/>
    </row>
    <row r="26" spans="2:12">
      <c r="D26" s="217"/>
      <c r="E26" s="217"/>
      <c r="F26" s="217"/>
      <c r="G26" s="217"/>
      <c r="H26" s="435"/>
      <c r="I26" s="435"/>
    </row>
    <row r="27" spans="2:12">
      <c r="D27" s="465"/>
      <c r="G27" s="435"/>
      <c r="H27" s="435"/>
      <c r="I27" s="435"/>
    </row>
    <row r="28" spans="2:12">
      <c r="G28" s="435"/>
      <c r="H28" s="435"/>
      <c r="I28" s="435"/>
    </row>
    <row r="29" spans="2:12">
      <c r="G29" s="435"/>
      <c r="H29" s="435"/>
      <c r="I29" s="435"/>
    </row>
    <row r="30" spans="2:12">
      <c r="I30" s="435"/>
    </row>
    <row r="31" spans="2:12">
      <c r="I31" s="435"/>
    </row>
  </sheetData>
  <mergeCells count="14">
    <mergeCell ref="B1:C1"/>
    <mergeCell ref="B3:K3"/>
    <mergeCell ref="D5:G5"/>
    <mergeCell ref="H5:K5"/>
    <mergeCell ref="B13:D13"/>
    <mergeCell ref="I13:K13"/>
    <mergeCell ref="B2:D2"/>
    <mergeCell ref="J1:K1"/>
    <mergeCell ref="I18:K18"/>
    <mergeCell ref="B18:D18"/>
    <mergeCell ref="A5:A6"/>
    <mergeCell ref="A8:A9"/>
    <mergeCell ref="B5:B6"/>
    <mergeCell ref="H12:K12"/>
  </mergeCells>
  <phoneticPr fontId="214" type="noConversion"/>
  <printOptions horizontalCentered="1"/>
  <pageMargins left="0" right="0"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2:I22"/>
  <sheetViews>
    <sheetView zoomScaleNormal="100" workbookViewId="0">
      <selection activeCell="I8" sqref="I8"/>
    </sheetView>
  </sheetViews>
  <sheetFormatPr defaultColWidth="11.44140625" defaultRowHeight="15.6"/>
  <cols>
    <col min="1" max="1" width="5.44140625" style="18" bestFit="1" customWidth="1"/>
    <col min="2" max="2" width="46.88671875" style="18" customWidth="1"/>
    <col min="3" max="3" width="40" style="18" customWidth="1"/>
    <col min="4" max="4" width="18.6640625" style="18" bestFit="1" customWidth="1"/>
    <col min="5" max="5" width="20.33203125" style="18" customWidth="1"/>
    <col min="6" max="6" width="20.44140625" style="18" customWidth="1"/>
    <col min="7" max="7" width="15.88671875" style="18" customWidth="1"/>
    <col min="8" max="8" width="10.6640625" style="18" bestFit="1" customWidth="1"/>
    <col min="9" max="9" width="14.44140625" style="18" bestFit="1" customWidth="1"/>
    <col min="10" max="256" width="11.44140625" style="18"/>
    <col min="257" max="257" width="11.44140625" style="18" customWidth="1"/>
    <col min="258" max="258" width="77.109375" style="18" bestFit="1" customWidth="1"/>
    <col min="259" max="259" width="65.33203125" style="18" customWidth="1"/>
    <col min="260" max="260" width="19.44140625" style="18" bestFit="1" customWidth="1"/>
    <col min="261" max="261" width="32.88671875" style="18" bestFit="1" customWidth="1"/>
    <col min="262" max="262" width="30.44140625" style="18" customWidth="1"/>
    <col min="263" max="263" width="24.44140625" style="18" customWidth="1"/>
    <col min="264" max="264" width="25" style="18" customWidth="1"/>
    <col min="265" max="265" width="22.88671875" style="18" customWidth="1"/>
    <col min="266" max="512" width="11.44140625" style="18"/>
    <col min="513" max="513" width="11.44140625" style="18" customWidth="1"/>
    <col min="514" max="514" width="77.109375" style="18" bestFit="1" customWidth="1"/>
    <col min="515" max="515" width="65.33203125" style="18" customWidth="1"/>
    <col min="516" max="516" width="19.44140625" style="18" bestFit="1" customWidth="1"/>
    <col min="517" max="517" width="32.88671875" style="18" bestFit="1" customWidth="1"/>
    <col min="518" max="518" width="30.44140625" style="18" customWidth="1"/>
    <col min="519" max="519" width="24.44140625" style="18" customWidth="1"/>
    <col min="520" max="520" width="25" style="18" customWidth="1"/>
    <col min="521" max="521" width="22.88671875" style="18" customWidth="1"/>
    <col min="522" max="768" width="11.44140625" style="18"/>
    <col min="769" max="769" width="11.44140625" style="18" customWidth="1"/>
    <col min="770" max="770" width="77.109375" style="18" bestFit="1" customWidth="1"/>
    <col min="771" max="771" width="65.33203125" style="18" customWidth="1"/>
    <col min="772" max="772" width="19.44140625" style="18" bestFit="1" customWidth="1"/>
    <col min="773" max="773" width="32.88671875" style="18" bestFit="1" customWidth="1"/>
    <col min="774" max="774" width="30.44140625" style="18" customWidth="1"/>
    <col min="775" max="775" width="24.44140625" style="18" customWidth="1"/>
    <col min="776" max="776" width="25" style="18" customWidth="1"/>
    <col min="777" max="777" width="22.88671875" style="18" customWidth="1"/>
    <col min="778" max="1024" width="11.44140625" style="18"/>
    <col min="1025" max="1025" width="11.44140625" style="18" customWidth="1"/>
    <col min="1026" max="1026" width="77.109375" style="18" bestFit="1" customWidth="1"/>
    <col min="1027" max="1027" width="65.33203125" style="18" customWidth="1"/>
    <col min="1028" max="1028" width="19.44140625" style="18" bestFit="1" customWidth="1"/>
    <col min="1029" max="1029" width="32.88671875" style="18" bestFit="1" customWidth="1"/>
    <col min="1030" max="1030" width="30.44140625" style="18" customWidth="1"/>
    <col min="1031" max="1031" width="24.44140625" style="18" customWidth="1"/>
    <col min="1032" max="1032" width="25" style="18" customWidth="1"/>
    <col min="1033" max="1033" width="22.88671875" style="18" customWidth="1"/>
    <col min="1034" max="1280" width="11.44140625" style="18"/>
    <col min="1281" max="1281" width="11.44140625" style="18" customWidth="1"/>
    <col min="1282" max="1282" width="77.109375" style="18" bestFit="1" customWidth="1"/>
    <col min="1283" max="1283" width="65.33203125" style="18" customWidth="1"/>
    <col min="1284" max="1284" width="19.44140625" style="18" bestFit="1" customWidth="1"/>
    <col min="1285" max="1285" width="32.88671875" style="18" bestFit="1" customWidth="1"/>
    <col min="1286" max="1286" width="30.44140625" style="18" customWidth="1"/>
    <col min="1287" max="1287" width="24.44140625" style="18" customWidth="1"/>
    <col min="1288" max="1288" width="25" style="18" customWidth="1"/>
    <col min="1289" max="1289" width="22.88671875" style="18" customWidth="1"/>
    <col min="1290" max="1536" width="11.44140625" style="18"/>
    <col min="1537" max="1537" width="11.44140625" style="18" customWidth="1"/>
    <col min="1538" max="1538" width="77.109375" style="18" bestFit="1" customWidth="1"/>
    <col min="1539" max="1539" width="65.33203125" style="18" customWidth="1"/>
    <col min="1540" max="1540" width="19.44140625" style="18" bestFit="1" customWidth="1"/>
    <col min="1541" max="1541" width="32.88671875" style="18" bestFit="1" customWidth="1"/>
    <col min="1542" max="1542" width="30.44140625" style="18" customWidth="1"/>
    <col min="1543" max="1543" width="24.44140625" style="18" customWidth="1"/>
    <col min="1544" max="1544" width="25" style="18" customWidth="1"/>
    <col min="1545" max="1545" width="22.88671875" style="18" customWidth="1"/>
    <col min="1546" max="1792" width="11.44140625" style="18"/>
    <col min="1793" max="1793" width="11.44140625" style="18" customWidth="1"/>
    <col min="1794" max="1794" width="77.109375" style="18" bestFit="1" customWidth="1"/>
    <col min="1795" max="1795" width="65.33203125" style="18" customWidth="1"/>
    <col min="1796" max="1796" width="19.44140625" style="18" bestFit="1" customWidth="1"/>
    <col min="1797" max="1797" width="32.88671875" style="18" bestFit="1" customWidth="1"/>
    <col min="1798" max="1798" width="30.44140625" style="18" customWidth="1"/>
    <col min="1799" max="1799" width="24.44140625" style="18" customWidth="1"/>
    <col min="1800" max="1800" width="25" style="18" customWidth="1"/>
    <col min="1801" max="1801" width="22.88671875" style="18" customWidth="1"/>
    <col min="1802" max="2048" width="11.44140625" style="18"/>
    <col min="2049" max="2049" width="11.44140625" style="18" customWidth="1"/>
    <col min="2050" max="2050" width="77.109375" style="18" bestFit="1" customWidth="1"/>
    <col min="2051" max="2051" width="65.33203125" style="18" customWidth="1"/>
    <col min="2052" max="2052" width="19.44140625" style="18" bestFit="1" customWidth="1"/>
    <col min="2053" max="2053" width="32.88671875" style="18" bestFit="1" customWidth="1"/>
    <col min="2054" max="2054" width="30.44140625" style="18" customWidth="1"/>
    <col min="2055" max="2055" width="24.44140625" style="18" customWidth="1"/>
    <col min="2056" max="2056" width="25" style="18" customWidth="1"/>
    <col min="2057" max="2057" width="22.88671875" style="18" customWidth="1"/>
    <col min="2058" max="2304" width="11.44140625" style="18"/>
    <col min="2305" max="2305" width="11.44140625" style="18" customWidth="1"/>
    <col min="2306" max="2306" width="77.109375" style="18" bestFit="1" customWidth="1"/>
    <col min="2307" max="2307" width="65.33203125" style="18" customWidth="1"/>
    <col min="2308" max="2308" width="19.44140625" style="18" bestFit="1" customWidth="1"/>
    <col min="2309" max="2309" width="32.88671875" style="18" bestFit="1" customWidth="1"/>
    <col min="2310" max="2310" width="30.44140625" style="18" customWidth="1"/>
    <col min="2311" max="2311" width="24.44140625" style="18" customWidth="1"/>
    <col min="2312" max="2312" width="25" style="18" customWidth="1"/>
    <col min="2313" max="2313" width="22.88671875" style="18" customWidth="1"/>
    <col min="2314" max="2560" width="11.44140625" style="18"/>
    <col min="2561" max="2561" width="11.44140625" style="18" customWidth="1"/>
    <col min="2562" max="2562" width="77.109375" style="18" bestFit="1" customWidth="1"/>
    <col min="2563" max="2563" width="65.33203125" style="18" customWidth="1"/>
    <col min="2564" max="2564" width="19.44140625" style="18" bestFit="1" customWidth="1"/>
    <col min="2565" max="2565" width="32.88671875" style="18" bestFit="1" customWidth="1"/>
    <col min="2566" max="2566" width="30.44140625" style="18" customWidth="1"/>
    <col min="2567" max="2567" width="24.44140625" style="18" customWidth="1"/>
    <col min="2568" max="2568" width="25" style="18" customWidth="1"/>
    <col min="2569" max="2569" width="22.88671875" style="18" customWidth="1"/>
    <col min="2570" max="2816" width="11.44140625" style="18"/>
    <col min="2817" max="2817" width="11.44140625" style="18" customWidth="1"/>
    <col min="2818" max="2818" width="77.109375" style="18" bestFit="1" customWidth="1"/>
    <col min="2819" max="2819" width="65.33203125" style="18" customWidth="1"/>
    <col min="2820" max="2820" width="19.44140625" style="18" bestFit="1" customWidth="1"/>
    <col min="2821" max="2821" width="32.88671875" style="18" bestFit="1" customWidth="1"/>
    <col min="2822" max="2822" width="30.44140625" style="18" customWidth="1"/>
    <col min="2823" max="2823" width="24.44140625" style="18" customWidth="1"/>
    <col min="2824" max="2824" width="25" style="18" customWidth="1"/>
    <col min="2825" max="2825" width="22.88671875" style="18" customWidth="1"/>
    <col min="2826" max="3072" width="11.44140625" style="18"/>
    <col min="3073" max="3073" width="11.44140625" style="18" customWidth="1"/>
    <col min="3074" max="3074" width="77.109375" style="18" bestFit="1" customWidth="1"/>
    <col min="3075" max="3075" width="65.33203125" style="18" customWidth="1"/>
    <col min="3076" max="3076" width="19.44140625" style="18" bestFit="1" customWidth="1"/>
    <col min="3077" max="3077" width="32.88671875" style="18" bestFit="1" customWidth="1"/>
    <col min="3078" max="3078" width="30.44140625" style="18" customWidth="1"/>
    <col min="3079" max="3079" width="24.44140625" style="18" customWidth="1"/>
    <col min="3080" max="3080" width="25" style="18" customWidth="1"/>
    <col min="3081" max="3081" width="22.88671875" style="18" customWidth="1"/>
    <col min="3082" max="3328" width="11.44140625" style="18"/>
    <col min="3329" max="3329" width="11.44140625" style="18" customWidth="1"/>
    <col min="3330" max="3330" width="77.109375" style="18" bestFit="1" customWidth="1"/>
    <col min="3331" max="3331" width="65.33203125" style="18" customWidth="1"/>
    <col min="3332" max="3332" width="19.44140625" style="18" bestFit="1" customWidth="1"/>
    <col min="3333" max="3333" width="32.88671875" style="18" bestFit="1" customWidth="1"/>
    <col min="3334" max="3334" width="30.44140625" style="18" customWidth="1"/>
    <col min="3335" max="3335" width="24.44140625" style="18" customWidth="1"/>
    <col min="3336" max="3336" width="25" style="18" customWidth="1"/>
    <col min="3337" max="3337" width="22.88671875" style="18" customWidth="1"/>
    <col min="3338" max="3584" width="11.44140625" style="18"/>
    <col min="3585" max="3585" width="11.44140625" style="18" customWidth="1"/>
    <col min="3586" max="3586" width="77.109375" style="18" bestFit="1" customWidth="1"/>
    <col min="3587" max="3587" width="65.33203125" style="18" customWidth="1"/>
    <col min="3588" max="3588" width="19.44140625" style="18" bestFit="1" customWidth="1"/>
    <col min="3589" max="3589" width="32.88671875" style="18" bestFit="1" customWidth="1"/>
    <col min="3590" max="3590" width="30.44140625" style="18" customWidth="1"/>
    <col min="3591" max="3591" width="24.44140625" style="18" customWidth="1"/>
    <col min="3592" max="3592" width="25" style="18" customWidth="1"/>
    <col min="3593" max="3593" width="22.88671875" style="18" customWidth="1"/>
    <col min="3594" max="3840" width="11.44140625" style="18"/>
    <col min="3841" max="3841" width="11.44140625" style="18" customWidth="1"/>
    <col min="3842" max="3842" width="77.109375" style="18" bestFit="1" customWidth="1"/>
    <col min="3843" max="3843" width="65.33203125" style="18" customWidth="1"/>
    <col min="3844" max="3844" width="19.44140625" style="18" bestFit="1" customWidth="1"/>
    <col min="3845" max="3845" width="32.88671875" style="18" bestFit="1" customWidth="1"/>
    <col min="3846" max="3846" width="30.44140625" style="18" customWidth="1"/>
    <col min="3847" max="3847" width="24.44140625" style="18" customWidth="1"/>
    <col min="3848" max="3848" width="25" style="18" customWidth="1"/>
    <col min="3849" max="3849" width="22.88671875" style="18" customWidth="1"/>
    <col min="3850" max="4096" width="11.44140625" style="18"/>
    <col min="4097" max="4097" width="11.44140625" style="18" customWidth="1"/>
    <col min="4098" max="4098" width="77.109375" style="18" bestFit="1" customWidth="1"/>
    <col min="4099" max="4099" width="65.33203125" style="18" customWidth="1"/>
    <col min="4100" max="4100" width="19.44140625" style="18" bestFit="1" customWidth="1"/>
    <col min="4101" max="4101" width="32.88671875" style="18" bestFit="1" customWidth="1"/>
    <col min="4102" max="4102" width="30.44140625" style="18" customWidth="1"/>
    <col min="4103" max="4103" width="24.44140625" style="18" customWidth="1"/>
    <col min="4104" max="4104" width="25" style="18" customWidth="1"/>
    <col min="4105" max="4105" width="22.88671875" style="18" customWidth="1"/>
    <col min="4106" max="4352" width="11.44140625" style="18"/>
    <col min="4353" max="4353" width="11.44140625" style="18" customWidth="1"/>
    <col min="4354" max="4354" width="77.109375" style="18" bestFit="1" customWidth="1"/>
    <col min="4355" max="4355" width="65.33203125" style="18" customWidth="1"/>
    <col min="4356" max="4356" width="19.44140625" style="18" bestFit="1" customWidth="1"/>
    <col min="4357" max="4357" width="32.88671875" style="18" bestFit="1" customWidth="1"/>
    <col min="4358" max="4358" width="30.44140625" style="18" customWidth="1"/>
    <col min="4359" max="4359" width="24.44140625" style="18" customWidth="1"/>
    <col min="4360" max="4360" width="25" style="18" customWidth="1"/>
    <col min="4361" max="4361" width="22.88671875" style="18" customWidth="1"/>
    <col min="4362" max="4608" width="11.44140625" style="18"/>
    <col min="4609" max="4609" width="11.44140625" style="18" customWidth="1"/>
    <col min="4610" max="4610" width="77.109375" style="18" bestFit="1" customWidth="1"/>
    <col min="4611" max="4611" width="65.33203125" style="18" customWidth="1"/>
    <col min="4612" max="4612" width="19.44140625" style="18" bestFit="1" customWidth="1"/>
    <col min="4613" max="4613" width="32.88671875" style="18" bestFit="1" customWidth="1"/>
    <col min="4614" max="4614" width="30.44140625" style="18" customWidth="1"/>
    <col min="4615" max="4615" width="24.44140625" style="18" customWidth="1"/>
    <col min="4616" max="4616" width="25" style="18" customWidth="1"/>
    <col min="4617" max="4617" width="22.88671875" style="18" customWidth="1"/>
    <col min="4618" max="4864" width="11.44140625" style="18"/>
    <col min="4865" max="4865" width="11.44140625" style="18" customWidth="1"/>
    <col min="4866" max="4866" width="77.109375" style="18" bestFit="1" customWidth="1"/>
    <col min="4867" max="4867" width="65.33203125" style="18" customWidth="1"/>
    <col min="4868" max="4868" width="19.44140625" style="18" bestFit="1" customWidth="1"/>
    <col min="4869" max="4869" width="32.88671875" style="18" bestFit="1" customWidth="1"/>
    <col min="4870" max="4870" width="30.44140625" style="18" customWidth="1"/>
    <col min="4871" max="4871" width="24.44140625" style="18" customWidth="1"/>
    <col min="4872" max="4872" width="25" style="18" customWidth="1"/>
    <col min="4873" max="4873" width="22.88671875" style="18" customWidth="1"/>
    <col min="4874" max="5120" width="11.44140625" style="18"/>
    <col min="5121" max="5121" width="11.44140625" style="18" customWidth="1"/>
    <col min="5122" max="5122" width="77.109375" style="18" bestFit="1" customWidth="1"/>
    <col min="5123" max="5123" width="65.33203125" style="18" customWidth="1"/>
    <col min="5124" max="5124" width="19.44140625" style="18" bestFit="1" customWidth="1"/>
    <col min="5125" max="5125" width="32.88671875" style="18" bestFit="1" customWidth="1"/>
    <col min="5126" max="5126" width="30.44140625" style="18" customWidth="1"/>
    <col min="5127" max="5127" width="24.44140625" style="18" customWidth="1"/>
    <col min="5128" max="5128" width="25" style="18" customWidth="1"/>
    <col min="5129" max="5129" width="22.88671875" style="18" customWidth="1"/>
    <col min="5130" max="5376" width="11.44140625" style="18"/>
    <col min="5377" max="5377" width="11.44140625" style="18" customWidth="1"/>
    <col min="5378" max="5378" width="77.109375" style="18" bestFit="1" customWidth="1"/>
    <col min="5379" max="5379" width="65.33203125" style="18" customWidth="1"/>
    <col min="5380" max="5380" width="19.44140625" style="18" bestFit="1" customWidth="1"/>
    <col min="5381" max="5381" width="32.88671875" style="18" bestFit="1" customWidth="1"/>
    <col min="5382" max="5382" width="30.44140625" style="18" customWidth="1"/>
    <col min="5383" max="5383" width="24.44140625" style="18" customWidth="1"/>
    <col min="5384" max="5384" width="25" style="18" customWidth="1"/>
    <col min="5385" max="5385" width="22.88671875" style="18" customWidth="1"/>
    <col min="5386" max="5632" width="11.44140625" style="18"/>
    <col min="5633" max="5633" width="11.44140625" style="18" customWidth="1"/>
    <col min="5634" max="5634" width="77.109375" style="18" bestFit="1" customWidth="1"/>
    <col min="5635" max="5635" width="65.33203125" style="18" customWidth="1"/>
    <col min="5636" max="5636" width="19.44140625" style="18" bestFit="1" customWidth="1"/>
    <col min="5637" max="5637" width="32.88671875" style="18" bestFit="1" customWidth="1"/>
    <col min="5638" max="5638" width="30.44140625" style="18" customWidth="1"/>
    <col min="5639" max="5639" width="24.44140625" style="18" customWidth="1"/>
    <col min="5640" max="5640" width="25" style="18" customWidth="1"/>
    <col min="5641" max="5641" width="22.88671875" style="18" customWidth="1"/>
    <col min="5642" max="5888" width="11.44140625" style="18"/>
    <col min="5889" max="5889" width="11.44140625" style="18" customWidth="1"/>
    <col min="5890" max="5890" width="77.109375" style="18" bestFit="1" customWidth="1"/>
    <col min="5891" max="5891" width="65.33203125" style="18" customWidth="1"/>
    <col min="5892" max="5892" width="19.44140625" style="18" bestFit="1" customWidth="1"/>
    <col min="5893" max="5893" width="32.88671875" style="18" bestFit="1" customWidth="1"/>
    <col min="5894" max="5894" width="30.44140625" style="18" customWidth="1"/>
    <col min="5895" max="5895" width="24.44140625" style="18" customWidth="1"/>
    <col min="5896" max="5896" width="25" style="18" customWidth="1"/>
    <col min="5897" max="5897" width="22.88671875" style="18" customWidth="1"/>
    <col min="5898" max="6144" width="11.44140625" style="18"/>
    <col min="6145" max="6145" width="11.44140625" style="18" customWidth="1"/>
    <col min="6146" max="6146" width="77.109375" style="18" bestFit="1" customWidth="1"/>
    <col min="6147" max="6147" width="65.33203125" style="18" customWidth="1"/>
    <col min="6148" max="6148" width="19.44140625" style="18" bestFit="1" customWidth="1"/>
    <col min="6149" max="6149" width="32.88671875" style="18" bestFit="1" customWidth="1"/>
    <col min="6150" max="6150" width="30.44140625" style="18" customWidth="1"/>
    <col min="6151" max="6151" width="24.44140625" style="18" customWidth="1"/>
    <col min="6152" max="6152" width="25" style="18" customWidth="1"/>
    <col min="6153" max="6153" width="22.88671875" style="18" customWidth="1"/>
    <col min="6154" max="6400" width="11.44140625" style="18"/>
    <col min="6401" max="6401" width="11.44140625" style="18" customWidth="1"/>
    <col min="6402" max="6402" width="77.109375" style="18" bestFit="1" customWidth="1"/>
    <col min="6403" max="6403" width="65.33203125" style="18" customWidth="1"/>
    <col min="6404" max="6404" width="19.44140625" style="18" bestFit="1" customWidth="1"/>
    <col min="6405" max="6405" width="32.88671875" style="18" bestFit="1" customWidth="1"/>
    <col min="6406" max="6406" width="30.44140625" style="18" customWidth="1"/>
    <col min="6407" max="6407" width="24.44140625" style="18" customWidth="1"/>
    <col min="6408" max="6408" width="25" style="18" customWidth="1"/>
    <col min="6409" max="6409" width="22.88671875" style="18" customWidth="1"/>
    <col min="6410" max="6656" width="11.44140625" style="18"/>
    <col min="6657" max="6657" width="11.44140625" style="18" customWidth="1"/>
    <col min="6658" max="6658" width="77.109375" style="18" bestFit="1" customWidth="1"/>
    <col min="6659" max="6659" width="65.33203125" style="18" customWidth="1"/>
    <col min="6660" max="6660" width="19.44140625" style="18" bestFit="1" customWidth="1"/>
    <col min="6661" max="6661" width="32.88671875" style="18" bestFit="1" customWidth="1"/>
    <col min="6662" max="6662" width="30.44140625" style="18" customWidth="1"/>
    <col min="6663" max="6663" width="24.44140625" style="18" customWidth="1"/>
    <col min="6664" max="6664" width="25" style="18" customWidth="1"/>
    <col min="6665" max="6665" width="22.88671875" style="18" customWidth="1"/>
    <col min="6666" max="6912" width="11.44140625" style="18"/>
    <col min="6913" max="6913" width="11.44140625" style="18" customWidth="1"/>
    <col min="6914" max="6914" width="77.109375" style="18" bestFit="1" customWidth="1"/>
    <col min="6915" max="6915" width="65.33203125" style="18" customWidth="1"/>
    <col min="6916" max="6916" width="19.44140625" style="18" bestFit="1" customWidth="1"/>
    <col min="6917" max="6917" width="32.88671875" style="18" bestFit="1" customWidth="1"/>
    <col min="6918" max="6918" width="30.44140625" style="18" customWidth="1"/>
    <col min="6919" max="6919" width="24.44140625" style="18" customWidth="1"/>
    <col min="6920" max="6920" width="25" style="18" customWidth="1"/>
    <col min="6921" max="6921" width="22.88671875" style="18" customWidth="1"/>
    <col min="6922" max="7168" width="11.44140625" style="18"/>
    <col min="7169" max="7169" width="11.44140625" style="18" customWidth="1"/>
    <col min="7170" max="7170" width="77.109375" style="18" bestFit="1" customWidth="1"/>
    <col min="7171" max="7171" width="65.33203125" style="18" customWidth="1"/>
    <col min="7172" max="7172" width="19.44140625" style="18" bestFit="1" customWidth="1"/>
    <col min="7173" max="7173" width="32.88671875" style="18" bestFit="1" customWidth="1"/>
    <col min="7174" max="7174" width="30.44140625" style="18" customWidth="1"/>
    <col min="7175" max="7175" width="24.44140625" style="18" customWidth="1"/>
    <col min="7176" max="7176" width="25" style="18" customWidth="1"/>
    <col min="7177" max="7177" width="22.88671875" style="18" customWidth="1"/>
    <col min="7178" max="7424" width="11.44140625" style="18"/>
    <col min="7425" max="7425" width="11.44140625" style="18" customWidth="1"/>
    <col min="7426" max="7426" width="77.109375" style="18" bestFit="1" customWidth="1"/>
    <col min="7427" max="7427" width="65.33203125" style="18" customWidth="1"/>
    <col min="7428" max="7428" width="19.44140625" style="18" bestFit="1" customWidth="1"/>
    <col min="7429" max="7429" width="32.88671875" style="18" bestFit="1" customWidth="1"/>
    <col min="7430" max="7430" width="30.44140625" style="18" customWidth="1"/>
    <col min="7431" max="7431" width="24.44140625" style="18" customWidth="1"/>
    <col min="7432" max="7432" width="25" style="18" customWidth="1"/>
    <col min="7433" max="7433" width="22.88671875" style="18" customWidth="1"/>
    <col min="7434" max="7680" width="11.44140625" style="18"/>
    <col min="7681" max="7681" width="11.44140625" style="18" customWidth="1"/>
    <col min="7682" max="7682" width="77.109375" style="18" bestFit="1" customWidth="1"/>
    <col min="7683" max="7683" width="65.33203125" style="18" customWidth="1"/>
    <col min="7684" max="7684" width="19.44140625" style="18" bestFit="1" customWidth="1"/>
    <col min="7685" max="7685" width="32.88671875" style="18" bestFit="1" customWidth="1"/>
    <col min="7686" max="7686" width="30.44140625" style="18" customWidth="1"/>
    <col min="7687" max="7687" width="24.44140625" style="18" customWidth="1"/>
    <col min="7688" max="7688" width="25" style="18" customWidth="1"/>
    <col min="7689" max="7689" width="22.88671875" style="18" customWidth="1"/>
    <col min="7690" max="7936" width="11.44140625" style="18"/>
    <col min="7937" max="7937" width="11.44140625" style="18" customWidth="1"/>
    <col min="7938" max="7938" width="77.109375" style="18" bestFit="1" customWidth="1"/>
    <col min="7939" max="7939" width="65.33203125" style="18" customWidth="1"/>
    <col min="7940" max="7940" width="19.44140625" style="18" bestFit="1" customWidth="1"/>
    <col min="7941" max="7941" width="32.88671875" style="18" bestFit="1" customWidth="1"/>
    <col min="7942" max="7942" width="30.44140625" style="18" customWidth="1"/>
    <col min="7943" max="7943" width="24.44140625" style="18" customWidth="1"/>
    <col min="7944" max="7944" width="25" style="18" customWidth="1"/>
    <col min="7945" max="7945" width="22.88671875" style="18" customWidth="1"/>
    <col min="7946" max="8192" width="11.44140625" style="18"/>
    <col min="8193" max="8193" width="11.44140625" style="18" customWidth="1"/>
    <col min="8194" max="8194" width="77.109375" style="18" bestFit="1" customWidth="1"/>
    <col min="8195" max="8195" width="65.33203125" style="18" customWidth="1"/>
    <col min="8196" max="8196" width="19.44140625" style="18" bestFit="1" customWidth="1"/>
    <col min="8197" max="8197" width="32.88671875" style="18" bestFit="1" customWidth="1"/>
    <col min="8198" max="8198" width="30.44140625" style="18" customWidth="1"/>
    <col min="8199" max="8199" width="24.44140625" style="18" customWidth="1"/>
    <col min="8200" max="8200" width="25" style="18" customWidth="1"/>
    <col min="8201" max="8201" width="22.88671875" style="18" customWidth="1"/>
    <col min="8202" max="8448" width="11.44140625" style="18"/>
    <col min="8449" max="8449" width="11.44140625" style="18" customWidth="1"/>
    <col min="8450" max="8450" width="77.109375" style="18" bestFit="1" customWidth="1"/>
    <col min="8451" max="8451" width="65.33203125" style="18" customWidth="1"/>
    <col min="8452" max="8452" width="19.44140625" style="18" bestFit="1" customWidth="1"/>
    <col min="8453" max="8453" width="32.88671875" style="18" bestFit="1" customWidth="1"/>
    <col min="8454" max="8454" width="30.44140625" style="18" customWidth="1"/>
    <col min="8455" max="8455" width="24.44140625" style="18" customWidth="1"/>
    <col min="8456" max="8456" width="25" style="18" customWidth="1"/>
    <col min="8457" max="8457" width="22.88671875" style="18" customWidth="1"/>
    <col min="8458" max="8704" width="11.44140625" style="18"/>
    <col min="8705" max="8705" width="11.44140625" style="18" customWidth="1"/>
    <col min="8706" max="8706" width="77.109375" style="18" bestFit="1" customWidth="1"/>
    <col min="8707" max="8707" width="65.33203125" style="18" customWidth="1"/>
    <col min="8708" max="8708" width="19.44140625" style="18" bestFit="1" customWidth="1"/>
    <col min="8709" max="8709" width="32.88671875" style="18" bestFit="1" customWidth="1"/>
    <col min="8710" max="8710" width="30.44140625" style="18" customWidth="1"/>
    <col min="8711" max="8711" width="24.44140625" style="18" customWidth="1"/>
    <col min="8712" max="8712" width="25" style="18" customWidth="1"/>
    <col min="8713" max="8713" width="22.88671875" style="18" customWidth="1"/>
    <col min="8714" max="8960" width="11.44140625" style="18"/>
    <col min="8961" max="8961" width="11.44140625" style="18" customWidth="1"/>
    <col min="8962" max="8962" width="77.109375" style="18" bestFit="1" customWidth="1"/>
    <col min="8963" max="8963" width="65.33203125" style="18" customWidth="1"/>
    <col min="8964" max="8964" width="19.44140625" style="18" bestFit="1" customWidth="1"/>
    <col min="8965" max="8965" width="32.88671875" style="18" bestFit="1" customWidth="1"/>
    <col min="8966" max="8966" width="30.44140625" style="18" customWidth="1"/>
    <col min="8967" max="8967" width="24.44140625" style="18" customWidth="1"/>
    <col min="8968" max="8968" width="25" style="18" customWidth="1"/>
    <col min="8969" max="8969" width="22.88671875" style="18" customWidth="1"/>
    <col min="8970" max="9216" width="11.44140625" style="18"/>
    <col min="9217" max="9217" width="11.44140625" style="18" customWidth="1"/>
    <col min="9218" max="9218" width="77.109375" style="18" bestFit="1" customWidth="1"/>
    <col min="9219" max="9219" width="65.33203125" style="18" customWidth="1"/>
    <col min="9220" max="9220" width="19.44140625" style="18" bestFit="1" customWidth="1"/>
    <col min="9221" max="9221" width="32.88671875" style="18" bestFit="1" customWidth="1"/>
    <col min="9222" max="9222" width="30.44140625" style="18" customWidth="1"/>
    <col min="9223" max="9223" width="24.44140625" style="18" customWidth="1"/>
    <col min="9224" max="9224" width="25" style="18" customWidth="1"/>
    <col min="9225" max="9225" width="22.88671875" style="18" customWidth="1"/>
    <col min="9226" max="9472" width="11.44140625" style="18"/>
    <col min="9473" max="9473" width="11.44140625" style="18" customWidth="1"/>
    <col min="9474" max="9474" width="77.109375" style="18" bestFit="1" customWidth="1"/>
    <col min="9475" max="9475" width="65.33203125" style="18" customWidth="1"/>
    <col min="9476" max="9476" width="19.44140625" style="18" bestFit="1" customWidth="1"/>
    <col min="9477" max="9477" width="32.88671875" style="18" bestFit="1" customWidth="1"/>
    <col min="9478" max="9478" width="30.44140625" style="18" customWidth="1"/>
    <col min="9479" max="9479" width="24.44140625" style="18" customWidth="1"/>
    <col min="9480" max="9480" width="25" style="18" customWidth="1"/>
    <col min="9481" max="9481" width="22.88671875" style="18" customWidth="1"/>
    <col min="9482" max="9728" width="11.44140625" style="18"/>
    <col min="9729" max="9729" width="11.44140625" style="18" customWidth="1"/>
    <col min="9730" max="9730" width="77.109375" style="18" bestFit="1" customWidth="1"/>
    <col min="9731" max="9731" width="65.33203125" style="18" customWidth="1"/>
    <col min="9732" max="9732" width="19.44140625" style="18" bestFit="1" customWidth="1"/>
    <col min="9733" max="9733" width="32.88671875" style="18" bestFit="1" customWidth="1"/>
    <col min="9734" max="9734" width="30.44140625" style="18" customWidth="1"/>
    <col min="9735" max="9735" width="24.44140625" style="18" customWidth="1"/>
    <col min="9736" max="9736" width="25" style="18" customWidth="1"/>
    <col min="9737" max="9737" width="22.88671875" style="18" customWidth="1"/>
    <col min="9738" max="9984" width="11.44140625" style="18"/>
    <col min="9985" max="9985" width="11.44140625" style="18" customWidth="1"/>
    <col min="9986" max="9986" width="77.109375" style="18" bestFit="1" customWidth="1"/>
    <col min="9987" max="9987" width="65.33203125" style="18" customWidth="1"/>
    <col min="9988" max="9988" width="19.44140625" style="18" bestFit="1" customWidth="1"/>
    <col min="9989" max="9989" width="32.88671875" style="18" bestFit="1" customWidth="1"/>
    <col min="9990" max="9990" width="30.44140625" style="18" customWidth="1"/>
    <col min="9991" max="9991" width="24.44140625" style="18" customWidth="1"/>
    <col min="9992" max="9992" width="25" style="18" customWidth="1"/>
    <col min="9993" max="9993" width="22.88671875" style="18" customWidth="1"/>
    <col min="9994" max="10240" width="11.44140625" style="18"/>
    <col min="10241" max="10241" width="11.44140625" style="18" customWidth="1"/>
    <col min="10242" max="10242" width="77.109375" style="18" bestFit="1" customWidth="1"/>
    <col min="10243" max="10243" width="65.33203125" style="18" customWidth="1"/>
    <col min="10244" max="10244" width="19.44140625" style="18" bestFit="1" customWidth="1"/>
    <col min="10245" max="10245" width="32.88671875" style="18" bestFit="1" customWidth="1"/>
    <col min="10246" max="10246" width="30.44140625" style="18" customWidth="1"/>
    <col min="10247" max="10247" width="24.44140625" style="18" customWidth="1"/>
    <col min="10248" max="10248" width="25" style="18" customWidth="1"/>
    <col min="10249" max="10249" width="22.88671875" style="18" customWidth="1"/>
    <col min="10250" max="10496" width="11.44140625" style="18"/>
    <col min="10497" max="10497" width="11.44140625" style="18" customWidth="1"/>
    <col min="10498" max="10498" width="77.109375" style="18" bestFit="1" customWidth="1"/>
    <col min="10499" max="10499" width="65.33203125" style="18" customWidth="1"/>
    <col min="10500" max="10500" width="19.44140625" style="18" bestFit="1" customWidth="1"/>
    <col min="10501" max="10501" width="32.88671875" style="18" bestFit="1" customWidth="1"/>
    <col min="10502" max="10502" width="30.44140625" style="18" customWidth="1"/>
    <col min="10503" max="10503" width="24.44140625" style="18" customWidth="1"/>
    <col min="10504" max="10504" width="25" style="18" customWidth="1"/>
    <col min="10505" max="10505" width="22.88671875" style="18" customWidth="1"/>
    <col min="10506" max="10752" width="11.44140625" style="18"/>
    <col min="10753" max="10753" width="11.44140625" style="18" customWidth="1"/>
    <col min="10754" max="10754" width="77.109375" style="18" bestFit="1" customWidth="1"/>
    <col min="10755" max="10755" width="65.33203125" style="18" customWidth="1"/>
    <col min="10756" max="10756" width="19.44140625" style="18" bestFit="1" customWidth="1"/>
    <col min="10757" max="10757" width="32.88671875" style="18" bestFit="1" customWidth="1"/>
    <col min="10758" max="10758" width="30.44140625" style="18" customWidth="1"/>
    <col min="10759" max="10759" width="24.44140625" style="18" customWidth="1"/>
    <col min="10760" max="10760" width="25" style="18" customWidth="1"/>
    <col min="10761" max="10761" width="22.88671875" style="18" customWidth="1"/>
    <col min="10762" max="11008" width="11.44140625" style="18"/>
    <col min="11009" max="11009" width="11.44140625" style="18" customWidth="1"/>
    <col min="11010" max="11010" width="77.109375" style="18" bestFit="1" customWidth="1"/>
    <col min="11011" max="11011" width="65.33203125" style="18" customWidth="1"/>
    <col min="11012" max="11012" width="19.44140625" style="18" bestFit="1" customWidth="1"/>
    <col min="11013" max="11013" width="32.88671875" style="18" bestFit="1" customWidth="1"/>
    <col min="11014" max="11014" width="30.44140625" style="18" customWidth="1"/>
    <col min="11015" max="11015" width="24.44140625" style="18" customWidth="1"/>
    <col min="11016" max="11016" width="25" style="18" customWidth="1"/>
    <col min="11017" max="11017" width="22.88671875" style="18" customWidth="1"/>
    <col min="11018" max="11264" width="11.44140625" style="18"/>
    <col min="11265" max="11265" width="11.44140625" style="18" customWidth="1"/>
    <col min="11266" max="11266" width="77.109375" style="18" bestFit="1" customWidth="1"/>
    <col min="11267" max="11267" width="65.33203125" style="18" customWidth="1"/>
    <col min="11268" max="11268" width="19.44140625" style="18" bestFit="1" customWidth="1"/>
    <col min="11269" max="11269" width="32.88671875" style="18" bestFit="1" customWidth="1"/>
    <col min="11270" max="11270" width="30.44140625" style="18" customWidth="1"/>
    <col min="11271" max="11271" width="24.44140625" style="18" customWidth="1"/>
    <col min="11272" max="11272" width="25" style="18" customWidth="1"/>
    <col min="11273" max="11273" width="22.88671875" style="18" customWidth="1"/>
    <col min="11274" max="11520" width="11.44140625" style="18"/>
    <col min="11521" max="11521" width="11.44140625" style="18" customWidth="1"/>
    <col min="11522" max="11522" width="77.109375" style="18" bestFit="1" customWidth="1"/>
    <col min="11523" max="11523" width="65.33203125" style="18" customWidth="1"/>
    <col min="11524" max="11524" width="19.44140625" style="18" bestFit="1" customWidth="1"/>
    <col min="11525" max="11525" width="32.88671875" style="18" bestFit="1" customWidth="1"/>
    <col min="11526" max="11526" width="30.44140625" style="18" customWidth="1"/>
    <col min="11527" max="11527" width="24.44140625" style="18" customWidth="1"/>
    <col min="11528" max="11528" width="25" style="18" customWidth="1"/>
    <col min="11529" max="11529" width="22.88671875" style="18" customWidth="1"/>
    <col min="11530" max="11776" width="11.44140625" style="18"/>
    <col min="11777" max="11777" width="11.44140625" style="18" customWidth="1"/>
    <col min="11778" max="11778" width="77.109375" style="18" bestFit="1" customWidth="1"/>
    <col min="11779" max="11779" width="65.33203125" style="18" customWidth="1"/>
    <col min="11780" max="11780" width="19.44140625" style="18" bestFit="1" customWidth="1"/>
    <col min="11781" max="11781" width="32.88671875" style="18" bestFit="1" customWidth="1"/>
    <col min="11782" max="11782" width="30.44140625" style="18" customWidth="1"/>
    <col min="11783" max="11783" width="24.44140625" style="18" customWidth="1"/>
    <col min="11784" max="11784" width="25" style="18" customWidth="1"/>
    <col min="11785" max="11785" width="22.88671875" style="18" customWidth="1"/>
    <col min="11786" max="12032" width="11.44140625" style="18"/>
    <col min="12033" max="12033" width="11.44140625" style="18" customWidth="1"/>
    <col min="12034" max="12034" width="77.109375" style="18" bestFit="1" customWidth="1"/>
    <col min="12035" max="12035" width="65.33203125" style="18" customWidth="1"/>
    <col min="12036" max="12036" width="19.44140625" style="18" bestFit="1" customWidth="1"/>
    <col min="12037" max="12037" width="32.88671875" style="18" bestFit="1" customWidth="1"/>
    <col min="12038" max="12038" width="30.44140625" style="18" customWidth="1"/>
    <col min="12039" max="12039" width="24.44140625" style="18" customWidth="1"/>
    <col min="12040" max="12040" width="25" style="18" customWidth="1"/>
    <col min="12041" max="12041" width="22.88671875" style="18" customWidth="1"/>
    <col min="12042" max="12288" width="11.44140625" style="18"/>
    <col min="12289" max="12289" width="11.44140625" style="18" customWidth="1"/>
    <col min="12290" max="12290" width="77.109375" style="18" bestFit="1" customWidth="1"/>
    <col min="12291" max="12291" width="65.33203125" style="18" customWidth="1"/>
    <col min="12292" max="12292" width="19.44140625" style="18" bestFit="1" customWidth="1"/>
    <col min="12293" max="12293" width="32.88671875" style="18" bestFit="1" customWidth="1"/>
    <col min="12294" max="12294" width="30.44140625" style="18" customWidth="1"/>
    <col min="12295" max="12295" width="24.44140625" style="18" customWidth="1"/>
    <col min="12296" max="12296" width="25" style="18" customWidth="1"/>
    <col min="12297" max="12297" width="22.88671875" style="18" customWidth="1"/>
    <col min="12298" max="12544" width="11.44140625" style="18"/>
    <col min="12545" max="12545" width="11.44140625" style="18" customWidth="1"/>
    <col min="12546" max="12546" width="77.109375" style="18" bestFit="1" customWidth="1"/>
    <col min="12547" max="12547" width="65.33203125" style="18" customWidth="1"/>
    <col min="12548" max="12548" width="19.44140625" style="18" bestFit="1" customWidth="1"/>
    <col min="12549" max="12549" width="32.88671875" style="18" bestFit="1" customWidth="1"/>
    <col min="12550" max="12550" width="30.44140625" style="18" customWidth="1"/>
    <col min="12551" max="12551" width="24.44140625" style="18" customWidth="1"/>
    <col min="12552" max="12552" width="25" style="18" customWidth="1"/>
    <col min="12553" max="12553" width="22.88671875" style="18" customWidth="1"/>
    <col min="12554" max="12800" width="11.44140625" style="18"/>
    <col min="12801" max="12801" width="11.44140625" style="18" customWidth="1"/>
    <col min="12802" max="12802" width="77.109375" style="18" bestFit="1" customWidth="1"/>
    <col min="12803" max="12803" width="65.33203125" style="18" customWidth="1"/>
    <col min="12804" max="12804" width="19.44140625" style="18" bestFit="1" customWidth="1"/>
    <col min="12805" max="12805" width="32.88671875" style="18" bestFit="1" customWidth="1"/>
    <col min="12806" max="12806" width="30.44140625" style="18" customWidth="1"/>
    <col min="12807" max="12807" width="24.44140625" style="18" customWidth="1"/>
    <col min="12808" max="12808" width="25" style="18" customWidth="1"/>
    <col min="12809" max="12809" width="22.88671875" style="18" customWidth="1"/>
    <col min="12810" max="13056" width="11.44140625" style="18"/>
    <col min="13057" max="13057" width="11.44140625" style="18" customWidth="1"/>
    <col min="13058" max="13058" width="77.109375" style="18" bestFit="1" customWidth="1"/>
    <col min="13059" max="13059" width="65.33203125" style="18" customWidth="1"/>
    <col min="13060" max="13060" width="19.44140625" style="18" bestFit="1" customWidth="1"/>
    <col min="13061" max="13061" width="32.88671875" style="18" bestFit="1" customWidth="1"/>
    <col min="13062" max="13062" width="30.44140625" style="18" customWidth="1"/>
    <col min="13063" max="13063" width="24.44140625" style="18" customWidth="1"/>
    <col min="13064" max="13064" width="25" style="18" customWidth="1"/>
    <col min="13065" max="13065" width="22.88671875" style="18" customWidth="1"/>
    <col min="13066" max="13312" width="11.44140625" style="18"/>
    <col min="13313" max="13313" width="11.44140625" style="18" customWidth="1"/>
    <col min="13314" max="13314" width="77.109375" style="18" bestFit="1" customWidth="1"/>
    <col min="13315" max="13315" width="65.33203125" style="18" customWidth="1"/>
    <col min="13316" max="13316" width="19.44140625" style="18" bestFit="1" customWidth="1"/>
    <col min="13317" max="13317" width="32.88671875" style="18" bestFit="1" customWidth="1"/>
    <col min="13318" max="13318" width="30.44140625" style="18" customWidth="1"/>
    <col min="13319" max="13319" width="24.44140625" style="18" customWidth="1"/>
    <col min="13320" max="13320" width="25" style="18" customWidth="1"/>
    <col min="13321" max="13321" width="22.88671875" style="18" customWidth="1"/>
    <col min="13322" max="13568" width="11.44140625" style="18"/>
    <col min="13569" max="13569" width="11.44140625" style="18" customWidth="1"/>
    <col min="13570" max="13570" width="77.109375" style="18" bestFit="1" customWidth="1"/>
    <col min="13571" max="13571" width="65.33203125" style="18" customWidth="1"/>
    <col min="13572" max="13572" width="19.44140625" style="18" bestFit="1" customWidth="1"/>
    <col min="13573" max="13573" width="32.88671875" style="18" bestFit="1" customWidth="1"/>
    <col min="13574" max="13574" width="30.44140625" style="18" customWidth="1"/>
    <col min="13575" max="13575" width="24.44140625" style="18" customWidth="1"/>
    <col min="13576" max="13576" width="25" style="18" customWidth="1"/>
    <col min="13577" max="13577" width="22.88671875" style="18" customWidth="1"/>
    <col min="13578" max="13824" width="11.44140625" style="18"/>
    <col min="13825" max="13825" width="11.44140625" style="18" customWidth="1"/>
    <col min="13826" max="13826" width="77.109375" style="18" bestFit="1" customWidth="1"/>
    <col min="13827" max="13827" width="65.33203125" style="18" customWidth="1"/>
    <col min="13828" max="13828" width="19.44140625" style="18" bestFit="1" customWidth="1"/>
    <col min="13829" max="13829" width="32.88671875" style="18" bestFit="1" customWidth="1"/>
    <col min="13830" max="13830" width="30.44140625" style="18" customWidth="1"/>
    <col min="13831" max="13831" width="24.44140625" style="18" customWidth="1"/>
    <col min="13832" max="13832" width="25" style="18" customWidth="1"/>
    <col min="13833" max="13833" width="22.88671875" style="18" customWidth="1"/>
    <col min="13834" max="14080" width="11.44140625" style="18"/>
    <col min="14081" max="14081" width="11.44140625" style="18" customWidth="1"/>
    <col min="14082" max="14082" width="77.109375" style="18" bestFit="1" customWidth="1"/>
    <col min="14083" max="14083" width="65.33203125" style="18" customWidth="1"/>
    <col min="14084" max="14084" width="19.44140625" style="18" bestFit="1" customWidth="1"/>
    <col min="14085" max="14085" width="32.88671875" style="18" bestFit="1" customWidth="1"/>
    <col min="14086" max="14086" width="30.44140625" style="18" customWidth="1"/>
    <col min="14087" max="14087" width="24.44140625" style="18" customWidth="1"/>
    <col min="14088" max="14088" width="25" style="18" customWidth="1"/>
    <col min="14089" max="14089" width="22.88671875" style="18" customWidth="1"/>
    <col min="14090" max="14336" width="11.44140625" style="18"/>
    <col min="14337" max="14337" width="11.44140625" style="18" customWidth="1"/>
    <col min="14338" max="14338" width="77.109375" style="18" bestFit="1" customWidth="1"/>
    <col min="14339" max="14339" width="65.33203125" style="18" customWidth="1"/>
    <col min="14340" max="14340" width="19.44140625" style="18" bestFit="1" customWidth="1"/>
    <col min="14341" max="14341" width="32.88671875" style="18" bestFit="1" customWidth="1"/>
    <col min="14342" max="14342" width="30.44140625" style="18" customWidth="1"/>
    <col min="14343" max="14343" width="24.44140625" style="18" customWidth="1"/>
    <col min="14344" max="14344" width="25" style="18" customWidth="1"/>
    <col min="14345" max="14345" width="22.88671875" style="18" customWidth="1"/>
    <col min="14346" max="14592" width="11.44140625" style="18"/>
    <col min="14593" max="14593" width="11.44140625" style="18" customWidth="1"/>
    <col min="14594" max="14594" width="77.109375" style="18" bestFit="1" customWidth="1"/>
    <col min="14595" max="14595" width="65.33203125" style="18" customWidth="1"/>
    <col min="14596" max="14596" width="19.44140625" style="18" bestFit="1" customWidth="1"/>
    <col min="14597" max="14597" width="32.88671875" style="18" bestFit="1" customWidth="1"/>
    <col min="14598" max="14598" width="30.44140625" style="18" customWidth="1"/>
    <col min="14599" max="14599" width="24.44140625" style="18" customWidth="1"/>
    <col min="14600" max="14600" width="25" style="18" customWidth="1"/>
    <col min="14601" max="14601" width="22.88671875" style="18" customWidth="1"/>
    <col min="14602" max="14848" width="11.44140625" style="18"/>
    <col min="14849" max="14849" width="11.44140625" style="18" customWidth="1"/>
    <col min="14850" max="14850" width="77.109375" style="18" bestFit="1" customWidth="1"/>
    <col min="14851" max="14851" width="65.33203125" style="18" customWidth="1"/>
    <col min="14852" max="14852" width="19.44140625" style="18" bestFit="1" customWidth="1"/>
    <col min="14853" max="14853" width="32.88671875" style="18" bestFit="1" customWidth="1"/>
    <col min="14854" max="14854" width="30.44140625" style="18" customWidth="1"/>
    <col min="14855" max="14855" width="24.44140625" style="18" customWidth="1"/>
    <col min="14856" max="14856" width="25" style="18" customWidth="1"/>
    <col min="14857" max="14857" width="22.88671875" style="18" customWidth="1"/>
    <col min="14858" max="15104" width="11.44140625" style="18"/>
    <col min="15105" max="15105" width="11.44140625" style="18" customWidth="1"/>
    <col min="15106" max="15106" width="77.109375" style="18" bestFit="1" customWidth="1"/>
    <col min="15107" max="15107" width="65.33203125" style="18" customWidth="1"/>
    <col min="15108" max="15108" width="19.44140625" style="18" bestFit="1" customWidth="1"/>
    <col min="15109" max="15109" width="32.88671875" style="18" bestFit="1" customWidth="1"/>
    <col min="15110" max="15110" width="30.44140625" style="18" customWidth="1"/>
    <col min="15111" max="15111" width="24.44140625" style="18" customWidth="1"/>
    <col min="15112" max="15112" width="25" style="18" customWidth="1"/>
    <col min="15113" max="15113" width="22.88671875" style="18" customWidth="1"/>
    <col min="15114" max="15360" width="11.44140625" style="18"/>
    <col min="15361" max="15361" width="11.44140625" style="18" customWidth="1"/>
    <col min="15362" max="15362" width="77.109375" style="18" bestFit="1" customWidth="1"/>
    <col min="15363" max="15363" width="65.33203125" style="18" customWidth="1"/>
    <col min="15364" max="15364" width="19.44140625" style="18" bestFit="1" customWidth="1"/>
    <col min="15365" max="15365" width="32.88671875" style="18" bestFit="1" customWidth="1"/>
    <col min="15366" max="15366" width="30.44140625" style="18" customWidth="1"/>
    <col min="15367" max="15367" width="24.44140625" style="18" customWidth="1"/>
    <col min="15368" max="15368" width="25" style="18" customWidth="1"/>
    <col min="15369" max="15369" width="22.88671875" style="18" customWidth="1"/>
    <col min="15370" max="15616" width="11.44140625" style="18"/>
    <col min="15617" max="15617" width="11.44140625" style="18" customWidth="1"/>
    <col min="15618" max="15618" width="77.109375" style="18" bestFit="1" customWidth="1"/>
    <col min="15619" max="15619" width="65.33203125" style="18" customWidth="1"/>
    <col min="15620" max="15620" width="19.44140625" style="18" bestFit="1" customWidth="1"/>
    <col min="15621" max="15621" width="32.88671875" style="18" bestFit="1" customWidth="1"/>
    <col min="15622" max="15622" width="30.44140625" style="18" customWidth="1"/>
    <col min="15623" max="15623" width="24.44140625" style="18" customWidth="1"/>
    <col min="15624" max="15624" width="25" style="18" customWidth="1"/>
    <col min="15625" max="15625" width="22.88671875" style="18" customWidth="1"/>
    <col min="15626" max="15872" width="11.44140625" style="18"/>
    <col min="15873" max="15873" width="11.44140625" style="18" customWidth="1"/>
    <col min="15874" max="15874" width="77.109375" style="18" bestFit="1" customWidth="1"/>
    <col min="15875" max="15875" width="65.33203125" style="18" customWidth="1"/>
    <col min="15876" max="15876" width="19.44140625" style="18" bestFit="1" customWidth="1"/>
    <col min="15877" max="15877" width="32.88671875" style="18" bestFit="1" customWidth="1"/>
    <col min="15878" max="15878" width="30.44140625" style="18" customWidth="1"/>
    <col min="15879" max="15879" width="24.44140625" style="18" customWidth="1"/>
    <col min="15880" max="15880" width="25" style="18" customWidth="1"/>
    <col min="15881" max="15881" width="22.88671875" style="18" customWidth="1"/>
    <col min="15882" max="16128" width="11.44140625" style="18"/>
    <col min="16129" max="16129" width="11.44140625" style="18" customWidth="1"/>
    <col min="16130" max="16130" width="77.109375" style="18" bestFit="1" customWidth="1"/>
    <col min="16131" max="16131" width="65.33203125" style="18" customWidth="1"/>
    <col min="16132" max="16132" width="19.44140625" style="18" bestFit="1" customWidth="1"/>
    <col min="16133" max="16133" width="32.88671875" style="18" bestFit="1" customWidth="1"/>
    <col min="16134" max="16134" width="30.44140625" style="18" customWidth="1"/>
    <col min="16135" max="16135" width="24.44140625" style="18" customWidth="1"/>
    <col min="16136" max="16136" width="25" style="18" customWidth="1"/>
    <col min="16137" max="16137" width="22.88671875" style="18" customWidth="1"/>
    <col min="16138" max="16384" width="11.44140625" style="18"/>
  </cols>
  <sheetData>
    <row r="2" spans="1:9" s="5" customFormat="1">
      <c r="A2" s="2645" t="s">
        <v>1288</v>
      </c>
      <c r="B2" s="2645"/>
      <c r="C2" s="2645"/>
      <c r="D2" s="2645"/>
      <c r="E2" s="2645"/>
      <c r="F2" s="2645"/>
      <c r="G2" s="2645"/>
      <c r="H2" s="2645"/>
      <c r="I2" s="2645"/>
    </row>
    <row r="3" spans="1:9" s="5" customFormat="1">
      <c r="A3" s="2645" t="s">
        <v>1289</v>
      </c>
      <c r="B3" s="2645"/>
      <c r="C3" s="2645"/>
      <c r="D3" s="2645"/>
      <c r="E3" s="2645"/>
      <c r="F3" s="2645"/>
      <c r="G3" s="2645"/>
      <c r="H3" s="2645"/>
      <c r="I3" s="2645"/>
    </row>
    <row r="5" spans="1:9">
      <c r="A5" s="2801" t="s">
        <v>326</v>
      </c>
      <c r="B5" s="2801" t="s">
        <v>1290</v>
      </c>
      <c r="C5" s="2801" t="s">
        <v>1291</v>
      </c>
      <c r="D5" s="2801" t="s">
        <v>1538</v>
      </c>
      <c r="E5" s="2801" t="s">
        <v>2053</v>
      </c>
      <c r="F5" s="2801" t="s">
        <v>2000</v>
      </c>
      <c r="G5" s="2798" t="s">
        <v>1292</v>
      </c>
      <c r="H5" s="2799"/>
      <c r="I5" s="2800"/>
    </row>
    <row r="6" spans="1:9" ht="31.2">
      <c r="A6" s="2801"/>
      <c r="B6" s="2801"/>
      <c r="C6" s="2801"/>
      <c r="D6" s="2801"/>
      <c r="E6" s="2801"/>
      <c r="F6" s="2801"/>
      <c r="G6" s="656" t="s">
        <v>1293</v>
      </c>
      <c r="H6" s="656" t="s">
        <v>1294</v>
      </c>
      <c r="I6" s="656" t="s">
        <v>2175</v>
      </c>
    </row>
    <row r="7" spans="1:9" ht="31.2">
      <c r="A7" s="1801" t="s">
        <v>14</v>
      </c>
      <c r="B7" s="19" t="s">
        <v>1295</v>
      </c>
      <c r="C7" s="19"/>
      <c r="D7" s="30">
        <f>SUM(D8:D8)</f>
        <v>7500000000</v>
      </c>
      <c r="E7" s="30">
        <f>SUM(E8:E8)</f>
        <v>10162729300</v>
      </c>
      <c r="F7" s="30">
        <f>SUM(F8:F8)</f>
        <v>10500000000</v>
      </c>
      <c r="G7" s="30">
        <f>E7-D7</f>
        <v>2662729300</v>
      </c>
      <c r="H7" s="1802">
        <f t="shared" ref="H7:I9" si="0">E7/D7</f>
        <v>1.3550305733333334</v>
      </c>
      <c r="I7" s="1802">
        <f t="shared" si="0"/>
        <v>1.033187019947486</v>
      </c>
    </row>
    <row r="8" spans="1:9" ht="31.2">
      <c r="A8" s="8">
        <v>1</v>
      </c>
      <c r="B8" s="8" t="s">
        <v>2095</v>
      </c>
      <c r="C8" s="8" t="s">
        <v>1299</v>
      </c>
      <c r="D8" s="25">
        <v>7500000000</v>
      </c>
      <c r="E8" s="25">
        <v>10162729300</v>
      </c>
      <c r="F8" s="25">
        <v>10500000000</v>
      </c>
      <c r="G8" s="81">
        <f>E8-D8</f>
        <v>2662729300</v>
      </c>
      <c r="H8" s="2576">
        <f t="shared" si="0"/>
        <v>1.3550305733333334</v>
      </c>
      <c r="I8" s="2576">
        <f t="shared" si="0"/>
        <v>1.033187019947486</v>
      </c>
    </row>
    <row r="9" spans="1:9" ht="31.2">
      <c r="A9" s="147" t="s">
        <v>15</v>
      </c>
      <c r="B9" s="21" t="s">
        <v>1296</v>
      </c>
      <c r="C9" s="21"/>
      <c r="D9" s="26">
        <f>SUM(D10:D12)</f>
        <v>5559225216</v>
      </c>
      <c r="E9" s="26">
        <f>SUM(E10:E12)</f>
        <v>5569975216</v>
      </c>
      <c r="F9" s="26">
        <f>SUM(F10:F12)</f>
        <v>5775142876.8000002</v>
      </c>
      <c r="G9" s="26">
        <f>E9-D9</f>
        <v>10750000</v>
      </c>
      <c r="H9" s="1804">
        <f t="shared" si="0"/>
        <v>1.0019337227009728</v>
      </c>
      <c r="I9" s="1804">
        <f t="shared" si="0"/>
        <v>1.0368345733766726</v>
      </c>
    </row>
    <row r="10" spans="1:9" ht="31.2">
      <c r="A10" s="8">
        <v>1</v>
      </c>
      <c r="B10" s="8" t="s">
        <v>2096</v>
      </c>
      <c r="C10" s="8" t="s">
        <v>1856</v>
      </c>
      <c r="D10" s="25">
        <v>4300000000</v>
      </c>
      <c r="E10" s="25">
        <v>4325750000</v>
      </c>
      <c r="F10" s="772">
        <v>4500000000</v>
      </c>
      <c r="G10" s="25">
        <f t="shared" ref="G10:G12" si="1">E10-D10</f>
        <v>25750000</v>
      </c>
      <c r="H10" s="1803">
        <f t="shared" ref="H10:H12" si="2">E10/D10</f>
        <v>1.0059883720930232</v>
      </c>
      <c r="I10" s="1803">
        <f t="shared" ref="I10:I12" si="3">F10/E10</f>
        <v>1.0402820320175692</v>
      </c>
    </row>
    <row r="11" spans="1:9">
      <c r="A11" s="8">
        <v>2</v>
      </c>
      <c r="B11" s="8" t="s">
        <v>1300</v>
      </c>
      <c r="C11" s="8" t="s">
        <v>1298</v>
      </c>
      <c r="D11" s="25">
        <v>625872000</v>
      </c>
      <c r="E11" s="25">
        <v>625872000</v>
      </c>
      <c r="F11" s="25">
        <v>625872000</v>
      </c>
      <c r="G11" s="25">
        <f t="shared" si="1"/>
        <v>0</v>
      </c>
      <c r="H11" s="1803">
        <f t="shared" si="2"/>
        <v>1</v>
      </c>
      <c r="I11" s="1803">
        <f t="shared" si="3"/>
        <v>1</v>
      </c>
    </row>
    <row r="12" spans="1:9">
      <c r="A12" s="8">
        <v>3</v>
      </c>
      <c r="B12" s="8" t="s">
        <v>2190</v>
      </c>
      <c r="C12" s="8" t="s">
        <v>398</v>
      </c>
      <c r="D12" s="25">
        <v>633353216</v>
      </c>
      <c r="E12" s="25">
        <v>618353216</v>
      </c>
      <c r="F12" s="25">
        <v>649270876.80000007</v>
      </c>
      <c r="G12" s="25">
        <f t="shared" si="1"/>
        <v>-15000000</v>
      </c>
      <c r="H12" s="1803">
        <f t="shared" si="2"/>
        <v>0.97631653298496868</v>
      </c>
      <c r="I12" s="1803">
        <f t="shared" si="3"/>
        <v>1.05</v>
      </c>
    </row>
    <row r="13" spans="1:9" s="5" customFormat="1">
      <c r="A13" s="21"/>
      <c r="B13" s="21" t="s">
        <v>1297</v>
      </c>
      <c r="C13" s="21"/>
      <c r="D13" s="26">
        <f>D9+D7</f>
        <v>13059225216</v>
      </c>
      <c r="E13" s="26">
        <f t="shared" ref="E13:H13" si="4">E9+E7</f>
        <v>15732704516</v>
      </c>
      <c r="F13" s="26">
        <f t="shared" si="4"/>
        <v>16275142876.799999</v>
      </c>
      <c r="G13" s="26">
        <f t="shared" si="4"/>
        <v>2673479300</v>
      </c>
      <c r="H13" s="1804">
        <f t="shared" si="4"/>
        <v>2.356964296034306</v>
      </c>
      <c r="I13" s="1804">
        <f>I9+I7</f>
        <v>2.0700215933241584</v>
      </c>
    </row>
    <row r="14" spans="1:9">
      <c r="A14" s="8"/>
      <c r="B14" s="8"/>
      <c r="C14" s="8"/>
      <c r="D14" s="8"/>
      <c r="E14" s="8"/>
      <c r="F14" s="8"/>
      <c r="G14" s="8"/>
      <c r="H14" s="8"/>
      <c r="I14" s="8"/>
    </row>
    <row r="15" spans="1:9">
      <c r="A15" s="14"/>
      <c r="B15" s="14"/>
      <c r="C15" s="14"/>
      <c r="D15" s="14"/>
      <c r="E15" s="14"/>
      <c r="F15" s="14"/>
      <c r="G15" s="14"/>
      <c r="H15" s="14"/>
      <c r="I15" s="14"/>
    </row>
    <row r="16" spans="1:9">
      <c r="F16" s="2802" t="s">
        <v>2097</v>
      </c>
      <c r="G16" s="2802"/>
      <c r="H16" s="2802"/>
      <c r="I16" s="2802"/>
    </row>
    <row r="17" spans="2:9">
      <c r="B17" s="7" t="s">
        <v>391</v>
      </c>
      <c r="C17" s="7"/>
      <c r="D17" s="2645" t="s">
        <v>413</v>
      </c>
      <c r="E17" s="2645"/>
      <c r="F17" s="7"/>
      <c r="G17" s="2645" t="s">
        <v>181</v>
      </c>
      <c r="H17" s="2645"/>
      <c r="I17" s="2645"/>
    </row>
    <row r="19" spans="2:9">
      <c r="F19" s="28"/>
    </row>
    <row r="20" spans="2:9">
      <c r="F20" s="28"/>
    </row>
    <row r="22" spans="2:9">
      <c r="B22" s="7" t="s">
        <v>1724</v>
      </c>
      <c r="C22" s="5"/>
      <c r="D22" s="2645" t="s">
        <v>848</v>
      </c>
      <c r="E22" s="2645"/>
      <c r="F22" s="5"/>
      <c r="G22" s="2645" t="s">
        <v>1533</v>
      </c>
      <c r="H22" s="2645"/>
      <c r="I22" s="2645"/>
    </row>
  </sheetData>
  <mergeCells count="14">
    <mergeCell ref="F16:I16"/>
    <mergeCell ref="G17:I17"/>
    <mergeCell ref="G22:I22"/>
    <mergeCell ref="D17:E17"/>
    <mergeCell ref="D22:E22"/>
    <mergeCell ref="G5:I5"/>
    <mergeCell ref="A2:I2"/>
    <mergeCell ref="A3:I3"/>
    <mergeCell ref="A5:A6"/>
    <mergeCell ref="B5:B6"/>
    <mergeCell ref="C5:C6"/>
    <mergeCell ref="D5:D6"/>
    <mergeCell ref="E5:E6"/>
    <mergeCell ref="F5:F6"/>
  </mergeCells>
  <printOptions horizontalCentered="1"/>
  <pageMargins left="0" right="0" top="0.75" bottom="0.75" header="0.3" footer="0.3"/>
  <pageSetup paperSize="9" scale="7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A1:N120"/>
  <sheetViews>
    <sheetView workbookViewId="0">
      <pane ySplit="7" topLeftCell="A54" activePane="bottomLeft" state="frozen"/>
      <selection pane="bottomLeft" activeCell="G56" sqref="G56"/>
    </sheetView>
  </sheetViews>
  <sheetFormatPr defaultColWidth="9.109375" defaultRowHeight="15.6"/>
  <cols>
    <col min="1" max="1" width="5.33203125" style="11" bestFit="1" customWidth="1"/>
    <col min="2" max="2" width="44.88671875" style="18" customWidth="1"/>
    <col min="3" max="3" width="8.44140625" style="11" customWidth="1"/>
    <col min="4" max="5" width="14" style="18" customWidth="1"/>
    <col min="6" max="6" width="11.33203125" style="18" customWidth="1"/>
    <col min="7" max="7" width="12.33203125" style="18" customWidth="1"/>
    <col min="8" max="8" width="13.88671875" style="18" customWidth="1"/>
    <col min="9" max="9" width="10.88671875" style="18" customWidth="1"/>
    <col min="10" max="10" width="13.88671875" style="18" bestFit="1" customWidth="1"/>
    <col min="11" max="11" width="10.6640625" style="18" bestFit="1" customWidth="1"/>
    <col min="12" max="12" width="9.109375" style="18"/>
    <col min="13" max="13" width="10.6640625" style="18" bestFit="1" customWidth="1"/>
    <col min="14" max="16384" width="9.109375" style="18"/>
  </cols>
  <sheetData>
    <row r="1" spans="1:10" ht="15.75" customHeight="1">
      <c r="A1" s="2645" t="s">
        <v>850</v>
      </c>
      <c r="B1" s="2645"/>
      <c r="C1" s="2645"/>
    </row>
    <row r="3" spans="1:10">
      <c r="A3" s="2645" t="s">
        <v>1136</v>
      </c>
      <c r="B3" s="2645"/>
      <c r="C3" s="2645"/>
      <c r="D3" s="2645"/>
      <c r="E3" s="2645"/>
      <c r="F3" s="2645"/>
      <c r="G3" s="2645"/>
      <c r="H3" s="2645"/>
      <c r="I3" s="2645"/>
      <c r="J3" s="2645"/>
    </row>
    <row r="4" spans="1:10">
      <c r="A4" s="2803" t="s">
        <v>1135</v>
      </c>
      <c r="B4" s="2803"/>
      <c r="C4" s="2803"/>
      <c r="D4" s="2803"/>
      <c r="E4" s="2803"/>
      <c r="F4" s="2803"/>
      <c r="G4" s="2803"/>
      <c r="H4" s="2803"/>
      <c r="I4" s="2803"/>
      <c r="J4" s="2803"/>
    </row>
    <row r="6" spans="1:10" ht="25.5" customHeight="1">
      <c r="A6" s="2681" t="s">
        <v>8</v>
      </c>
      <c r="B6" s="2681" t="s">
        <v>928</v>
      </c>
      <c r="C6" s="2681" t="s">
        <v>141</v>
      </c>
      <c r="D6" s="2681" t="s">
        <v>2054</v>
      </c>
      <c r="E6" s="2681" t="s">
        <v>1734</v>
      </c>
      <c r="F6" s="2681" t="s">
        <v>1727</v>
      </c>
      <c r="G6" s="2681"/>
      <c r="H6" s="2681"/>
      <c r="I6" s="2681" t="s">
        <v>2055</v>
      </c>
      <c r="J6" s="2681"/>
    </row>
    <row r="7" spans="1:10" ht="31.2">
      <c r="A7" s="2681"/>
      <c r="B7" s="2681"/>
      <c r="C7" s="2681"/>
      <c r="D7" s="2681"/>
      <c r="E7" s="2681"/>
      <c r="F7" s="27" t="s">
        <v>1134</v>
      </c>
      <c r="G7" s="27" t="s">
        <v>1133</v>
      </c>
      <c r="H7" s="27" t="s">
        <v>2201</v>
      </c>
      <c r="I7" s="27" t="s">
        <v>1132</v>
      </c>
      <c r="J7" s="27" t="s">
        <v>2201</v>
      </c>
    </row>
    <row r="8" spans="1:10">
      <c r="A8" s="27" t="s">
        <v>14</v>
      </c>
      <c r="B8" s="27" t="s">
        <v>15</v>
      </c>
      <c r="C8" s="27" t="s">
        <v>18</v>
      </c>
      <c r="D8" s="2629">
        <v>1</v>
      </c>
      <c r="E8" s="2629">
        <v>2</v>
      </c>
      <c r="F8" s="2629">
        <v>3</v>
      </c>
      <c r="G8" s="2629">
        <v>4</v>
      </c>
      <c r="H8" s="2629">
        <v>5</v>
      </c>
      <c r="I8" s="2629">
        <v>6</v>
      </c>
      <c r="J8" s="2629">
        <v>7</v>
      </c>
    </row>
    <row r="9" spans="1:10" s="5" customFormat="1">
      <c r="A9" s="20" t="s">
        <v>13</v>
      </c>
      <c r="B9" s="19" t="s">
        <v>1131</v>
      </c>
      <c r="C9" s="20" t="s">
        <v>144</v>
      </c>
      <c r="D9" s="2630">
        <v>21648</v>
      </c>
      <c r="E9" s="2630">
        <v>22176</v>
      </c>
      <c r="F9" s="2630">
        <f>F10+F14</f>
        <v>21944</v>
      </c>
      <c r="G9" s="2631">
        <f>F9/E9</f>
        <v>0.98953823953823949</v>
      </c>
      <c r="H9" s="2631">
        <f>F9/D9</f>
        <v>1.0136733185513673</v>
      </c>
      <c r="I9" s="2630">
        <f>I10+I14</f>
        <v>22967</v>
      </c>
      <c r="J9" s="2631">
        <f>I9/F9</f>
        <v>1.0466186656944951</v>
      </c>
    </row>
    <row r="10" spans="1:10">
      <c r="A10" s="22">
        <v>1</v>
      </c>
      <c r="B10" s="8" t="s">
        <v>1130</v>
      </c>
      <c r="C10" s="22" t="s">
        <v>144</v>
      </c>
      <c r="D10" s="772">
        <v>0</v>
      </c>
      <c r="E10" s="772">
        <v>0</v>
      </c>
      <c r="F10" s="772">
        <v>0</v>
      </c>
      <c r="G10" s="209"/>
      <c r="H10" s="209"/>
      <c r="I10" s="772">
        <v>0</v>
      </c>
      <c r="J10" s="209"/>
    </row>
    <row r="11" spans="1:10">
      <c r="A11" s="22"/>
      <c r="B11" s="8" t="s">
        <v>299</v>
      </c>
      <c r="C11" s="22"/>
      <c r="D11" s="772"/>
      <c r="E11" s="772"/>
      <c r="F11" s="772"/>
      <c r="G11" s="209"/>
      <c r="H11" s="209"/>
      <c r="I11" s="772"/>
      <c r="J11" s="209"/>
    </row>
    <row r="12" spans="1:10">
      <c r="A12" s="22"/>
      <c r="B12" s="8" t="s">
        <v>1128</v>
      </c>
      <c r="C12" s="22"/>
      <c r="D12" s="772"/>
      <c r="E12" s="772"/>
      <c r="F12" s="772"/>
      <c r="G12" s="209"/>
      <c r="H12" s="209"/>
      <c r="I12" s="772"/>
      <c r="J12" s="209"/>
    </row>
    <row r="13" spans="1:10">
      <c r="A13" s="22"/>
      <c r="B13" s="8" t="s">
        <v>1127</v>
      </c>
      <c r="C13" s="22"/>
      <c r="D13" s="772"/>
      <c r="E13" s="772"/>
      <c r="F13" s="772"/>
      <c r="G13" s="209"/>
      <c r="H13" s="209"/>
      <c r="I13" s="772"/>
      <c r="J13" s="209"/>
    </row>
    <row r="14" spans="1:10">
      <c r="A14" s="22">
        <v>2</v>
      </c>
      <c r="B14" s="8" t="s">
        <v>1129</v>
      </c>
      <c r="C14" s="22" t="s">
        <v>144</v>
      </c>
      <c r="D14" s="772">
        <v>21648</v>
      </c>
      <c r="E14" s="772">
        <v>22176</v>
      </c>
      <c r="F14" s="772">
        <f>'BANG TÍNH'!F10</f>
        <v>21944</v>
      </c>
      <c r="G14" s="209">
        <f t="shared" ref="G14:G55" si="0">F14/E14</f>
        <v>0.98953823953823949</v>
      </c>
      <c r="H14" s="209">
        <f t="shared" ref="H14:H55" si="1">F14/D14</f>
        <v>1.0136733185513673</v>
      </c>
      <c r="I14" s="772">
        <f>'BANG TÍNH'!I10</f>
        <v>22967</v>
      </c>
      <c r="J14" s="209">
        <f t="shared" ref="J14:J55" si="2">I14/F14</f>
        <v>1.0466186656944951</v>
      </c>
    </row>
    <row r="15" spans="1:10">
      <c r="A15" s="22"/>
      <c r="B15" s="8" t="s">
        <v>299</v>
      </c>
      <c r="C15" s="22"/>
      <c r="D15" s="772"/>
      <c r="E15" s="772"/>
      <c r="F15" s="772"/>
      <c r="G15" s="209"/>
      <c r="H15" s="209"/>
      <c r="I15" s="772"/>
      <c r="J15" s="209"/>
    </row>
    <row r="16" spans="1:10">
      <c r="A16" s="22"/>
      <c r="B16" s="8" t="s">
        <v>1128</v>
      </c>
      <c r="C16" s="22"/>
      <c r="D16" s="772">
        <v>0</v>
      </c>
      <c r="E16" s="772">
        <v>0</v>
      </c>
      <c r="F16" s="772">
        <v>0</v>
      </c>
      <c r="G16" s="209"/>
      <c r="H16" s="209"/>
      <c r="I16" s="772">
        <v>0</v>
      </c>
      <c r="J16" s="209"/>
    </row>
    <row r="17" spans="1:11">
      <c r="A17" s="22"/>
      <c r="B17" s="8" t="s">
        <v>1127</v>
      </c>
      <c r="C17" s="22"/>
      <c r="D17" s="772">
        <v>0</v>
      </c>
      <c r="E17" s="772">
        <v>0</v>
      </c>
      <c r="F17" s="772">
        <v>0</v>
      </c>
      <c r="G17" s="209"/>
      <c r="H17" s="209"/>
      <c r="I17" s="772">
        <v>0</v>
      </c>
      <c r="J17" s="209"/>
    </row>
    <row r="18" spans="1:11" s="5" customFormat="1">
      <c r="A18" s="31" t="s">
        <v>16</v>
      </c>
      <c r="B18" s="21" t="s">
        <v>1126</v>
      </c>
      <c r="C18" s="31" t="s">
        <v>1075</v>
      </c>
      <c r="D18" s="774">
        <v>357327.56436500006</v>
      </c>
      <c r="E18" s="774">
        <v>393112.84402063012</v>
      </c>
      <c r="F18" s="774">
        <f>SUM(F19:F22)</f>
        <v>414070.61941899994</v>
      </c>
      <c r="G18" s="211">
        <f t="shared" si="0"/>
        <v>1.0533123649281477</v>
      </c>
      <c r="H18" s="211">
        <f t="shared" si="1"/>
        <v>1.1587984267456022</v>
      </c>
      <c r="I18" s="774">
        <f>SUM(I19:I22)</f>
        <v>463852.86443868052</v>
      </c>
      <c r="J18" s="211">
        <f t="shared" si="2"/>
        <v>1.1202264606204908</v>
      </c>
    </row>
    <row r="19" spans="1:11">
      <c r="A19" s="22">
        <v>1</v>
      </c>
      <c r="B19" s="8" t="s">
        <v>1125</v>
      </c>
      <c r="C19" s="22" t="s">
        <v>1075</v>
      </c>
      <c r="D19" s="772">
        <v>0</v>
      </c>
      <c r="E19" s="772">
        <v>0</v>
      </c>
      <c r="F19" s="772">
        <v>0</v>
      </c>
      <c r="G19" s="209"/>
      <c r="H19" s="209"/>
      <c r="I19" s="772">
        <v>0</v>
      </c>
      <c r="J19" s="209"/>
    </row>
    <row r="20" spans="1:11">
      <c r="A20" s="22">
        <v>2</v>
      </c>
      <c r="B20" s="8" t="s">
        <v>1124</v>
      </c>
      <c r="C20" s="22" t="s">
        <v>1075</v>
      </c>
      <c r="D20" s="772">
        <v>344350.31394700002</v>
      </c>
      <c r="E20" s="772">
        <v>383104.45652499999</v>
      </c>
      <c r="F20" s="772">
        <f>'BANG TÍNH'!F22</f>
        <v>401822.40357899998</v>
      </c>
      <c r="G20" s="209">
        <f t="shared" si="0"/>
        <v>1.0488585990979682</v>
      </c>
      <c r="H20" s="209">
        <f t="shared" si="1"/>
        <v>1.1669000645686813</v>
      </c>
      <c r="I20" s="772">
        <f>'BANG TÍNH'!I22</f>
        <v>450479.70935323345</v>
      </c>
      <c r="J20" s="209">
        <f t="shared" si="2"/>
        <v>1.1210915701584749</v>
      </c>
    </row>
    <row r="21" spans="1:11">
      <c r="A21" s="22">
        <v>3</v>
      </c>
      <c r="B21" s="8" t="s">
        <v>1261</v>
      </c>
      <c r="C21" s="22" t="s">
        <v>1075</v>
      </c>
      <c r="D21" s="772">
        <v>9982.0590090000005</v>
      </c>
      <c r="E21" s="772">
        <v>9708.387495630137</v>
      </c>
      <c r="F21" s="772">
        <f>'BANG TÍNH'!F123</f>
        <v>12195.04046</v>
      </c>
      <c r="G21" s="209">
        <f t="shared" si="0"/>
        <v>1.2561344986991028</v>
      </c>
      <c r="H21" s="209">
        <f t="shared" si="1"/>
        <v>1.2216958894958181</v>
      </c>
      <c r="I21" s="772">
        <f>'BANG TÍNH'!I123</f>
        <v>13373.155085447095</v>
      </c>
      <c r="J21" s="209">
        <f t="shared" si="2"/>
        <v>1.096606044835303</v>
      </c>
    </row>
    <row r="22" spans="1:11">
      <c r="A22" s="22">
        <v>4</v>
      </c>
      <c r="B22" s="8" t="s">
        <v>1123</v>
      </c>
      <c r="C22" s="22" t="s">
        <v>1075</v>
      </c>
      <c r="D22" s="772">
        <v>2995.191409</v>
      </c>
      <c r="E22" s="772">
        <v>300</v>
      </c>
      <c r="F22" s="772">
        <f>'BANG TÍNH'!F132</f>
        <v>53.175379999999997</v>
      </c>
      <c r="G22" s="209"/>
      <c r="H22" s="209">
        <f t="shared" si="1"/>
        <v>1.7753583240195516E-2</v>
      </c>
      <c r="I22" s="772">
        <f>'BANG TÍNH'!I132</f>
        <v>0</v>
      </c>
      <c r="J22" s="209">
        <f t="shared" si="2"/>
        <v>0</v>
      </c>
    </row>
    <row r="23" spans="1:11" s="5" customFormat="1">
      <c r="A23" s="31" t="s">
        <v>17</v>
      </c>
      <c r="B23" s="21" t="s">
        <v>1122</v>
      </c>
      <c r="C23" s="31" t="s">
        <v>1075</v>
      </c>
      <c r="D23" s="774">
        <v>247026.03401239999</v>
      </c>
      <c r="E23" s="774">
        <v>270727.64518982737</v>
      </c>
      <c r="F23" s="774">
        <f>F24+F25+F26+F29+F34+F35+F36</f>
        <v>278954.19968900003</v>
      </c>
      <c r="G23" s="211">
        <f t="shared" si="0"/>
        <v>1.0303868284061068</v>
      </c>
      <c r="H23" s="211">
        <f t="shared" si="1"/>
        <v>1.129250205567391</v>
      </c>
      <c r="I23" s="774">
        <f>I24+I25+I26+I29+I34+I35+I36</f>
        <v>312389.76441763283</v>
      </c>
      <c r="J23" s="211">
        <f t="shared" si="2"/>
        <v>1.1198604099379375</v>
      </c>
      <c r="K23" s="2439"/>
    </row>
    <row r="24" spans="1:11">
      <c r="A24" s="22">
        <v>1</v>
      </c>
      <c r="B24" s="8" t="s">
        <v>166</v>
      </c>
      <c r="C24" s="22" t="s">
        <v>1075</v>
      </c>
      <c r="D24" s="772">
        <v>79872.221523</v>
      </c>
      <c r="E24" s="772">
        <v>77219.186270022939</v>
      </c>
      <c r="F24" s="772">
        <f>'BANG TÍNH'!F31</f>
        <v>80561.994237000006</v>
      </c>
      <c r="G24" s="209">
        <f t="shared" si="0"/>
        <v>1.0432898626422689</v>
      </c>
      <c r="H24" s="209">
        <f t="shared" si="1"/>
        <v>1.0086359525357809</v>
      </c>
      <c r="I24" s="772">
        <f>'BANG TÍNH'!I31</f>
        <v>88679.442401500259</v>
      </c>
      <c r="J24" s="209">
        <f t="shared" si="2"/>
        <v>1.1007602684290569</v>
      </c>
    </row>
    <row r="25" spans="1:11">
      <c r="A25" s="22">
        <v>2</v>
      </c>
      <c r="B25" s="8" t="s">
        <v>186</v>
      </c>
      <c r="C25" s="22" t="s">
        <v>1075</v>
      </c>
      <c r="D25" s="772">
        <v>28341.858514</v>
      </c>
      <c r="E25" s="772">
        <v>30711.16408942857</v>
      </c>
      <c r="F25" s="772">
        <f>'BANG TÍNH'!F45</f>
        <v>28421.492905999999</v>
      </c>
      <c r="G25" s="209">
        <f t="shared" si="0"/>
        <v>0.92544498877472625</v>
      </c>
      <c r="H25" s="209">
        <f t="shared" si="1"/>
        <v>1.0028097801688152</v>
      </c>
      <c r="I25" s="772">
        <f>'BANG TÍNH'!I45</f>
        <v>28027.486480809523</v>
      </c>
      <c r="J25" s="209">
        <f t="shared" si="2"/>
        <v>0.98613702571875461</v>
      </c>
    </row>
    <row r="26" spans="1:11">
      <c r="A26" s="22">
        <v>3</v>
      </c>
      <c r="B26" s="8" t="s">
        <v>183</v>
      </c>
      <c r="C26" s="22" t="s">
        <v>1075</v>
      </c>
      <c r="D26" s="772">
        <v>36438.263365999999</v>
      </c>
      <c r="E26" s="772">
        <v>38388.590128559998</v>
      </c>
      <c r="F26" s="772">
        <f>F27+F28</f>
        <v>46535.282515999999</v>
      </c>
      <c r="G26" s="209">
        <f t="shared" si="0"/>
        <v>1.2122165039184156</v>
      </c>
      <c r="H26" s="209">
        <f t="shared" si="1"/>
        <v>1.2770993515410336</v>
      </c>
      <c r="I26" s="772">
        <f>I27+I28</f>
        <v>47122.287944720461</v>
      </c>
      <c r="J26" s="209">
        <f t="shared" si="2"/>
        <v>1.0126142014614101</v>
      </c>
    </row>
    <row r="27" spans="1:11">
      <c r="A27" s="8"/>
      <c r="B27" s="8" t="s">
        <v>1121</v>
      </c>
      <c r="C27" s="9" t="s">
        <v>1075</v>
      </c>
      <c r="D27" s="772">
        <v>33688.834128000002</v>
      </c>
      <c r="E27" s="772">
        <v>35458.884826000001</v>
      </c>
      <c r="F27" s="772">
        <f>'BANG TÍNH'!F49+'BANG TÍNH'!F50+'BANG TÍNH'!F54</f>
        <v>43688.520000999997</v>
      </c>
      <c r="G27" s="209">
        <f t="shared" si="0"/>
        <v>1.2320895091705102</v>
      </c>
      <c r="H27" s="209">
        <f t="shared" si="1"/>
        <v>1.2968249312222087</v>
      </c>
      <c r="I27" s="772">
        <f>'BANG TÍNH'!I49+'BANG TÍNH'!I50+'BANG TÍNH'!I54</f>
        <v>43827.055354875003</v>
      </c>
      <c r="J27" s="209">
        <f t="shared" si="2"/>
        <v>1.0031709784142799</v>
      </c>
    </row>
    <row r="28" spans="1:11">
      <c r="A28" s="8"/>
      <c r="B28" s="8" t="s">
        <v>1120</v>
      </c>
      <c r="C28" s="9" t="s">
        <v>1075</v>
      </c>
      <c r="D28" s="772">
        <v>2749.4292379999997</v>
      </c>
      <c r="E28" s="772">
        <v>2929.7053025599998</v>
      </c>
      <c r="F28" s="772">
        <f>'BANG TÍNH'!F57+'BANG TÍNH'!F58</f>
        <v>2846.7625149999999</v>
      </c>
      <c r="G28" s="209">
        <f t="shared" si="0"/>
        <v>0.97168903388080574</v>
      </c>
      <c r="H28" s="209">
        <f t="shared" si="1"/>
        <v>1.035401266435503</v>
      </c>
      <c r="I28" s="772">
        <f>'BANG TÍNH'!I57+'BANG TÍNH'!I58</f>
        <v>3295.2325898454546</v>
      </c>
      <c r="J28" s="209">
        <f t="shared" si="2"/>
        <v>1.157536876533396</v>
      </c>
    </row>
    <row r="29" spans="1:11">
      <c r="A29" s="22">
        <v>4</v>
      </c>
      <c r="B29" s="8" t="s">
        <v>232</v>
      </c>
      <c r="C29" s="22" t="s">
        <v>1075</v>
      </c>
      <c r="D29" s="772">
        <v>33024.098689000006</v>
      </c>
      <c r="E29" s="772">
        <v>32105.048563424971</v>
      </c>
      <c r="F29" s="772">
        <f>SUM(F31:F33)</f>
        <v>31886.414748999996</v>
      </c>
      <c r="G29" s="209">
        <f t="shared" si="0"/>
        <v>0.99319004878646877</v>
      </c>
      <c r="H29" s="209">
        <f t="shared" si="1"/>
        <v>0.96554988674440456</v>
      </c>
      <c r="I29" s="772">
        <f>SUM(I31:I33)</f>
        <v>39204.378552129332</v>
      </c>
      <c r="J29" s="209">
        <f t="shared" si="2"/>
        <v>1.229500991589493</v>
      </c>
    </row>
    <row r="30" spans="1:11">
      <c r="A30" s="22"/>
      <c r="B30" s="8" t="s">
        <v>299</v>
      </c>
      <c r="C30" s="22" t="s">
        <v>1075</v>
      </c>
      <c r="D30" s="772"/>
      <c r="E30" s="772"/>
      <c r="F30" s="772"/>
      <c r="G30" s="209"/>
      <c r="H30" s="209"/>
      <c r="I30" s="772"/>
      <c r="J30" s="209"/>
    </row>
    <row r="31" spans="1:11">
      <c r="A31" s="8"/>
      <c r="B31" s="8" t="s">
        <v>1262</v>
      </c>
      <c r="C31" s="9" t="s">
        <v>1075</v>
      </c>
      <c r="D31" s="772">
        <v>3787.5</v>
      </c>
      <c r="E31" s="772">
        <v>4345.2</v>
      </c>
      <c r="F31" s="772">
        <f>'BANG TÍNH'!F51</f>
        <v>4901.2</v>
      </c>
      <c r="G31" s="209">
        <f t="shared" si="0"/>
        <v>1.1279572862008653</v>
      </c>
      <c r="H31" s="209">
        <f t="shared" si="1"/>
        <v>1.2940462046204619</v>
      </c>
      <c r="I31" s="772">
        <f>'BANG TÍNH'!I51</f>
        <v>4884.9609</v>
      </c>
      <c r="J31" s="209">
        <f t="shared" si="2"/>
        <v>0.99668670937729542</v>
      </c>
    </row>
    <row r="32" spans="1:11">
      <c r="A32" s="8"/>
      <c r="B32" s="8" t="s">
        <v>1263</v>
      </c>
      <c r="C32" s="9" t="s">
        <v>1075</v>
      </c>
      <c r="D32" s="772">
        <v>200.52773500000001</v>
      </c>
      <c r="E32" s="772">
        <v>255.91311719999999</v>
      </c>
      <c r="F32" s="772">
        <f>'BANG TÍNH'!F56</f>
        <v>266.75520499999999</v>
      </c>
      <c r="G32" s="209">
        <f t="shared" si="0"/>
        <v>1.0423662839897603</v>
      </c>
      <c r="H32" s="209">
        <f t="shared" si="1"/>
        <v>1.3302658856641452</v>
      </c>
      <c r="I32" s="772">
        <f>'BANG TÍNH'!I56</f>
        <v>263.81440800000001</v>
      </c>
      <c r="J32" s="209">
        <f t="shared" si="2"/>
        <v>0.98897567153375709</v>
      </c>
    </row>
    <row r="33" spans="1:14">
      <c r="A33" s="8"/>
      <c r="B33" s="8" t="s">
        <v>1264</v>
      </c>
      <c r="C33" s="9" t="s">
        <v>1075</v>
      </c>
      <c r="D33" s="772">
        <v>29036.070954000006</v>
      </c>
      <c r="E33" s="772">
        <v>27503.935446224972</v>
      </c>
      <c r="F33" s="772">
        <f>'BANG TÍNH'!F100</f>
        <v>26718.459543999998</v>
      </c>
      <c r="G33" s="209">
        <f t="shared" si="0"/>
        <v>0.97144132686899598</v>
      </c>
      <c r="H33" s="209">
        <f t="shared" si="1"/>
        <v>0.92018164531724511</v>
      </c>
      <c r="I33" s="772">
        <f>'BANG TÍNH'!I100</f>
        <v>34055.603244129336</v>
      </c>
      <c r="J33" s="209">
        <f t="shared" si="2"/>
        <v>1.2746095330850389</v>
      </c>
    </row>
    <row r="34" spans="1:14">
      <c r="A34" s="22">
        <v>5</v>
      </c>
      <c r="B34" s="8" t="s">
        <v>187</v>
      </c>
      <c r="C34" s="22" t="s">
        <v>1075</v>
      </c>
      <c r="D34" s="772">
        <v>68494.987673399999</v>
      </c>
      <c r="E34" s="772">
        <v>91153.942272390908</v>
      </c>
      <c r="F34" s="772">
        <f>'BANG TÍNH'!F59</f>
        <v>89801.274250999995</v>
      </c>
      <c r="G34" s="209">
        <f t="shared" si="0"/>
        <v>0.98516061963234902</v>
      </c>
      <c r="H34" s="209">
        <f t="shared" si="1"/>
        <v>1.3110634413016222</v>
      </c>
      <c r="I34" s="772">
        <f>'BANG TÍNH'!I59</f>
        <v>105939.14027135</v>
      </c>
      <c r="J34" s="209">
        <f t="shared" si="2"/>
        <v>1.1797064257155605</v>
      </c>
    </row>
    <row r="35" spans="1:14">
      <c r="A35" s="22">
        <v>6</v>
      </c>
      <c r="B35" s="8" t="s">
        <v>234</v>
      </c>
      <c r="C35" s="22" t="s">
        <v>1075</v>
      </c>
      <c r="D35" s="772">
        <v>644.54019600000004</v>
      </c>
      <c r="E35" s="772">
        <v>1149.7138660000001</v>
      </c>
      <c r="F35" s="772">
        <f>'BANG TÍNH'!F128</f>
        <v>578.02943300000004</v>
      </c>
      <c r="G35" s="209">
        <f t="shared" si="0"/>
        <v>0.50275938222006278</v>
      </c>
      <c r="H35" s="209">
        <f t="shared" si="1"/>
        <v>0.89680897574307372</v>
      </c>
      <c r="I35" s="772">
        <f>'BANG TÍNH'!I128</f>
        <v>3417.0287671232877</v>
      </c>
      <c r="J35" s="209">
        <f t="shared" si="2"/>
        <v>5.9115134490448815</v>
      </c>
    </row>
    <row r="36" spans="1:14">
      <c r="A36" s="22">
        <v>7</v>
      </c>
      <c r="B36" s="8" t="s">
        <v>236</v>
      </c>
      <c r="C36" s="22" t="s">
        <v>1075</v>
      </c>
      <c r="D36" s="772">
        <v>210.06405100000001</v>
      </c>
      <c r="E36" s="772">
        <v>0</v>
      </c>
      <c r="F36" s="772">
        <f>'BANG TÍNH'!F133</f>
        <v>1169.711597</v>
      </c>
      <c r="G36" s="209" t="e">
        <f t="shared" si="0"/>
        <v>#DIV/0!</v>
      </c>
      <c r="H36" s="209">
        <f>F36/D36</f>
        <v>5.5683568484547603</v>
      </c>
      <c r="I36" s="772">
        <f>'BANG TÍNH'!I133</f>
        <v>0</v>
      </c>
      <c r="J36" s="209">
        <f t="shared" si="2"/>
        <v>0</v>
      </c>
    </row>
    <row r="37" spans="1:14" s="5" customFormat="1">
      <c r="A37" s="31" t="s">
        <v>23</v>
      </c>
      <c r="B37" s="21" t="s">
        <v>1119</v>
      </c>
      <c r="C37" s="31" t="s">
        <v>1075</v>
      </c>
      <c r="D37" s="774">
        <v>110153.02867860001</v>
      </c>
      <c r="E37" s="774">
        <v>121170.67362963014</v>
      </c>
      <c r="F37" s="774">
        <f>F38+F39+F40+F46</f>
        <v>135116.41972999999</v>
      </c>
      <c r="G37" s="211">
        <f t="shared" si="0"/>
        <v>1.1150917600986223</v>
      </c>
      <c r="H37" s="211">
        <f t="shared" si="1"/>
        <v>1.2266246452853979</v>
      </c>
      <c r="I37" s="774">
        <f>I38+I39+I40+I46</f>
        <v>151463.1263183238</v>
      </c>
      <c r="J37" s="211">
        <f t="shared" si="2"/>
        <v>1.120982384087656</v>
      </c>
      <c r="L37" s="2439"/>
      <c r="M37" s="2439"/>
    </row>
    <row r="38" spans="1:14">
      <c r="A38" s="22">
        <v>1</v>
      </c>
      <c r="B38" s="8" t="s">
        <v>1117</v>
      </c>
      <c r="C38" s="22" t="s">
        <v>1075</v>
      </c>
      <c r="D38" s="772"/>
      <c r="E38" s="772"/>
      <c r="F38" s="772"/>
      <c r="G38" s="209"/>
      <c r="H38" s="209"/>
      <c r="I38" s="772"/>
      <c r="J38" s="209"/>
    </row>
    <row r="39" spans="1:14">
      <c r="A39" s="22">
        <v>2</v>
      </c>
      <c r="B39" s="8" t="s">
        <v>1116</v>
      </c>
      <c r="C39" s="22" t="s">
        <v>1075</v>
      </c>
      <c r="D39" s="772">
        <v>98030.382507600007</v>
      </c>
      <c r="E39" s="772">
        <v>112312</v>
      </c>
      <c r="F39" s="772">
        <f>'BANG TÍNH'!F122</f>
        <v>124615.94491999998</v>
      </c>
      <c r="G39" s="209">
        <f t="shared" si="0"/>
        <v>1.1095514719709378</v>
      </c>
      <c r="H39" s="209">
        <f t="shared" si="1"/>
        <v>1.2711971710437717</v>
      </c>
      <c r="I39" s="772">
        <f>'BANG TÍNH'!I122</f>
        <v>141507</v>
      </c>
      <c r="J39" s="209">
        <f t="shared" si="2"/>
        <v>1.1355448942817359</v>
      </c>
    </row>
    <row r="40" spans="1:14">
      <c r="A40" s="22">
        <v>3</v>
      </c>
      <c r="B40" s="8" t="s">
        <v>1115</v>
      </c>
      <c r="C40" s="22" t="s">
        <v>1075</v>
      </c>
      <c r="D40" s="581">
        <v>9337.5188130000006</v>
      </c>
      <c r="E40" s="581">
        <v>8558.6736296301351</v>
      </c>
      <c r="F40" s="581">
        <f>SUM(F42:F45)</f>
        <v>11617.011027</v>
      </c>
      <c r="G40" s="209">
        <f t="shared" si="0"/>
        <v>1.3573377756550851</v>
      </c>
      <c r="H40" s="209">
        <f t="shared" si="1"/>
        <v>1.2441218336102751</v>
      </c>
      <c r="I40" s="581">
        <f>SUM(I42:I45)</f>
        <v>9956.1263183238061</v>
      </c>
      <c r="J40" s="209">
        <f t="shared" si="2"/>
        <v>0.8570299447236468</v>
      </c>
    </row>
    <row r="41" spans="1:14">
      <c r="A41" s="22"/>
      <c r="B41" s="8" t="s">
        <v>299</v>
      </c>
      <c r="C41" s="22"/>
      <c r="D41" s="581"/>
      <c r="E41" s="772"/>
      <c r="F41" s="581"/>
      <c r="G41" s="209"/>
      <c r="H41" s="209"/>
      <c r="I41" s="772"/>
      <c r="J41" s="209"/>
    </row>
    <row r="42" spans="1:14">
      <c r="A42" s="22"/>
      <c r="B42" s="8" t="s">
        <v>1114</v>
      </c>
      <c r="C42" s="22" t="s">
        <v>1075</v>
      </c>
      <c r="D42" s="581">
        <v>0</v>
      </c>
      <c r="E42" s="772">
        <v>0</v>
      </c>
      <c r="F42" s="581">
        <v>0</v>
      </c>
      <c r="G42" s="209"/>
      <c r="H42" s="209"/>
      <c r="I42" s="772">
        <v>0</v>
      </c>
      <c r="J42" s="209"/>
    </row>
    <row r="43" spans="1:14">
      <c r="A43" s="22"/>
      <c r="B43" s="8" t="s">
        <v>1113</v>
      </c>
      <c r="C43" s="22" t="s">
        <v>1075</v>
      </c>
      <c r="D43" s="581">
        <v>3255.3772140000001</v>
      </c>
      <c r="E43" s="581">
        <v>4961.9737969999996</v>
      </c>
      <c r="F43" s="581">
        <f>'BANG TÍNH'!F125</f>
        <v>2713.0388779999998</v>
      </c>
      <c r="G43" s="209">
        <f t="shared" si="0"/>
        <v>0.54676606306149744</v>
      </c>
      <c r="H43" s="209">
        <f>F43/D43</f>
        <v>0.83340230629260648</v>
      </c>
      <c r="I43" s="581">
        <f>'BANG TÍNH'!I125</f>
        <v>5630.1578251731207</v>
      </c>
      <c r="J43" s="209">
        <f t="shared" si="2"/>
        <v>2.0752219479153076</v>
      </c>
    </row>
    <row r="44" spans="1:14">
      <c r="A44" s="22"/>
      <c r="B44" s="8" t="s">
        <v>1265</v>
      </c>
      <c r="C44" s="22" t="s">
        <v>1075</v>
      </c>
      <c r="D44" s="581">
        <v>5221.3408950000003</v>
      </c>
      <c r="E44" s="581">
        <v>3596.6998326301364</v>
      </c>
      <c r="F44" s="581">
        <f>'BANG TÍNH'!F124-'BANG TÍNH'!F129</f>
        <v>7440.6111719999999</v>
      </c>
      <c r="G44" s="209">
        <f t="shared" si="0"/>
        <v>2.0687328713107958</v>
      </c>
      <c r="H44" s="209">
        <f t="shared" si="1"/>
        <v>1.4250383802990514</v>
      </c>
      <c r="I44" s="581">
        <f>'BANG TÍNH'!I124-'BANG TÍNH'!I129</f>
        <v>4275.9684931506854</v>
      </c>
      <c r="J44" s="209">
        <f t="shared" si="2"/>
        <v>0.57467973991729582</v>
      </c>
    </row>
    <row r="45" spans="1:14">
      <c r="A45" s="22"/>
      <c r="B45" s="8" t="s">
        <v>77</v>
      </c>
      <c r="C45" s="22" t="s">
        <v>1075</v>
      </c>
      <c r="D45" s="581">
        <v>860.80070399999988</v>
      </c>
      <c r="E45" s="581">
        <v>0</v>
      </c>
      <c r="F45" s="581">
        <f>'BANG TÍNH'!F126-'BANG TÍNH'!F130</f>
        <v>1463.3609769999998</v>
      </c>
      <c r="G45" s="209" t="e">
        <f t="shared" si="0"/>
        <v>#DIV/0!</v>
      </c>
      <c r="H45" s="209">
        <f t="shared" si="1"/>
        <v>1.6999997446563426</v>
      </c>
      <c r="I45" s="581">
        <f>'BANG TÍNH'!I126-'BANG TÍNH'!I130</f>
        <v>50</v>
      </c>
      <c r="J45" s="209">
        <f t="shared" si="2"/>
        <v>3.4167919457920602E-2</v>
      </c>
    </row>
    <row r="46" spans="1:14">
      <c r="A46" s="22">
        <v>4</v>
      </c>
      <c r="B46" s="8" t="s">
        <v>103</v>
      </c>
      <c r="C46" s="22" t="s">
        <v>1075</v>
      </c>
      <c r="D46" s="581">
        <v>2785.1273580000002</v>
      </c>
      <c r="E46" s="581">
        <v>300</v>
      </c>
      <c r="F46" s="581">
        <f>'BANG TÍNH'!F132-'BANG TÍNH'!F133</f>
        <v>-1116.5362170000001</v>
      </c>
      <c r="G46" s="209">
        <f t="shared" si="0"/>
        <v>-3.7217873900000003</v>
      </c>
      <c r="H46" s="209">
        <f t="shared" si="1"/>
        <v>-0.40089233757761966</v>
      </c>
      <c r="I46" s="581">
        <f>'BANG TÍNH'!I132-'BANG TÍNH'!I133</f>
        <v>0</v>
      </c>
      <c r="J46" s="209">
        <f t="shared" si="2"/>
        <v>0</v>
      </c>
    </row>
    <row r="47" spans="1:14" s="5" customFormat="1">
      <c r="A47" s="31" t="s">
        <v>26</v>
      </c>
      <c r="B47" s="21" t="s">
        <v>1118</v>
      </c>
      <c r="C47" s="31" t="s">
        <v>1075</v>
      </c>
      <c r="D47" s="658">
        <v>89348.157904600026</v>
      </c>
      <c r="E47" s="658">
        <v>97929</v>
      </c>
      <c r="F47" s="658">
        <f>F48+F49+F50+F56</f>
        <v>106039.02279799999</v>
      </c>
      <c r="G47" s="211">
        <f t="shared" si="0"/>
        <v>1.0828153335375628</v>
      </c>
      <c r="H47" s="211">
        <f t="shared" si="1"/>
        <v>1.1868070398409485</v>
      </c>
      <c r="I47" s="658">
        <f>I48+I49+I50+I56</f>
        <v>122296</v>
      </c>
      <c r="J47" s="211">
        <f t="shared" si="2"/>
        <v>1.1533112695028216</v>
      </c>
    </row>
    <row r="48" spans="1:14">
      <c r="A48" s="22">
        <v>1</v>
      </c>
      <c r="B48" s="8" t="s">
        <v>1117</v>
      </c>
      <c r="C48" s="22" t="s">
        <v>1075</v>
      </c>
      <c r="D48" s="772">
        <v>0</v>
      </c>
      <c r="E48" s="772">
        <v>0</v>
      </c>
      <c r="F48" s="772">
        <v>0</v>
      </c>
      <c r="G48" s="209"/>
      <c r="H48" s="209"/>
      <c r="I48" s="772">
        <v>0</v>
      </c>
      <c r="J48" s="209"/>
      <c r="K48" s="577"/>
      <c r="L48" s="577"/>
      <c r="M48" s="577"/>
      <c r="N48" s="577"/>
    </row>
    <row r="49" spans="1:10">
      <c r="A49" s="22">
        <v>2</v>
      </c>
      <c r="B49" s="8" t="s">
        <v>1116</v>
      </c>
      <c r="C49" s="22" t="s">
        <v>1075</v>
      </c>
      <c r="D49" s="772">
        <v>80010.639091600024</v>
      </c>
      <c r="E49" s="772">
        <v>89370.326370369861</v>
      </c>
      <c r="F49" s="772">
        <f>'BANG TÍNH'!F16-F50-F56</f>
        <v>94422.01177099999</v>
      </c>
      <c r="G49" s="209">
        <f t="shared" si="0"/>
        <v>1.0565253099747545</v>
      </c>
      <c r="H49" s="209">
        <f t="shared" si="1"/>
        <v>1.1801182048165011</v>
      </c>
      <c r="I49" s="772">
        <f>'BANG TÍNH'!I16-I50-I56</f>
        <v>112339.8736816762</v>
      </c>
      <c r="J49" s="209">
        <f t="shared" si="2"/>
        <v>1.1897636109907515</v>
      </c>
    </row>
    <row r="50" spans="1:10">
      <c r="A50" s="22">
        <v>3</v>
      </c>
      <c r="B50" s="8" t="s">
        <v>1115</v>
      </c>
      <c r="C50" s="22" t="s">
        <v>1075</v>
      </c>
      <c r="D50" s="581">
        <v>9337.5188130000006</v>
      </c>
      <c r="E50" s="581">
        <v>8558.6736296301351</v>
      </c>
      <c r="F50" s="581">
        <f>SUM(F52:F55)</f>
        <v>11617.011027</v>
      </c>
      <c r="G50" s="209">
        <f t="shared" si="0"/>
        <v>1.3573377756550851</v>
      </c>
      <c r="H50" s="209">
        <f t="shared" si="1"/>
        <v>1.2441218336102751</v>
      </c>
      <c r="I50" s="581">
        <f>SUM(I52:I55)</f>
        <v>9956.1263183238061</v>
      </c>
      <c r="J50" s="209">
        <f t="shared" si="2"/>
        <v>0.8570299447236468</v>
      </c>
    </row>
    <row r="51" spans="1:10">
      <c r="A51" s="22"/>
      <c r="B51" s="8" t="s">
        <v>299</v>
      </c>
      <c r="C51" s="22"/>
      <c r="D51" s="772"/>
      <c r="E51" s="772"/>
      <c r="F51" s="772"/>
      <c r="G51" s="209"/>
      <c r="H51" s="209"/>
      <c r="I51" s="772"/>
      <c r="J51" s="209"/>
    </row>
    <row r="52" spans="1:10">
      <c r="A52" s="22"/>
      <c r="B52" s="8" t="s">
        <v>1114</v>
      </c>
      <c r="C52" s="22" t="s">
        <v>1075</v>
      </c>
      <c r="D52" s="772">
        <v>0</v>
      </c>
      <c r="E52" s="772">
        <v>0</v>
      </c>
      <c r="F52" s="772">
        <f t="shared" ref="F52:F55" si="3">F42</f>
        <v>0</v>
      </c>
      <c r="G52" s="209"/>
      <c r="H52" s="209"/>
      <c r="I52" s="772">
        <f>I42</f>
        <v>0</v>
      </c>
      <c r="J52" s="209"/>
    </row>
    <row r="53" spans="1:10">
      <c r="A53" s="22"/>
      <c r="B53" s="8" t="s">
        <v>1113</v>
      </c>
      <c r="C53" s="22" t="s">
        <v>1075</v>
      </c>
      <c r="D53" s="581">
        <v>3255.3772140000001</v>
      </c>
      <c r="E53" s="581">
        <v>4961.9737969999996</v>
      </c>
      <c r="F53" s="581">
        <f t="shared" si="3"/>
        <v>2713.0388779999998</v>
      </c>
      <c r="G53" s="209">
        <f t="shared" si="0"/>
        <v>0.54676606306149744</v>
      </c>
      <c r="H53" s="209">
        <f>F53/D53</f>
        <v>0.83340230629260648</v>
      </c>
      <c r="I53" s="581">
        <f>I43</f>
        <v>5630.1578251731207</v>
      </c>
      <c r="J53" s="209">
        <f t="shared" si="2"/>
        <v>2.0752219479153076</v>
      </c>
    </row>
    <row r="54" spans="1:10">
      <c r="A54" s="22"/>
      <c r="B54" s="8" t="s">
        <v>1265</v>
      </c>
      <c r="C54" s="22" t="s">
        <v>1075</v>
      </c>
      <c r="D54" s="581">
        <v>5221.3408950000003</v>
      </c>
      <c r="E54" s="581">
        <v>3596.6998326301364</v>
      </c>
      <c r="F54" s="581">
        <f t="shared" si="3"/>
        <v>7440.6111719999999</v>
      </c>
      <c r="G54" s="209">
        <f t="shared" si="0"/>
        <v>2.0687328713107958</v>
      </c>
      <c r="H54" s="209">
        <f t="shared" si="1"/>
        <v>1.4250383802990514</v>
      </c>
      <c r="I54" s="581">
        <f>I44</f>
        <v>4275.9684931506854</v>
      </c>
      <c r="J54" s="209">
        <f t="shared" si="2"/>
        <v>0.57467973991729582</v>
      </c>
    </row>
    <row r="55" spans="1:10">
      <c r="A55" s="22"/>
      <c r="B55" s="8" t="s">
        <v>77</v>
      </c>
      <c r="C55" s="22" t="s">
        <v>1075</v>
      </c>
      <c r="D55" s="581">
        <v>860.80070399999988</v>
      </c>
      <c r="E55" s="581">
        <v>0</v>
      </c>
      <c r="F55" s="581">
        <f t="shared" si="3"/>
        <v>1463.3609769999998</v>
      </c>
      <c r="G55" s="209" t="e">
        <f t="shared" si="0"/>
        <v>#DIV/0!</v>
      </c>
      <c r="H55" s="209">
        <f t="shared" si="1"/>
        <v>1.6999997446563426</v>
      </c>
      <c r="I55" s="581">
        <f>I45</f>
        <v>50</v>
      </c>
      <c r="J55" s="209">
        <f t="shared" si="2"/>
        <v>3.4167919457920602E-2</v>
      </c>
    </row>
    <row r="56" spans="1:10">
      <c r="A56" s="22">
        <v>4</v>
      </c>
      <c r="B56" s="8" t="s">
        <v>103</v>
      </c>
      <c r="C56" s="22" t="s">
        <v>1075</v>
      </c>
      <c r="D56" s="581"/>
      <c r="E56" s="772"/>
      <c r="F56" s="772"/>
      <c r="G56" s="772"/>
      <c r="H56" s="772"/>
      <c r="I56" s="772"/>
      <c r="J56" s="772"/>
    </row>
    <row r="57" spans="1:10" s="5" customFormat="1">
      <c r="A57" s="31" t="s">
        <v>423</v>
      </c>
      <c r="B57" s="21" t="s">
        <v>1112</v>
      </c>
      <c r="C57" s="31" t="s">
        <v>1075</v>
      </c>
      <c r="D57" s="774"/>
      <c r="E57" s="774"/>
      <c r="F57" s="774"/>
      <c r="G57" s="774"/>
      <c r="H57" s="774"/>
      <c r="I57" s="774"/>
      <c r="J57" s="774"/>
    </row>
    <row r="58" spans="1:10" s="5" customFormat="1">
      <c r="A58" s="31" t="s">
        <v>426</v>
      </c>
      <c r="B58" s="21" t="s">
        <v>1111</v>
      </c>
      <c r="C58" s="31" t="s">
        <v>1075</v>
      </c>
      <c r="D58" s="774">
        <v>32180</v>
      </c>
      <c r="E58" s="774">
        <v>42829</v>
      </c>
      <c r="F58" s="774">
        <f>F59+F60</f>
        <v>44316.096932</v>
      </c>
      <c r="G58" s="211">
        <f>F58/E58</f>
        <v>1.0347217290153867</v>
      </c>
      <c r="H58" s="211">
        <f>F58/D58</f>
        <v>1.3771316635177129</v>
      </c>
      <c r="I58" s="774">
        <f>I59+I60</f>
        <v>70246</v>
      </c>
      <c r="J58" s="211">
        <f>I58/F58</f>
        <v>1.5851125180944443</v>
      </c>
    </row>
    <row r="59" spans="1:10">
      <c r="A59" s="22">
        <v>1</v>
      </c>
      <c r="B59" s="8" t="s">
        <v>1110</v>
      </c>
      <c r="C59" s="22" t="s">
        <v>1075</v>
      </c>
      <c r="D59" s="772">
        <v>32180</v>
      </c>
      <c r="E59" s="772">
        <v>42829</v>
      </c>
      <c r="F59" s="772">
        <f>'BANG TÍNH'!F17</f>
        <v>44316.096932</v>
      </c>
      <c r="G59" s="209">
        <f>F59/E59</f>
        <v>1.0347217290153867</v>
      </c>
      <c r="H59" s="209">
        <f>F59/D59</f>
        <v>1.3771316635177129</v>
      </c>
      <c r="I59" s="772">
        <f>'BANG TÍNH'!I17</f>
        <v>70246</v>
      </c>
      <c r="J59" s="209">
        <f>I59/F59</f>
        <v>1.5851125180944443</v>
      </c>
    </row>
    <row r="60" spans="1:10">
      <c r="A60" s="22">
        <v>2</v>
      </c>
      <c r="B60" s="8" t="s">
        <v>1273</v>
      </c>
      <c r="C60" s="22"/>
      <c r="D60" s="772"/>
      <c r="E60" s="772"/>
      <c r="F60" s="772"/>
      <c r="G60" s="772"/>
      <c r="H60" s="211"/>
      <c r="I60" s="772"/>
      <c r="J60" s="772"/>
    </row>
    <row r="61" spans="1:10">
      <c r="A61" s="22">
        <v>2.1</v>
      </c>
      <c r="B61" s="8" t="s">
        <v>1109</v>
      </c>
      <c r="C61" s="22"/>
      <c r="D61" s="772"/>
      <c r="E61" s="772"/>
      <c r="F61" s="772"/>
      <c r="G61" s="772"/>
      <c r="H61" s="211"/>
      <c r="I61" s="772"/>
      <c r="J61" s="772"/>
    </row>
    <row r="62" spans="1:10">
      <c r="A62" s="22">
        <v>2.2000000000000002</v>
      </c>
      <c r="B62" s="8" t="s">
        <v>1108</v>
      </c>
      <c r="C62" s="22"/>
      <c r="D62" s="772"/>
      <c r="E62" s="772"/>
      <c r="F62" s="772"/>
      <c r="G62" s="772"/>
      <c r="H62" s="211"/>
      <c r="I62" s="772"/>
      <c r="J62" s="772"/>
    </row>
    <row r="63" spans="1:10">
      <c r="A63" s="22">
        <v>2.2999999999999998</v>
      </c>
      <c r="B63" s="8" t="s">
        <v>1107</v>
      </c>
      <c r="C63" s="22"/>
      <c r="D63" s="772"/>
      <c r="E63" s="772"/>
      <c r="F63" s="772"/>
      <c r="G63" s="772"/>
      <c r="H63" s="211"/>
      <c r="I63" s="772"/>
      <c r="J63" s="772"/>
    </row>
    <row r="64" spans="1:10" s="5" customFormat="1">
      <c r="A64" s="31" t="s">
        <v>495</v>
      </c>
      <c r="B64" s="21" t="s">
        <v>1106</v>
      </c>
      <c r="C64" s="31" t="s">
        <v>1075</v>
      </c>
      <c r="D64" s="774">
        <f>D65+D67+D69</f>
        <v>4114</v>
      </c>
      <c r="E64" s="774">
        <v>2900.4271761599998</v>
      </c>
      <c r="F64" s="774">
        <f>F65+F67+F69</f>
        <v>4332</v>
      </c>
      <c r="G64" s="211">
        <f>F64/E64</f>
        <v>1.4935730969585388</v>
      </c>
      <c r="H64" s="211">
        <f>F64/D64</f>
        <v>1.0529897909577055</v>
      </c>
      <c r="I64" s="774">
        <f>I65+I67+I69</f>
        <v>4666.5499533077927</v>
      </c>
      <c r="J64" s="211">
        <f t="shared" ref="J64:J81" si="4">I64/F64</f>
        <v>1.0772275977164802</v>
      </c>
    </row>
    <row r="65" spans="1:10">
      <c r="A65" s="22">
        <v>1</v>
      </c>
      <c r="B65" s="8" t="s">
        <v>1509</v>
      </c>
      <c r="C65" s="22" t="s">
        <v>1075</v>
      </c>
      <c r="D65" s="772">
        <v>3381</v>
      </c>
      <c r="E65" s="772">
        <v>3527.6531659200004</v>
      </c>
      <c r="F65" s="772">
        <v>3569</v>
      </c>
      <c r="G65" s="209">
        <v>1.0117207764299063</v>
      </c>
      <c r="H65" s="209">
        <v>1.0556048506359066</v>
      </c>
      <c r="I65" s="772">
        <v>3892.9836472363636</v>
      </c>
      <c r="J65" s="209">
        <v>1.0907771496879697</v>
      </c>
    </row>
    <row r="66" spans="1:10">
      <c r="A66" s="22"/>
      <c r="B66" s="8" t="s">
        <v>1104</v>
      </c>
      <c r="C66" s="22"/>
      <c r="D66" s="772"/>
      <c r="E66" s="772"/>
      <c r="F66" s="772"/>
      <c r="G66" s="209"/>
      <c r="H66" s="211"/>
      <c r="I66" s="772"/>
      <c r="J66" s="209"/>
    </row>
    <row r="67" spans="1:10">
      <c r="A67" s="22">
        <v>2</v>
      </c>
      <c r="B67" s="8" t="s">
        <v>1510</v>
      </c>
      <c r="C67" s="22" t="s">
        <v>1075</v>
      </c>
      <c r="D67" s="772">
        <v>508</v>
      </c>
      <c r="E67" s="772">
        <v>462.36413149714275</v>
      </c>
      <c r="F67" s="772">
        <v>529</v>
      </c>
      <c r="G67" s="209">
        <v>1.1441198915821804</v>
      </c>
      <c r="H67" s="209">
        <v>1.0413385826771653</v>
      </c>
      <c r="I67" s="772">
        <v>509.8037164714288</v>
      </c>
      <c r="J67" s="209">
        <v>0.96371212943559315</v>
      </c>
    </row>
    <row r="68" spans="1:10">
      <c r="A68" s="22"/>
      <c r="B68" s="8" t="s">
        <v>1104</v>
      </c>
      <c r="C68" s="22"/>
      <c r="D68" s="772"/>
      <c r="E68" s="772"/>
      <c r="F68" s="772"/>
      <c r="G68" s="209"/>
      <c r="H68" s="211"/>
      <c r="I68" s="772"/>
      <c r="J68" s="209"/>
    </row>
    <row r="69" spans="1:10">
      <c r="A69" s="22">
        <v>3</v>
      </c>
      <c r="B69" s="8" t="s">
        <v>1105</v>
      </c>
      <c r="C69" s="22" t="s">
        <v>1075</v>
      </c>
      <c r="D69" s="772">
        <v>225</v>
      </c>
      <c r="E69" s="772">
        <v>239.74436448</v>
      </c>
      <c r="F69" s="772">
        <v>234</v>
      </c>
      <c r="G69" s="209">
        <v>0.97603962665625366</v>
      </c>
      <c r="H69" s="209">
        <v>1.04</v>
      </c>
      <c r="I69" s="772">
        <v>263.76258959999979</v>
      </c>
      <c r="J69" s="209">
        <v>1.1271905538461529</v>
      </c>
    </row>
    <row r="70" spans="1:10">
      <c r="A70" s="22"/>
      <c r="B70" s="8" t="s">
        <v>1104</v>
      </c>
      <c r="C70" s="22"/>
      <c r="D70" s="772"/>
      <c r="E70" s="772"/>
      <c r="F70" s="772"/>
      <c r="G70" s="209"/>
      <c r="H70" s="211"/>
      <c r="I70" s="772"/>
      <c r="J70" s="209"/>
    </row>
    <row r="71" spans="1:10" s="5" customFormat="1">
      <c r="A71" s="31" t="s">
        <v>1103</v>
      </c>
      <c r="B71" s="21" t="s">
        <v>1102</v>
      </c>
      <c r="C71" s="31" t="s">
        <v>1075</v>
      </c>
      <c r="D71" s="774">
        <v>35710.068822999994</v>
      </c>
      <c r="E71" s="774">
        <v>38897.419087499999</v>
      </c>
      <c r="F71" s="774">
        <f>SUM(F72:F75)</f>
        <v>42020.666666666664</v>
      </c>
      <c r="G71" s="211">
        <f>F71/E71</f>
        <v>1.0802944681790043</v>
      </c>
      <c r="H71" s="211">
        <f>F71/D71</f>
        <v>1.1767176051926891</v>
      </c>
      <c r="I71" s="774">
        <f>SUM(I72:I75)</f>
        <v>72909.923988718758</v>
      </c>
      <c r="J71" s="211">
        <f t="shared" si="4"/>
        <v>1.7350967933727555</v>
      </c>
    </row>
    <row r="72" spans="1:10">
      <c r="A72" s="22">
        <v>1</v>
      </c>
      <c r="B72" s="8" t="s">
        <v>1101</v>
      </c>
      <c r="C72" s="22" t="s">
        <v>1075</v>
      </c>
      <c r="D72" s="772">
        <v>26804.447371999999</v>
      </c>
      <c r="E72" s="772">
        <v>29379</v>
      </c>
      <c r="F72" s="772">
        <f>'BANG TÍNH'!F141</f>
        <v>31812</v>
      </c>
      <c r="G72" s="209">
        <f>F72/E72</f>
        <v>1.0828142550801594</v>
      </c>
      <c r="H72" s="209">
        <f>F72/D72</f>
        <v>1.1868179768268943</v>
      </c>
      <c r="I72" s="772">
        <f>'BANG TÍNH'!I141</f>
        <v>61148</v>
      </c>
      <c r="J72" s="209">
        <f t="shared" si="4"/>
        <v>1.9221677354457438</v>
      </c>
    </row>
    <row r="73" spans="1:10">
      <c r="A73" s="22">
        <v>2</v>
      </c>
      <c r="B73" s="8" t="s">
        <v>1100</v>
      </c>
      <c r="C73" s="22" t="s">
        <v>1075</v>
      </c>
      <c r="D73" s="772">
        <v>455.28750000000002</v>
      </c>
      <c r="E73" s="772">
        <v>350</v>
      </c>
      <c r="F73" s="772">
        <f>'BANG TÍNH'!F144</f>
        <v>816.86666666666667</v>
      </c>
      <c r="G73" s="209">
        <f t="shared" ref="G73:G80" si="5">F73/E73</f>
        <v>2.3339047619047619</v>
      </c>
      <c r="H73" s="209">
        <v>0</v>
      </c>
      <c r="I73" s="772">
        <f>'BANG TÍNH'!I144</f>
        <v>814.16015000000004</v>
      </c>
      <c r="J73" s="209">
        <f t="shared" si="4"/>
        <v>0.99668670937729542</v>
      </c>
    </row>
    <row r="74" spans="1:10">
      <c r="A74" s="22">
        <v>3</v>
      </c>
      <c r="B74" s="8" t="s">
        <v>1099</v>
      </c>
      <c r="C74" s="22" t="s">
        <v>1075</v>
      </c>
      <c r="D74" s="772">
        <v>8450.3339510000005</v>
      </c>
      <c r="E74" s="772">
        <v>9168.4190875000004</v>
      </c>
      <c r="F74" s="772">
        <f>'BANG TÍNH'!F142+'BANG TÍNH'!F143</f>
        <v>9391.7999999999993</v>
      </c>
      <c r="G74" s="209">
        <f t="shared" si="5"/>
        <v>1.0243641690424634</v>
      </c>
      <c r="H74" s="209">
        <f>F74/D74</f>
        <v>1.1114116973907979</v>
      </c>
      <c r="I74" s="772">
        <f>'BANG TÍNH'!I142+'BANG TÍNH'!I143</f>
        <v>10947.763838718751</v>
      </c>
      <c r="J74" s="209">
        <f t="shared" si="4"/>
        <v>1.1656725908472021</v>
      </c>
    </row>
    <row r="75" spans="1:10">
      <c r="A75" s="22">
        <v>4</v>
      </c>
      <c r="B75" s="8" t="s">
        <v>1338</v>
      </c>
      <c r="C75" s="22" t="s">
        <v>1075</v>
      </c>
      <c r="D75" s="772">
        <v>0</v>
      </c>
      <c r="E75" s="772">
        <v>0</v>
      </c>
      <c r="F75" s="772">
        <f>'BANG TÍNH'!F145</f>
        <v>0</v>
      </c>
      <c r="G75" s="209"/>
      <c r="H75" s="209">
        <v>0</v>
      </c>
      <c r="I75" s="772">
        <f>'BANG TÍNH'!I145</f>
        <v>0</v>
      </c>
      <c r="J75" s="209"/>
    </row>
    <row r="76" spans="1:10" s="5" customFormat="1">
      <c r="A76" s="31" t="s">
        <v>1098</v>
      </c>
      <c r="B76" s="21" t="s">
        <v>1097</v>
      </c>
      <c r="C76" s="22" t="s">
        <v>1075</v>
      </c>
      <c r="D76" s="774">
        <v>400147.65863100003</v>
      </c>
      <c r="E76" s="774">
        <v>467994.22008630272</v>
      </c>
      <c r="F76" s="774">
        <f>CDKT!D72</f>
        <v>452445.94691399997</v>
      </c>
      <c r="G76" s="211">
        <f t="shared" si="5"/>
        <v>0.96677678376148424</v>
      </c>
      <c r="H76" s="211">
        <f>F76/D76</f>
        <v>1.1306974741822176</v>
      </c>
      <c r="I76" s="774">
        <f>CDKT!F72</f>
        <v>676697.66398428124</v>
      </c>
      <c r="J76" s="211">
        <f t="shared" si="4"/>
        <v>1.4956431118453728</v>
      </c>
    </row>
    <row r="77" spans="1:10">
      <c r="A77" s="22"/>
      <c r="B77" s="8" t="s">
        <v>299</v>
      </c>
      <c r="C77" s="22" t="s">
        <v>1075</v>
      </c>
      <c r="D77" s="772"/>
      <c r="E77" s="772"/>
      <c r="F77" s="772"/>
      <c r="G77" s="209"/>
      <c r="H77" s="209"/>
      <c r="I77" s="772"/>
      <c r="J77" s="209"/>
    </row>
    <row r="78" spans="1:10">
      <c r="A78" s="22"/>
      <c r="B78" s="8" t="s">
        <v>1096</v>
      </c>
      <c r="C78" s="22" t="s">
        <v>1075</v>
      </c>
      <c r="D78" s="772">
        <v>63149.968577000021</v>
      </c>
      <c r="E78" s="772">
        <v>123656.09048452391</v>
      </c>
      <c r="F78" s="772">
        <f>F79+F80</f>
        <v>35823.181919999945</v>
      </c>
      <c r="G78" s="209">
        <f t="shared" si="5"/>
        <v>0.28970010114045591</v>
      </c>
      <c r="H78" s="209">
        <f t="shared" ref="H78:H92" si="6">F78/D78</f>
        <v>0.5672715715815444</v>
      </c>
      <c r="I78" s="772">
        <f>I79+I80</f>
        <v>349726.45262199995</v>
      </c>
      <c r="J78" s="209">
        <f>I78/F78</f>
        <v>9.7625736709543673</v>
      </c>
    </row>
    <row r="79" spans="1:10">
      <c r="A79" s="22"/>
      <c r="B79" s="8" t="s">
        <v>1095</v>
      </c>
      <c r="C79" s="22" t="s">
        <v>1075</v>
      </c>
      <c r="D79" s="772">
        <v>524034.04621900001</v>
      </c>
      <c r="E79" s="772">
        <v>615270.36803699995</v>
      </c>
      <c r="F79" s="772">
        <f>CDKT!D47+CDKT!D50+CDKT!D53</f>
        <v>525128.75246799993</v>
      </c>
      <c r="G79" s="209">
        <f t="shared" si="5"/>
        <v>0.85349267533134432</v>
      </c>
      <c r="H79" s="209">
        <f t="shared" si="6"/>
        <v>1.0020889983330252</v>
      </c>
      <c r="I79" s="772">
        <f>CDKT!F47+CDKT!F50+CDKT!F53</f>
        <v>867072.94921900006</v>
      </c>
      <c r="J79" s="209">
        <f t="shared" si="4"/>
        <v>1.6511625865922042</v>
      </c>
    </row>
    <row r="80" spans="1:10">
      <c r="A80" s="22"/>
      <c r="B80" s="8" t="s">
        <v>1094</v>
      </c>
      <c r="C80" s="22" t="s">
        <v>1075</v>
      </c>
      <c r="D80" s="581">
        <v>-460884.07764199999</v>
      </c>
      <c r="E80" s="581">
        <v>-491614.27755247604</v>
      </c>
      <c r="F80" s="581">
        <f>CDKT!D48+CDKT!D51+CDKT!D54</f>
        <v>-489305.57054799999</v>
      </c>
      <c r="G80" s="209">
        <f t="shared" si="5"/>
        <v>0.99530382433974451</v>
      </c>
      <c r="H80" s="209">
        <f t="shared" si="6"/>
        <v>1.0616673352037058</v>
      </c>
      <c r="I80" s="581">
        <f>CDKT!F48+CDKT!F51+CDKT!F54</f>
        <v>-517346.49659700011</v>
      </c>
      <c r="J80" s="209">
        <f t="shared" si="4"/>
        <v>1.0573075961869707</v>
      </c>
    </row>
    <row r="81" spans="1:10" s="5" customFormat="1">
      <c r="A81" s="31" t="s">
        <v>1093</v>
      </c>
      <c r="B81" s="21" t="s">
        <v>1092</v>
      </c>
      <c r="C81" s="31" t="s">
        <v>1075</v>
      </c>
      <c r="D81" s="774">
        <v>400147.65863100003</v>
      </c>
      <c r="E81" s="774">
        <v>467994.22008630272</v>
      </c>
      <c r="F81" s="774">
        <f>CDKT!D126</f>
        <v>452445.94691399997</v>
      </c>
      <c r="G81" s="211">
        <f>F81/E81</f>
        <v>0.96677678376148424</v>
      </c>
      <c r="H81" s="211">
        <f>F81/D81</f>
        <v>1.1306974741822176</v>
      </c>
      <c r="I81" s="774">
        <f>CDKT!F126</f>
        <v>676697.66398428113</v>
      </c>
      <c r="J81" s="211">
        <f t="shared" si="4"/>
        <v>1.4956431118453726</v>
      </c>
    </row>
    <row r="82" spans="1:10">
      <c r="A82" s="22">
        <v>1</v>
      </c>
      <c r="B82" s="8" t="s">
        <v>436</v>
      </c>
      <c r="C82" s="22" t="s">
        <v>1075</v>
      </c>
      <c r="D82" s="772">
        <v>150000</v>
      </c>
      <c r="E82" s="772">
        <v>200000</v>
      </c>
      <c r="F82" s="772">
        <f>'BANG TÍNH'!F11</f>
        <v>150000</v>
      </c>
      <c r="G82" s="209">
        <f>F82/E82</f>
        <v>0.75</v>
      </c>
      <c r="H82" s="209">
        <f t="shared" si="6"/>
        <v>1</v>
      </c>
      <c r="I82" s="772">
        <f>'BANG TÍNH'!I11</f>
        <v>200000</v>
      </c>
      <c r="J82" s="209">
        <f>I82/F82</f>
        <v>1.3333333333333333</v>
      </c>
    </row>
    <row r="83" spans="1:10">
      <c r="A83" s="22">
        <v>2</v>
      </c>
      <c r="B83" s="8" t="s">
        <v>1091</v>
      </c>
      <c r="C83" s="22" t="s">
        <v>1075</v>
      </c>
      <c r="D83" s="772">
        <v>336908.08202750003</v>
      </c>
      <c r="E83" s="772">
        <v>371687.4899181514</v>
      </c>
      <c r="F83" s="772">
        <f>(CDKT!E106+CDKT!D106)/2</f>
        <v>375805.54755150003</v>
      </c>
      <c r="G83" s="209">
        <f>F83/E83</f>
        <v>1.0110793549555717</v>
      </c>
      <c r="H83" s="209">
        <f t="shared" si="6"/>
        <v>1.1154542369239602</v>
      </c>
      <c r="I83" s="772">
        <f>(CDKT!F106+CDKT!D106)/2</f>
        <v>419931.7327886406</v>
      </c>
      <c r="J83" s="209">
        <f>I83/F83</f>
        <v>1.117417599406495</v>
      </c>
    </row>
    <row r="84" spans="1:10">
      <c r="A84" s="22">
        <v>3</v>
      </c>
      <c r="B84" s="8" t="s">
        <v>1090</v>
      </c>
      <c r="C84" s="22" t="s">
        <v>1075</v>
      </c>
      <c r="D84" s="772">
        <v>0</v>
      </c>
      <c r="E84" s="772">
        <v>0</v>
      </c>
      <c r="F84" s="772">
        <v>0</v>
      </c>
      <c r="G84" s="209"/>
      <c r="H84" s="209"/>
      <c r="I84" s="772">
        <v>0</v>
      </c>
      <c r="J84" s="209"/>
    </row>
    <row r="85" spans="1:10">
      <c r="A85" s="22"/>
      <c r="B85" s="8" t="s">
        <v>1089</v>
      </c>
      <c r="C85" s="22"/>
      <c r="D85" s="772"/>
      <c r="E85" s="772"/>
      <c r="F85" s="772"/>
      <c r="G85" s="209"/>
      <c r="H85" s="209"/>
      <c r="I85" s="772"/>
      <c r="J85" s="209"/>
    </row>
    <row r="86" spans="1:10" s="5" customFormat="1">
      <c r="A86" s="31" t="s">
        <v>1088</v>
      </c>
      <c r="B86" s="21" t="s">
        <v>1087</v>
      </c>
      <c r="C86" s="31" t="s">
        <v>1075</v>
      </c>
      <c r="D86" s="774"/>
      <c r="E86" s="774"/>
      <c r="F86" s="774"/>
      <c r="G86" s="209"/>
      <c r="H86" s="209"/>
      <c r="I86" s="774"/>
      <c r="J86" s="209"/>
    </row>
    <row r="87" spans="1:10" s="5" customFormat="1">
      <c r="A87" s="31">
        <v>1</v>
      </c>
      <c r="B87" s="21" t="s">
        <v>1086</v>
      </c>
      <c r="C87" s="31" t="s">
        <v>1075</v>
      </c>
      <c r="D87" s="774">
        <v>43730.161559</v>
      </c>
      <c r="E87" s="774">
        <v>63593.261641271696</v>
      </c>
      <c r="F87" s="774">
        <f>CDKT!D18</f>
        <v>49662.172677000002</v>
      </c>
      <c r="G87" s="211">
        <f t="shared" ref="G87:G99" si="7">F87/E87</f>
        <v>0.78093451091002875</v>
      </c>
      <c r="H87" s="211">
        <f t="shared" si="6"/>
        <v>1.1356503362100923</v>
      </c>
      <c r="I87" s="774">
        <f>CDKT!F18</f>
        <v>57345.799999999901</v>
      </c>
      <c r="J87" s="211">
        <f t="shared" ref="J87:J92" si="8">I87/F87</f>
        <v>1.1547179051745033</v>
      </c>
    </row>
    <row r="88" spans="1:10">
      <c r="A88" s="22"/>
      <c r="B88" s="8" t="s">
        <v>1085</v>
      </c>
      <c r="C88" s="22"/>
      <c r="D88" s="772"/>
      <c r="E88" s="772"/>
      <c r="F88" s="772"/>
      <c r="G88" s="209"/>
      <c r="H88" s="209"/>
      <c r="I88" s="772"/>
      <c r="J88" s="209"/>
    </row>
    <row r="89" spans="1:10">
      <c r="A89" s="22"/>
      <c r="B89" s="8" t="s">
        <v>1084</v>
      </c>
      <c r="C89" s="22"/>
      <c r="D89" s="772">
        <v>2236</v>
      </c>
      <c r="E89" s="772">
        <v>436</v>
      </c>
      <c r="F89" s="772">
        <v>1146</v>
      </c>
      <c r="G89" s="209">
        <f>F89/E89</f>
        <v>2.6284403669724772</v>
      </c>
      <c r="H89" s="209">
        <f>F89/D89</f>
        <v>0.51252236135957063</v>
      </c>
      <c r="I89" s="772">
        <v>66</v>
      </c>
      <c r="J89" s="209">
        <f>I89/F89</f>
        <v>5.7591623036649213E-2</v>
      </c>
    </row>
    <row r="90" spans="1:10" s="5" customFormat="1">
      <c r="A90" s="31">
        <v>2</v>
      </c>
      <c r="B90" s="21" t="s">
        <v>1083</v>
      </c>
      <c r="C90" s="31" t="s">
        <v>1075</v>
      </c>
      <c r="D90" s="774">
        <v>45618.974531</v>
      </c>
      <c r="E90" s="774">
        <v>79147.924350000001</v>
      </c>
      <c r="F90" s="774">
        <f>F91+F94</f>
        <v>55363.535910999999</v>
      </c>
      <c r="G90" s="211">
        <f t="shared" si="7"/>
        <v>0.69949447652192287</v>
      </c>
      <c r="H90" s="211">
        <f t="shared" si="6"/>
        <v>1.213607637615312</v>
      </c>
      <c r="I90" s="774">
        <f>I91+I94</f>
        <v>233916.60940999995</v>
      </c>
      <c r="J90" s="211">
        <f t="shared" si="8"/>
        <v>4.2251024173389879</v>
      </c>
    </row>
    <row r="91" spans="1:10" s="178" customFormat="1" ht="16.2">
      <c r="A91" s="2628">
        <v>2.1</v>
      </c>
      <c r="B91" s="2633" t="s">
        <v>115</v>
      </c>
      <c r="C91" s="2628" t="s">
        <v>1075</v>
      </c>
      <c r="D91" s="2634">
        <v>45618.974531</v>
      </c>
      <c r="E91" s="2634">
        <v>45742.194600000003</v>
      </c>
      <c r="F91" s="2634">
        <f>CDKT!D76</f>
        <v>55363.535910999999</v>
      </c>
      <c r="G91" s="2447">
        <f t="shared" si="7"/>
        <v>1.21033842812168</v>
      </c>
      <c r="H91" s="2447">
        <f t="shared" si="6"/>
        <v>1.213607637615312</v>
      </c>
      <c r="I91" s="2634">
        <f>CDKT!F76</f>
        <v>74469.859409999946</v>
      </c>
      <c r="J91" s="2447">
        <f t="shared" si="8"/>
        <v>1.3451066335379018</v>
      </c>
    </row>
    <row r="92" spans="1:10">
      <c r="A92" s="22"/>
      <c r="B92" s="8" t="s">
        <v>1082</v>
      </c>
      <c r="C92" s="22" t="s">
        <v>1075</v>
      </c>
      <c r="D92" s="772">
        <v>45618.974531</v>
      </c>
      <c r="E92" s="772">
        <v>45742.194600000003</v>
      </c>
      <c r="F92" s="772">
        <f>F91</f>
        <v>55363.535910999999</v>
      </c>
      <c r="G92" s="209">
        <f t="shared" si="7"/>
        <v>1.21033842812168</v>
      </c>
      <c r="H92" s="209">
        <f t="shared" si="6"/>
        <v>1.213607637615312</v>
      </c>
      <c r="I92" s="772">
        <f>I91</f>
        <v>74469.859409999946</v>
      </c>
      <c r="J92" s="209">
        <f t="shared" si="8"/>
        <v>1.3451066335379018</v>
      </c>
    </row>
    <row r="93" spans="1:10">
      <c r="A93" s="22"/>
      <c r="B93" s="8" t="s">
        <v>1081</v>
      </c>
      <c r="C93" s="22"/>
      <c r="D93" s="772"/>
      <c r="E93" s="772"/>
      <c r="F93" s="772"/>
      <c r="G93" s="209"/>
      <c r="H93" s="209"/>
      <c r="I93" s="772"/>
      <c r="J93" s="209"/>
    </row>
    <row r="94" spans="1:10" s="178" customFormat="1" ht="16.2">
      <c r="A94" s="2628">
        <v>2.2000000000000002</v>
      </c>
      <c r="B94" s="2633" t="s">
        <v>116</v>
      </c>
      <c r="C94" s="2628" t="s">
        <v>1075</v>
      </c>
      <c r="D94" s="2634">
        <v>0</v>
      </c>
      <c r="E94" s="2634">
        <v>33405.729749999999</v>
      </c>
      <c r="F94" s="2634">
        <f>CDKT!D91</f>
        <v>0</v>
      </c>
      <c r="G94" s="2447">
        <f t="shared" si="7"/>
        <v>0</v>
      </c>
      <c r="H94" s="2447">
        <v>0</v>
      </c>
      <c r="I94" s="2634">
        <f>CDKT!F91</f>
        <v>159446.75</v>
      </c>
      <c r="J94" s="2447">
        <v>0</v>
      </c>
    </row>
    <row r="95" spans="1:10">
      <c r="A95" s="22"/>
      <c r="B95" s="8" t="s">
        <v>1082</v>
      </c>
      <c r="C95" s="22" t="s">
        <v>1075</v>
      </c>
      <c r="D95" s="772">
        <v>0</v>
      </c>
      <c r="E95" s="772">
        <v>33405.729749999999</v>
      </c>
      <c r="F95" s="772">
        <f>F94</f>
        <v>0</v>
      </c>
      <c r="G95" s="209">
        <f t="shared" si="7"/>
        <v>0</v>
      </c>
      <c r="H95" s="209">
        <v>0</v>
      </c>
      <c r="I95" s="772">
        <f>I94</f>
        <v>159446.75</v>
      </c>
      <c r="J95" s="209">
        <v>0</v>
      </c>
    </row>
    <row r="96" spans="1:10">
      <c r="A96" s="22"/>
      <c r="B96" s="8" t="s">
        <v>1081</v>
      </c>
      <c r="C96" s="22"/>
      <c r="D96" s="772"/>
      <c r="E96" s="772"/>
      <c r="F96" s="772"/>
      <c r="G96" s="209"/>
      <c r="H96" s="209"/>
      <c r="I96" s="772"/>
      <c r="J96" s="209"/>
    </row>
    <row r="97" spans="1:12" s="5" customFormat="1" ht="16.2">
      <c r="A97" s="31" t="s">
        <v>1080</v>
      </c>
      <c r="B97" s="21" t="s">
        <v>1079</v>
      </c>
      <c r="C97" s="31" t="s">
        <v>1075</v>
      </c>
      <c r="D97" s="774">
        <v>833</v>
      </c>
      <c r="E97" s="774">
        <v>100129.94</v>
      </c>
      <c r="F97" s="774">
        <f>SUM(F98:F100)</f>
        <v>1148</v>
      </c>
      <c r="G97" s="211">
        <f t="shared" si="7"/>
        <v>1.1465102246141364E-2</v>
      </c>
      <c r="H97" s="211">
        <v>0</v>
      </c>
      <c r="I97" s="774">
        <f>SUM(I98:I100)</f>
        <v>341474</v>
      </c>
      <c r="J97" s="2447">
        <f>I97/F97</f>
        <v>297.45121951219511</v>
      </c>
    </row>
    <row r="98" spans="1:12">
      <c r="A98" s="22">
        <v>1</v>
      </c>
      <c r="B98" s="8" t="s">
        <v>1078</v>
      </c>
      <c r="C98" s="22" t="s">
        <v>1075</v>
      </c>
      <c r="D98" s="772">
        <v>0</v>
      </c>
      <c r="E98" s="772">
        <v>0</v>
      </c>
      <c r="F98" s="772">
        <f>'01BKH Chi tieu tong hop'!E87</f>
        <v>0</v>
      </c>
      <c r="G98" s="209"/>
      <c r="H98" s="209"/>
      <c r="I98" s="772">
        <f>'01BKH Chi tieu tong hop'!G87</f>
        <v>0</v>
      </c>
      <c r="J98" s="209"/>
    </row>
    <row r="99" spans="1:12" ht="16.2">
      <c r="A99" s="22">
        <v>2</v>
      </c>
      <c r="B99" s="8" t="s">
        <v>133</v>
      </c>
      <c r="C99" s="22" t="s">
        <v>1075</v>
      </c>
      <c r="D99" s="772">
        <v>833</v>
      </c>
      <c r="E99" s="772">
        <v>100129.94</v>
      </c>
      <c r="F99" s="772">
        <f>'01BKH Chi tieu tong hop'!E88</f>
        <v>1148</v>
      </c>
      <c r="G99" s="209">
        <f t="shared" si="7"/>
        <v>1.1465102246141364E-2</v>
      </c>
      <c r="H99" s="209">
        <v>0</v>
      </c>
      <c r="I99" s="772">
        <f>'01BKH Chi tieu tong hop'!G88</f>
        <v>341474</v>
      </c>
      <c r="J99" s="2447">
        <f>I99/F99</f>
        <v>297.45121951219511</v>
      </c>
      <c r="L99" s="120"/>
    </row>
    <row r="100" spans="1:12">
      <c r="A100" s="22">
        <v>3</v>
      </c>
      <c r="B100" s="8" t="s">
        <v>728</v>
      </c>
      <c r="C100" s="22" t="s">
        <v>1075</v>
      </c>
      <c r="D100" s="772">
        <v>0</v>
      </c>
      <c r="E100" s="772">
        <v>0</v>
      </c>
      <c r="F100" s="772">
        <f>'01BKH Chi tieu tong hop'!E89</f>
        <v>0</v>
      </c>
      <c r="G100" s="209"/>
      <c r="H100" s="209"/>
      <c r="I100" s="772">
        <f>'01BKH Chi tieu tong hop'!G89</f>
        <v>0</v>
      </c>
      <c r="J100" s="209"/>
    </row>
    <row r="101" spans="1:12" ht="31.2">
      <c r="A101" s="31" t="s">
        <v>1077</v>
      </c>
      <c r="B101" s="21" t="s">
        <v>1076</v>
      </c>
      <c r="C101" s="22" t="s">
        <v>1075</v>
      </c>
      <c r="D101" s="772"/>
      <c r="E101" s="772"/>
      <c r="F101" s="772"/>
      <c r="G101" s="772"/>
      <c r="H101" s="772"/>
      <c r="I101" s="772"/>
      <c r="J101" s="772"/>
    </row>
    <row r="102" spans="1:12" ht="16.2">
      <c r="A102" s="22">
        <v>1</v>
      </c>
      <c r="B102" s="8" t="s">
        <v>1074</v>
      </c>
      <c r="C102" s="22"/>
      <c r="D102" s="772" t="s">
        <v>1535</v>
      </c>
      <c r="E102" s="772">
        <v>15300</v>
      </c>
      <c r="F102" s="772" t="str">
        <f>'[83]16KH dau tu ra ngoai'!D10</f>
        <v>-</v>
      </c>
      <c r="G102" s="209" t="s">
        <v>1535</v>
      </c>
      <c r="H102" s="209" t="s">
        <v>1535</v>
      </c>
      <c r="I102" s="772">
        <v>0</v>
      </c>
      <c r="J102" s="2447" t="s">
        <v>1535</v>
      </c>
    </row>
    <row r="103" spans="1:12">
      <c r="A103" s="22">
        <v>2</v>
      </c>
      <c r="B103" s="8" t="s">
        <v>1073</v>
      </c>
      <c r="C103" s="22"/>
      <c r="D103" s="772">
        <v>22543</v>
      </c>
      <c r="E103" s="772">
        <v>22543</v>
      </c>
      <c r="F103" s="772">
        <f>'16KH dau tu ra ngoai'!D11</f>
        <v>22543</v>
      </c>
      <c r="G103" s="209">
        <f>F103/E103</f>
        <v>1</v>
      </c>
      <c r="H103" s="209">
        <f>F103/D103</f>
        <v>1</v>
      </c>
      <c r="I103" s="772">
        <f>'16KH dau tu ra ngoai'!E11</f>
        <v>22543</v>
      </c>
      <c r="J103" s="210">
        <f>I103/F103</f>
        <v>1</v>
      </c>
    </row>
    <row r="104" spans="1:12" ht="16.2">
      <c r="A104" s="22">
        <v>3</v>
      </c>
      <c r="B104" s="8" t="s">
        <v>1072</v>
      </c>
      <c r="C104" s="22"/>
      <c r="D104" s="2632"/>
      <c r="E104" s="2632"/>
      <c r="F104" s="2632"/>
      <c r="G104" s="2632"/>
      <c r="H104" s="2632"/>
      <c r="I104" s="2632"/>
      <c r="J104" s="2447"/>
    </row>
    <row r="105" spans="1:12" ht="14.25" customHeight="1">
      <c r="A105" s="22"/>
      <c r="B105" s="8" t="s">
        <v>1071</v>
      </c>
      <c r="C105" s="22"/>
      <c r="D105" s="2632"/>
      <c r="E105" s="2632"/>
      <c r="F105" s="2632"/>
      <c r="G105" s="2632"/>
      <c r="H105" s="2632"/>
      <c r="I105" s="2632"/>
      <c r="J105" s="2447"/>
    </row>
    <row r="106" spans="1:12">
      <c r="A106" s="31" t="s">
        <v>1070</v>
      </c>
      <c r="B106" s="21" t="s">
        <v>1069</v>
      </c>
      <c r="C106" s="22"/>
      <c r="D106" s="772"/>
      <c r="E106" s="772"/>
      <c r="F106" s="772"/>
      <c r="G106" s="772"/>
      <c r="H106" s="772"/>
      <c r="I106" s="772"/>
      <c r="J106" s="772"/>
    </row>
    <row r="107" spans="1:12">
      <c r="A107" s="22">
        <v>1</v>
      </c>
      <c r="B107" s="8" t="s">
        <v>1068</v>
      </c>
      <c r="C107" s="22" t="s">
        <v>5</v>
      </c>
      <c r="D107" s="209">
        <v>0.26520039936978124</v>
      </c>
      <c r="E107" s="209">
        <v>0.26347133722893057</v>
      </c>
      <c r="F107" s="209">
        <f>F47/F83</f>
        <v>0.28216460211638705</v>
      </c>
      <c r="G107" s="209">
        <f>F107/E107</f>
        <v>1.0709498994617919</v>
      </c>
      <c r="H107" s="209">
        <f>F107/D107</f>
        <v>1.0639674856709089</v>
      </c>
      <c r="I107" s="209">
        <f>I47/I83</f>
        <v>0.2912282889122691</v>
      </c>
      <c r="J107" s="209">
        <f>I107/F107</f>
        <v>1.0321219838629634</v>
      </c>
    </row>
    <row r="108" spans="1:12">
      <c r="A108" s="22">
        <v>2</v>
      </c>
      <c r="B108" s="8" t="s">
        <v>1067</v>
      </c>
      <c r="C108" s="22" t="s">
        <v>5</v>
      </c>
      <c r="D108" s="209">
        <v>0.25004552353350884</v>
      </c>
      <c r="E108" s="209">
        <v>0.24911167744715254</v>
      </c>
      <c r="F108" s="209">
        <f>F47/F18</f>
        <v>0.25608922204330231</v>
      </c>
      <c r="G108" s="209">
        <f>F108/E108</f>
        <v>1.0280097049951824</v>
      </c>
      <c r="H108" s="209">
        <f>F108/D108</f>
        <v>1.0241703927524364</v>
      </c>
      <c r="I108" s="209">
        <f>I47/I18</f>
        <v>0.26365257040719869</v>
      </c>
      <c r="J108" s="209">
        <f>I108/F108</f>
        <v>1.0295340362376417</v>
      </c>
    </row>
    <row r="109" spans="1:12">
      <c r="A109" s="22">
        <v>3</v>
      </c>
      <c r="B109" s="8" t="s">
        <v>1066</v>
      </c>
      <c r="C109" s="22" t="s">
        <v>5</v>
      </c>
      <c r="D109" s="209">
        <v>0.22328796877203091</v>
      </c>
      <c r="E109" s="209">
        <v>0.20925258432025279</v>
      </c>
      <c r="F109" s="209">
        <f>F47/F76</f>
        <v>0.23436837819249087</v>
      </c>
      <c r="G109" s="209">
        <f>F109/E109</f>
        <v>1.1200262063850994</v>
      </c>
      <c r="H109" s="209">
        <f>F109/D109</f>
        <v>1.049623853364767</v>
      </c>
      <c r="I109" s="209">
        <f>I47/I76</f>
        <v>0.18072472613536431</v>
      </c>
      <c r="J109" s="209">
        <f>I109/F109</f>
        <v>0.77111395116167036</v>
      </c>
    </row>
    <row r="110" spans="1:12" s="5" customFormat="1">
      <c r="A110" s="31" t="s">
        <v>1065</v>
      </c>
      <c r="B110" s="21" t="s">
        <v>1064</v>
      </c>
      <c r="C110" s="31"/>
      <c r="D110" s="21"/>
      <c r="E110" s="21"/>
      <c r="F110" s="21"/>
      <c r="G110" s="21"/>
      <c r="H110" s="21"/>
      <c r="I110" s="21"/>
      <c r="J110" s="21"/>
    </row>
    <row r="111" spans="1:12">
      <c r="A111" s="22">
        <v>1</v>
      </c>
      <c r="B111" s="8" t="s">
        <v>1062</v>
      </c>
      <c r="C111" s="22" t="s">
        <v>1063</v>
      </c>
      <c r="D111" s="2635">
        <v>0.1354048090994634</v>
      </c>
      <c r="E111" s="2635">
        <v>0.21294212610553295</v>
      </c>
      <c r="F111" s="2635">
        <f>F90/F83</f>
        <v>0.14731963450702662</v>
      </c>
      <c r="G111" s="209">
        <f>F111/E111</f>
        <v>0.69182945244951588</v>
      </c>
      <c r="H111" s="209">
        <f>F111/D111</f>
        <v>1.0879941080882218</v>
      </c>
      <c r="I111" s="2635">
        <f>I90/I83</f>
        <v>0.5570348491089967</v>
      </c>
      <c r="J111" s="209">
        <f>I111/F111</f>
        <v>3.78113108258104</v>
      </c>
    </row>
    <row r="112" spans="1:12">
      <c r="A112" s="33">
        <v>2</v>
      </c>
      <c r="B112" s="14" t="s">
        <v>1061</v>
      </c>
      <c r="C112" s="33" t="s">
        <v>1063</v>
      </c>
      <c r="D112" s="2636">
        <v>0.12867498901198218</v>
      </c>
      <c r="E112" s="2636">
        <v>0.20354552741753362</v>
      </c>
      <c r="F112" s="2636">
        <f>F90/'BANG TÍNH'!F12</f>
        <v>0.13942580778422273</v>
      </c>
      <c r="G112" s="2265">
        <f>F112/E112</f>
        <v>0.68498585821646718</v>
      </c>
      <c r="H112" s="2265">
        <f>F112/D112</f>
        <v>1.0835501821666325</v>
      </c>
      <c r="I112" s="2636">
        <f>I90/'BANG TÍNH'!I12</f>
        <v>0.528289562061102</v>
      </c>
      <c r="J112" s="2265">
        <f>I112/F112</f>
        <v>3.7890371263166007</v>
      </c>
    </row>
    <row r="114" spans="1:10">
      <c r="F114" s="2804" t="s">
        <v>2097</v>
      </c>
      <c r="G114" s="2804"/>
      <c r="H114" s="2804"/>
      <c r="I114" s="2804"/>
      <c r="J114" s="2804"/>
    </row>
    <row r="115" spans="1:10" ht="15.75" customHeight="1">
      <c r="B115" s="7" t="s">
        <v>391</v>
      </c>
      <c r="C115" s="5"/>
      <c r="D115" s="5"/>
      <c r="E115" s="5"/>
      <c r="F115" s="5"/>
      <c r="G115" s="5"/>
      <c r="H115" s="2645" t="s">
        <v>181</v>
      </c>
      <c r="I115" s="2645"/>
      <c r="J115" s="2645"/>
    </row>
    <row r="116" spans="1:10">
      <c r="B116" s="34"/>
      <c r="D116" s="2803"/>
      <c r="E116" s="2803"/>
      <c r="F116" s="2803"/>
      <c r="I116" s="34"/>
    </row>
    <row r="120" spans="1:10">
      <c r="A120" s="7"/>
      <c r="B120" s="7" t="s">
        <v>1724</v>
      </c>
      <c r="C120" s="5"/>
      <c r="D120" s="5"/>
      <c r="E120" s="5"/>
      <c r="F120" s="5"/>
      <c r="G120" s="5"/>
      <c r="H120" s="2645" t="s">
        <v>1533</v>
      </c>
      <c r="I120" s="2645"/>
      <c r="J120" s="2645"/>
    </row>
  </sheetData>
  <mergeCells count="14">
    <mergeCell ref="D116:F116"/>
    <mergeCell ref="F114:J114"/>
    <mergeCell ref="H120:J120"/>
    <mergeCell ref="H115:J115"/>
    <mergeCell ref="A1:C1"/>
    <mergeCell ref="A3:J3"/>
    <mergeCell ref="A4:J4"/>
    <mergeCell ref="A6:A7"/>
    <mergeCell ref="B6:B7"/>
    <mergeCell ref="C6:C7"/>
    <mergeCell ref="D6:D7"/>
    <mergeCell ref="E6:E7"/>
    <mergeCell ref="F6:H6"/>
    <mergeCell ref="I6:J6"/>
  </mergeCells>
  <printOptions horizontalCentered="1"/>
  <pageMargins left="0.4" right="0.2" top="0.4" bottom="0.3"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dimension ref="A1:AD126"/>
  <sheetViews>
    <sheetView zoomScale="90" zoomScaleNormal="90" workbookViewId="0">
      <pane xSplit="3" ySplit="7" topLeftCell="D43" activePane="bottomRight" state="frozen"/>
      <selection pane="topRight" activeCell="D1" sqref="D1"/>
      <selection pane="bottomLeft" activeCell="A8" sqref="A8"/>
      <selection pane="bottomRight" activeCell="C51" sqref="C51"/>
    </sheetView>
  </sheetViews>
  <sheetFormatPr defaultColWidth="9.109375" defaultRowHeight="15.6"/>
  <cols>
    <col min="1" max="1" width="8.6640625" style="11" bestFit="1" customWidth="1"/>
    <col min="2" max="2" width="54" style="53" customWidth="1"/>
    <col min="3" max="3" width="9.44140625" style="18" bestFit="1" customWidth="1"/>
    <col min="4" max="4" width="10.109375" style="18" bestFit="1" customWidth="1"/>
    <col min="5" max="5" width="10.109375" style="18" customWidth="1"/>
    <col min="6" max="6" width="12.44140625" style="126" customWidth="1"/>
    <col min="7" max="7" width="14" style="18" customWidth="1"/>
    <col min="8" max="8" width="12.44140625" style="126" customWidth="1"/>
    <col min="9" max="9" width="10.44140625" style="18" bestFit="1" customWidth="1"/>
    <col min="10" max="10" width="11.109375" style="18" hidden="1" customWidth="1"/>
    <col min="11" max="11" width="18" style="18" hidden="1" customWidth="1"/>
    <col min="12" max="22" width="0" style="18" hidden="1" customWidth="1"/>
    <col min="23" max="23" width="12.44140625" style="18" hidden="1" customWidth="1"/>
    <col min="24" max="24" width="13.109375" style="18" hidden="1" customWidth="1"/>
    <col min="25" max="25" width="11.33203125" style="18" hidden="1" customWidth="1"/>
    <col min="26" max="26" width="13.109375" style="18" hidden="1" customWidth="1"/>
    <col min="27" max="27" width="23.88671875" style="18" bestFit="1" customWidth="1"/>
    <col min="28" max="16384" width="9.109375" style="18"/>
  </cols>
  <sheetData>
    <row r="1" spans="1:9" ht="15.75" customHeight="1">
      <c r="A1" s="2645" t="s">
        <v>849</v>
      </c>
      <c r="B1" s="2645"/>
      <c r="C1" s="2645"/>
      <c r="D1" s="5"/>
      <c r="E1" s="5"/>
      <c r="F1" s="125"/>
      <c r="G1" s="2644" t="s">
        <v>277</v>
      </c>
      <c r="H1" s="2644"/>
      <c r="I1" s="2644"/>
    </row>
    <row r="2" spans="1:9" ht="15.75" customHeight="1">
      <c r="B2" s="7"/>
      <c r="C2" s="7"/>
      <c r="D2" s="5"/>
      <c r="E2" s="5"/>
      <c r="F2" s="125"/>
      <c r="G2" s="11"/>
      <c r="H2" s="11"/>
      <c r="I2" s="11"/>
    </row>
    <row r="3" spans="1:9">
      <c r="A3" s="50"/>
      <c r="B3" s="50"/>
      <c r="C3" s="50"/>
      <c r="D3" s="5"/>
      <c r="E3" s="5"/>
      <c r="F3" s="125"/>
      <c r="G3" s="5"/>
      <c r="H3" s="125"/>
      <c r="I3" s="5"/>
    </row>
    <row r="4" spans="1:9" ht="15.75" customHeight="1">
      <c r="A4" s="2645" t="s">
        <v>2056</v>
      </c>
      <c r="B4" s="2645"/>
      <c r="C4" s="2645"/>
      <c r="D4" s="2645"/>
      <c r="E4" s="2645"/>
      <c r="F4" s="2645"/>
      <c r="G4" s="2645"/>
      <c r="H4" s="2645"/>
      <c r="I4" s="2645"/>
    </row>
    <row r="5" spans="1:9" ht="15.75" customHeight="1">
      <c r="H5" s="2648"/>
      <c r="I5" s="2648"/>
    </row>
    <row r="6" spans="1:9" ht="15.75" customHeight="1">
      <c r="A6" s="2647" t="s">
        <v>8</v>
      </c>
      <c r="B6" s="2646" t="s">
        <v>0</v>
      </c>
      <c r="C6" s="2647" t="s">
        <v>141</v>
      </c>
      <c r="D6" s="2647" t="s">
        <v>1539</v>
      </c>
      <c r="E6" s="2647"/>
      <c r="F6" s="2647"/>
      <c r="G6" s="2647" t="s">
        <v>2038</v>
      </c>
      <c r="H6" s="2647" t="s">
        <v>343</v>
      </c>
      <c r="I6" s="2647" t="s">
        <v>146</v>
      </c>
    </row>
    <row r="7" spans="1:9" ht="43.5" customHeight="1">
      <c r="A7" s="2647"/>
      <c r="B7" s="2646"/>
      <c r="C7" s="2647"/>
      <c r="D7" s="54" t="s">
        <v>145</v>
      </c>
      <c r="E7" s="54" t="s">
        <v>25</v>
      </c>
      <c r="F7" s="54" t="s">
        <v>342</v>
      </c>
      <c r="G7" s="2647"/>
      <c r="H7" s="2647"/>
      <c r="I7" s="2647"/>
    </row>
    <row r="8" spans="1:9" s="5" customFormat="1" ht="15.75" customHeight="1">
      <c r="A8" s="20">
        <v>1</v>
      </c>
      <c r="B8" s="1764" t="s">
        <v>85</v>
      </c>
      <c r="C8" s="20" t="s">
        <v>4</v>
      </c>
      <c r="D8" s="101"/>
      <c r="E8" s="101"/>
      <c r="F8" s="101"/>
      <c r="G8" s="1765"/>
      <c r="H8" s="101"/>
      <c r="I8" s="1765"/>
    </row>
    <row r="9" spans="1:9" ht="15.75" customHeight="1">
      <c r="A9" s="31"/>
      <c r="B9" s="16" t="s">
        <v>86</v>
      </c>
      <c r="C9" s="22"/>
      <c r="D9" s="1766">
        <f>SUM(D10:D18)</f>
        <v>393112.84402063012</v>
      </c>
      <c r="E9" s="1766">
        <f>SUM(E10:E18)</f>
        <v>414070.619419</v>
      </c>
      <c r="F9" s="110">
        <f>E9/D9</f>
        <v>1.0533123649281477</v>
      </c>
      <c r="G9" s="1766">
        <f>SUM(G10:G18)</f>
        <v>463852.86443868052</v>
      </c>
      <c r="H9" s="110">
        <f>G9/E9</f>
        <v>1.1202264606204906</v>
      </c>
      <c r="I9" s="1766"/>
    </row>
    <row r="10" spans="1:9" ht="15.75" customHeight="1">
      <c r="A10" s="22">
        <v>1.1000000000000001</v>
      </c>
      <c r="B10" s="6" t="s">
        <v>87</v>
      </c>
      <c r="C10" s="22" t="s">
        <v>4</v>
      </c>
      <c r="D10" s="1767"/>
      <c r="E10" s="1767"/>
      <c r="F10" s="100"/>
      <c r="G10" s="1767"/>
      <c r="H10" s="102"/>
      <c r="I10" s="1767"/>
    </row>
    <row r="11" spans="1:9" ht="15.75" customHeight="1">
      <c r="A11" s="22">
        <v>1.2</v>
      </c>
      <c r="B11" s="6" t="s">
        <v>88</v>
      </c>
      <c r="C11" s="22" t="s">
        <v>4</v>
      </c>
      <c r="D11" s="1767"/>
      <c r="E11" s="1767"/>
      <c r="F11" s="100"/>
      <c r="G11" s="1767"/>
      <c r="H11" s="102"/>
      <c r="I11" s="1767"/>
    </row>
    <row r="12" spans="1:9" ht="15.75" customHeight="1">
      <c r="A12" s="22">
        <v>1.3</v>
      </c>
      <c r="B12" s="6" t="s">
        <v>89</v>
      </c>
      <c r="C12" s="22" t="s">
        <v>4</v>
      </c>
      <c r="D12" s="1767"/>
      <c r="E12" s="1767"/>
      <c r="F12" s="100"/>
      <c r="G12" s="1767"/>
      <c r="H12" s="109"/>
      <c r="I12" s="1767"/>
    </row>
    <row r="13" spans="1:9" ht="15.75" customHeight="1">
      <c r="A13" s="22">
        <v>1.4</v>
      </c>
      <c r="B13" s="6" t="s">
        <v>508</v>
      </c>
      <c r="C13" s="22" t="s">
        <v>4</v>
      </c>
      <c r="D13" s="1767">
        <f>'BANG TÍNH'!E22</f>
        <v>383104.45652499999</v>
      </c>
      <c r="E13" s="1767">
        <f>'BANG TÍNH'!F22</f>
        <v>401822.40357899998</v>
      </c>
      <c r="F13" s="109">
        <f>E13/D13</f>
        <v>1.0488585990979682</v>
      </c>
      <c r="G13" s="1767">
        <f>'BANG TÍNH'!I22</f>
        <v>450479.70935323345</v>
      </c>
      <c r="H13" s="109">
        <f>G13/E13</f>
        <v>1.1210915701584749</v>
      </c>
      <c r="I13" s="1767"/>
    </row>
    <row r="14" spans="1:9" ht="15.75" customHeight="1">
      <c r="A14" s="22">
        <v>1.5</v>
      </c>
      <c r="B14" s="6" t="s">
        <v>91</v>
      </c>
      <c r="C14" s="22" t="s">
        <v>4</v>
      </c>
      <c r="D14" s="1767"/>
      <c r="E14" s="1767"/>
      <c r="F14" s="1767"/>
      <c r="G14" s="1767"/>
      <c r="H14" s="109"/>
      <c r="I14" s="1767"/>
    </row>
    <row r="15" spans="1:9" ht="15.75" customHeight="1">
      <c r="A15" s="22">
        <v>1.6</v>
      </c>
      <c r="B15" s="6" t="s">
        <v>92</v>
      </c>
      <c r="C15" s="22" t="s">
        <v>4</v>
      </c>
      <c r="D15" s="1767"/>
      <c r="E15" s="1767"/>
      <c r="F15" s="1767"/>
      <c r="G15" s="1767"/>
      <c r="H15" s="109"/>
      <c r="I15" s="1767"/>
    </row>
    <row r="16" spans="1:9" ht="15.75" customHeight="1">
      <c r="A16" s="1768" t="s">
        <v>363</v>
      </c>
      <c r="B16" s="1769" t="s">
        <v>367</v>
      </c>
      <c r="C16" s="1768" t="s">
        <v>4</v>
      </c>
      <c r="D16" s="1767"/>
      <c r="E16" s="1767"/>
      <c r="F16" s="1767"/>
      <c r="G16" s="1767"/>
      <c r="H16" s="109"/>
      <c r="I16" s="1767"/>
    </row>
    <row r="17" spans="1:11" ht="15.75" customHeight="1">
      <c r="A17" s="1768" t="s">
        <v>364</v>
      </c>
      <c r="B17" s="1769" t="s">
        <v>368</v>
      </c>
      <c r="C17" s="1768" t="s">
        <v>4</v>
      </c>
      <c r="D17" s="1767"/>
      <c r="E17" s="1767"/>
      <c r="F17" s="1767"/>
      <c r="G17" s="1767"/>
      <c r="H17" s="109"/>
      <c r="I17" s="1767"/>
    </row>
    <row r="18" spans="1:11" ht="15.75" customHeight="1">
      <c r="A18" s="22">
        <v>1.7</v>
      </c>
      <c r="B18" s="6" t="s">
        <v>93</v>
      </c>
      <c r="C18" s="22" t="s">
        <v>4</v>
      </c>
      <c r="D18" s="1767">
        <f>'BANG TÍNH'!E123+'BANG TÍNH'!E132</f>
        <v>10008.387495630137</v>
      </c>
      <c r="E18" s="1767">
        <f>'BANG TÍNH'!F123+'BANG TÍNH'!F132</f>
        <v>12248.215840000001</v>
      </c>
      <c r="F18" s="109">
        <f>E18/D18</f>
        <v>1.2237951263725368</v>
      </c>
      <c r="G18" s="1767">
        <f>'BANG TÍNH'!I123+'BANG TÍNH'!I132</f>
        <v>13373.155085447095</v>
      </c>
      <c r="H18" s="109">
        <f>G18/E18</f>
        <v>1.0918451519913037</v>
      </c>
      <c r="I18" s="1767"/>
    </row>
    <row r="19" spans="1:11" ht="15.75" customHeight="1">
      <c r="A19" s="31"/>
      <c r="B19" s="16" t="s">
        <v>94</v>
      </c>
      <c r="C19" s="22"/>
      <c r="D19" s="100"/>
      <c r="E19" s="100"/>
      <c r="F19" s="100"/>
      <c r="G19" s="1767"/>
      <c r="H19" s="109"/>
      <c r="I19" s="1767"/>
    </row>
    <row r="20" spans="1:11" ht="15.75" customHeight="1">
      <c r="A20" s="22">
        <v>1.8</v>
      </c>
      <c r="B20" s="6" t="s">
        <v>95</v>
      </c>
      <c r="C20" s="22" t="s">
        <v>4</v>
      </c>
      <c r="D20" s="1767"/>
      <c r="E20" s="1767"/>
      <c r="F20" s="1767"/>
      <c r="G20" s="1767"/>
      <c r="H20" s="109"/>
      <c r="I20" s="1767"/>
    </row>
    <row r="21" spans="1:11" ht="15.75" customHeight="1">
      <c r="A21" s="9"/>
      <c r="B21" s="1770" t="s">
        <v>147</v>
      </c>
      <c r="C21" s="9" t="s">
        <v>4</v>
      </c>
      <c r="D21" s="1771"/>
      <c r="E21" s="1771"/>
      <c r="F21" s="1771"/>
      <c r="G21" s="1771"/>
      <c r="H21" s="109"/>
      <c r="I21" s="1771"/>
    </row>
    <row r="22" spans="1:11" ht="15.75" customHeight="1">
      <c r="A22" s="9"/>
      <c r="B22" s="1770" t="s">
        <v>148</v>
      </c>
      <c r="C22" s="9" t="s">
        <v>4</v>
      </c>
      <c r="D22" s="1771"/>
      <c r="E22" s="1771"/>
      <c r="F22" s="1771"/>
      <c r="G22" s="1771"/>
      <c r="H22" s="109"/>
      <c r="I22" s="1771"/>
      <c r="J22" s="24"/>
      <c r="K22" s="24"/>
    </row>
    <row r="23" spans="1:11" ht="17.25" customHeight="1">
      <c r="A23" s="9"/>
      <c r="B23" s="1770" t="s">
        <v>149</v>
      </c>
      <c r="C23" s="9" t="s">
        <v>4</v>
      </c>
      <c r="D23" s="1771"/>
      <c r="E23" s="1771"/>
      <c r="F23" s="1771"/>
      <c r="G23" s="1771"/>
      <c r="H23" s="109"/>
      <c r="I23" s="1771"/>
    </row>
    <row r="24" spans="1:11" ht="15.75" customHeight="1">
      <c r="A24" s="22">
        <v>1.9</v>
      </c>
      <c r="B24" s="6" t="s">
        <v>96</v>
      </c>
      <c r="C24" s="22" t="s">
        <v>4</v>
      </c>
      <c r="D24" s="1767">
        <f>D9</f>
        <v>393112.84402063012</v>
      </c>
      <c r="E24" s="1767">
        <f>E9</f>
        <v>414070.619419</v>
      </c>
      <c r="F24" s="109">
        <f>E24/D24</f>
        <v>1.0533123649281477</v>
      </c>
      <c r="G24" s="1767">
        <f>G9</f>
        <v>463852.86443868052</v>
      </c>
      <c r="H24" s="109">
        <f>G24/E24</f>
        <v>1.1202264606204906</v>
      </c>
      <c r="I24" s="1767"/>
    </row>
    <row r="25" spans="1:11" ht="15.75" customHeight="1">
      <c r="A25" s="31">
        <v>2</v>
      </c>
      <c r="B25" s="16" t="s">
        <v>97</v>
      </c>
      <c r="C25" s="31" t="s">
        <v>4</v>
      </c>
      <c r="D25" s="1690">
        <f>D26</f>
        <v>393112.84402063012</v>
      </c>
      <c r="E25" s="1690">
        <f>E26</f>
        <v>414070.619419</v>
      </c>
      <c r="F25" s="111">
        <f>E25/D25</f>
        <v>1.0533123649281477</v>
      </c>
      <c r="G25" s="1690">
        <f>G26</f>
        <v>463852.86443868052</v>
      </c>
      <c r="H25" s="111">
        <f>G25/E25</f>
        <v>1.1202264606204906</v>
      </c>
      <c r="I25" s="1767"/>
    </row>
    <row r="26" spans="1:11" ht="15.75" customHeight="1">
      <c r="A26" s="31"/>
      <c r="B26" s="16" t="s">
        <v>86</v>
      </c>
      <c r="C26" s="22"/>
      <c r="D26" s="100">
        <f>SUM(D27:D35)</f>
        <v>393112.84402063012</v>
      </c>
      <c r="E26" s="100">
        <f>SUM(E27:E35)</f>
        <v>414070.619419</v>
      </c>
      <c r="F26" s="109">
        <f>E26/D26</f>
        <v>1.0533123649281477</v>
      </c>
      <c r="G26" s="100">
        <f>SUM(G27:G35)</f>
        <v>463852.86443868052</v>
      </c>
      <c r="H26" s="109">
        <f>G26/E26</f>
        <v>1.1202264606204906</v>
      </c>
      <c r="I26" s="1767"/>
    </row>
    <row r="27" spans="1:11" ht="15.75" customHeight="1">
      <c r="A27" s="22">
        <v>2.1</v>
      </c>
      <c r="B27" s="6" t="s">
        <v>87</v>
      </c>
      <c r="C27" s="22" t="s">
        <v>4</v>
      </c>
      <c r="D27" s="1767"/>
      <c r="E27" s="1767"/>
      <c r="F27" s="1767"/>
      <c r="G27" s="1767"/>
      <c r="H27" s="109"/>
      <c r="I27" s="1767"/>
    </row>
    <row r="28" spans="1:11" ht="15.75" customHeight="1">
      <c r="A28" s="22">
        <v>2.2000000000000002</v>
      </c>
      <c r="B28" s="6" t="s">
        <v>88</v>
      </c>
      <c r="C28" s="22" t="s">
        <v>4</v>
      </c>
      <c r="D28" s="1767"/>
      <c r="E28" s="1767"/>
      <c r="F28" s="1767"/>
      <c r="G28" s="1767"/>
      <c r="H28" s="109"/>
      <c r="I28" s="1767"/>
    </row>
    <row r="29" spans="1:11" ht="15.75" customHeight="1">
      <c r="A29" s="22">
        <v>2.2999999999999998</v>
      </c>
      <c r="B29" s="6" t="s">
        <v>89</v>
      </c>
      <c r="C29" s="22" t="s">
        <v>4</v>
      </c>
      <c r="D29" s="1767"/>
      <c r="E29" s="1767"/>
      <c r="F29" s="1767"/>
      <c r="G29" s="1767"/>
      <c r="H29" s="109"/>
      <c r="I29" s="1767"/>
    </row>
    <row r="30" spans="1:11" ht="15.75" customHeight="1">
      <c r="A30" s="22">
        <v>2.4</v>
      </c>
      <c r="B30" s="6" t="s">
        <v>90</v>
      </c>
      <c r="C30" s="22" t="s">
        <v>4</v>
      </c>
      <c r="D30" s="1767">
        <f>'BANG TÍNH'!E29</f>
        <v>383104.45652499999</v>
      </c>
      <c r="E30" s="1767">
        <f>E13</f>
        <v>401822.40357899998</v>
      </c>
      <c r="F30" s="109">
        <f>E30/D30</f>
        <v>1.0488585990979682</v>
      </c>
      <c r="G30" s="1767">
        <f>'BANG TÍNH'!I29</f>
        <v>450479.70935323345</v>
      </c>
      <c r="H30" s="109">
        <f>G30/E30</f>
        <v>1.1210915701584749</v>
      </c>
      <c r="I30" s="1767"/>
    </row>
    <row r="31" spans="1:11" ht="15.75" customHeight="1">
      <c r="A31" s="22">
        <v>2.5</v>
      </c>
      <c r="B31" s="6" t="s">
        <v>91</v>
      </c>
      <c r="C31" s="22" t="s">
        <v>4</v>
      </c>
      <c r="D31" s="1767"/>
      <c r="E31" s="1767"/>
      <c r="F31" s="1767"/>
      <c r="G31" s="1767"/>
      <c r="H31" s="109"/>
      <c r="I31" s="1767"/>
    </row>
    <row r="32" spans="1:11" ht="15.75" customHeight="1">
      <c r="A32" s="22">
        <v>2.6</v>
      </c>
      <c r="B32" s="6" t="s">
        <v>92</v>
      </c>
      <c r="C32" s="22" t="s">
        <v>4</v>
      </c>
      <c r="D32" s="1767"/>
      <c r="E32" s="1767"/>
      <c r="F32" s="1767"/>
      <c r="G32" s="1767"/>
      <c r="H32" s="109"/>
      <c r="I32" s="1767"/>
    </row>
    <row r="33" spans="1:26" ht="15.75" customHeight="1">
      <c r="A33" s="1768" t="s">
        <v>365</v>
      </c>
      <c r="B33" s="1769" t="s">
        <v>367</v>
      </c>
      <c r="C33" s="1768" t="s">
        <v>4</v>
      </c>
      <c r="D33" s="1767"/>
      <c r="E33" s="1767"/>
      <c r="F33" s="1767"/>
      <c r="G33" s="1767"/>
      <c r="H33" s="109"/>
      <c r="I33" s="1767"/>
    </row>
    <row r="34" spans="1:26" ht="15.75" customHeight="1">
      <c r="A34" s="1768" t="s">
        <v>366</v>
      </c>
      <c r="B34" s="1769" t="s">
        <v>368</v>
      </c>
      <c r="C34" s="1768" t="s">
        <v>4</v>
      </c>
      <c r="D34" s="1767"/>
      <c r="E34" s="1767"/>
      <c r="F34" s="1767"/>
      <c r="G34" s="1767"/>
      <c r="H34" s="109"/>
      <c r="I34" s="1767"/>
    </row>
    <row r="35" spans="1:26" ht="15.75" customHeight="1">
      <c r="A35" s="22">
        <v>2.7</v>
      </c>
      <c r="B35" s="6" t="s">
        <v>93</v>
      </c>
      <c r="C35" s="22" t="s">
        <v>4</v>
      </c>
      <c r="D35" s="1767">
        <f>'BANG TÍNH'!E123+'BANG TÍNH'!E132</f>
        <v>10008.387495630137</v>
      </c>
      <c r="E35" s="1767">
        <f>'BANG TÍNH'!F123+'BANG TÍNH'!F132</f>
        <v>12248.215840000001</v>
      </c>
      <c r="F35" s="109">
        <f>E35/D35</f>
        <v>1.2237951263725368</v>
      </c>
      <c r="G35" s="1767">
        <f>'BANG TÍNH'!I123+'BANG TÍNH'!I132</f>
        <v>13373.155085447095</v>
      </c>
      <c r="H35" s="109">
        <f>G35/E35</f>
        <v>1.0918451519913037</v>
      </c>
      <c r="I35" s="1767"/>
    </row>
    <row r="36" spans="1:26" ht="15.75" customHeight="1">
      <c r="A36" s="31"/>
      <c r="B36" s="16" t="s">
        <v>94</v>
      </c>
      <c r="C36" s="22"/>
      <c r="D36" s="100"/>
      <c r="E36" s="100"/>
      <c r="F36" s="100"/>
      <c r="G36" s="1767"/>
      <c r="H36" s="109"/>
      <c r="I36" s="1767"/>
    </row>
    <row r="37" spans="1:26" ht="15.75" customHeight="1">
      <c r="A37" s="22">
        <v>2.8</v>
      </c>
      <c r="B37" s="6" t="s">
        <v>95</v>
      </c>
      <c r="C37" s="22" t="s">
        <v>4</v>
      </c>
      <c r="D37" s="100"/>
      <c r="E37" s="100"/>
      <c r="F37" s="100"/>
      <c r="G37" s="1767"/>
      <c r="H37" s="109"/>
      <c r="I37" s="1767"/>
    </row>
    <row r="38" spans="1:26" ht="15.75" customHeight="1">
      <c r="A38" s="1772"/>
      <c r="B38" s="1773" t="s">
        <v>369</v>
      </c>
      <c r="C38" s="1772" t="s">
        <v>4</v>
      </c>
      <c r="D38" s="100"/>
      <c r="E38" s="100"/>
      <c r="F38" s="100"/>
      <c r="G38" s="1767"/>
      <c r="H38" s="109"/>
      <c r="I38" s="1767"/>
    </row>
    <row r="39" spans="1:26" ht="15.75" customHeight="1">
      <c r="A39" s="1772"/>
      <c r="B39" s="1773" t="s">
        <v>370</v>
      </c>
      <c r="C39" s="1772" t="s">
        <v>4</v>
      </c>
      <c r="D39" s="100"/>
      <c r="E39" s="100"/>
      <c r="F39" s="100"/>
      <c r="G39" s="1767"/>
      <c r="H39" s="109"/>
      <c r="I39" s="1767"/>
      <c r="W39" s="18" t="s">
        <v>468</v>
      </c>
      <c r="X39" s="18" t="s">
        <v>469</v>
      </c>
      <c r="Y39" s="18">
        <v>2012</v>
      </c>
    </row>
    <row r="40" spans="1:26" ht="15.75" customHeight="1">
      <c r="A40" s="22">
        <v>2.9</v>
      </c>
      <c r="B40" s="6" t="s">
        <v>98</v>
      </c>
      <c r="C40" s="22" t="s">
        <v>4</v>
      </c>
      <c r="D40" s="1767">
        <f>D24</f>
        <v>393112.84402063012</v>
      </c>
      <c r="E40" s="1767">
        <f>E24</f>
        <v>414070.619419</v>
      </c>
      <c r="F40" s="102">
        <f t="shared" ref="F40:F47" si="0">E40/D40</f>
        <v>1.0533123649281477</v>
      </c>
      <c r="G40" s="1767">
        <f>G24</f>
        <v>463852.86443868052</v>
      </c>
      <c r="H40" s="102">
        <f t="shared" ref="H40:H47" si="1">G40/E40</f>
        <v>1.1202264606204906</v>
      </c>
      <c r="I40" s="1767"/>
      <c r="J40" s="1712">
        <f>X40/W40</f>
        <v>1.002294063994251</v>
      </c>
      <c r="K40" s="2650"/>
      <c r="L40" s="2650"/>
      <c r="M40" s="2650"/>
      <c r="N40" s="2650"/>
      <c r="O40" s="2650"/>
      <c r="P40" s="2650"/>
      <c r="Q40" s="2650"/>
      <c r="R40" s="2650"/>
      <c r="S40" s="2650"/>
      <c r="T40" s="2650"/>
      <c r="U40" s="2650"/>
      <c r="V40" s="2650"/>
      <c r="W40" s="38">
        <v>108541</v>
      </c>
      <c r="X40" s="38">
        <v>108790</v>
      </c>
      <c r="Y40" s="38">
        <v>78192</v>
      </c>
      <c r="Z40" s="1712">
        <f>X40/Y40</f>
        <v>1.3913188049928382</v>
      </c>
    </row>
    <row r="41" spans="1:26" ht="15.75" customHeight="1">
      <c r="A41" s="31">
        <v>3</v>
      </c>
      <c r="B41" s="16" t="s">
        <v>2</v>
      </c>
      <c r="C41" s="31" t="s">
        <v>4</v>
      </c>
      <c r="D41" s="1690">
        <f>SUM(D42:D43)</f>
        <v>271942.43671382737</v>
      </c>
      <c r="E41" s="1690">
        <f>ROUND(SUM(E42:E43),0)</f>
        <v>278955</v>
      </c>
      <c r="F41" s="110">
        <f t="shared" si="0"/>
        <v>1.0257869399528554</v>
      </c>
      <c r="G41" s="1690">
        <f>SUM(G42:G43)</f>
        <v>312389.76441763283</v>
      </c>
      <c r="H41" s="110">
        <f t="shared" si="1"/>
        <v>1.1198571971021591</v>
      </c>
      <c r="I41" s="1690"/>
      <c r="J41" s="1712">
        <f>X41/W41</f>
        <v>1.3951588317785502</v>
      </c>
      <c r="K41" s="1774" t="s">
        <v>311</v>
      </c>
      <c r="L41" s="1775" t="s">
        <v>20</v>
      </c>
      <c r="M41" s="1775" t="s">
        <v>313</v>
      </c>
      <c r="N41" s="1775" t="s">
        <v>174</v>
      </c>
      <c r="O41" s="1774" t="s">
        <v>311</v>
      </c>
      <c r="P41" s="1775" t="s">
        <v>20</v>
      </c>
      <c r="Q41" s="1775" t="s">
        <v>313</v>
      </c>
      <c r="R41" s="1775" t="s">
        <v>174</v>
      </c>
      <c r="S41" s="1775" t="s">
        <v>311</v>
      </c>
      <c r="T41" s="1775" t="s">
        <v>20</v>
      </c>
      <c r="U41" s="1775" t="s">
        <v>313</v>
      </c>
      <c r="V41" s="1775" t="s">
        <v>174</v>
      </c>
      <c r="W41" s="38">
        <v>16401</v>
      </c>
      <c r="X41" s="38">
        <v>22882</v>
      </c>
      <c r="Y41" s="38">
        <v>18158</v>
      </c>
      <c r="Z41" s="1712">
        <f>X41/Y41</f>
        <v>1.2601608106619673</v>
      </c>
    </row>
    <row r="42" spans="1:26" ht="15.75" customHeight="1">
      <c r="A42" s="22">
        <v>3.1</v>
      </c>
      <c r="B42" s="6" t="s">
        <v>99</v>
      </c>
      <c r="C42" s="22" t="s">
        <v>4</v>
      </c>
      <c r="D42" s="100">
        <f>'10 GVHB'!D20</f>
        <v>222677.31289897382</v>
      </c>
      <c r="E42" s="100">
        <f>'10 GVHB'!E20</f>
        <v>221989.09988299999</v>
      </c>
      <c r="F42" s="102">
        <f t="shared" si="0"/>
        <v>0.99690937075261876</v>
      </c>
      <c r="G42" s="100">
        <f>'10 GVHB'!G20</f>
        <v>249620.86685540236</v>
      </c>
      <c r="H42" s="102">
        <f t="shared" si="1"/>
        <v>1.1244735303984104</v>
      </c>
      <c r="I42" s="1767"/>
      <c r="J42" s="1712">
        <f>X42/W42</f>
        <v>0.84986238124833524</v>
      </c>
      <c r="K42" s="100">
        <v>54863</v>
      </c>
      <c r="L42" s="100">
        <v>6266</v>
      </c>
      <c r="M42" s="100">
        <v>641</v>
      </c>
      <c r="N42" s="100">
        <v>61770</v>
      </c>
      <c r="O42" s="100">
        <v>53715</v>
      </c>
      <c r="P42" s="100">
        <v>6287</v>
      </c>
      <c r="Q42" s="100">
        <v>780</v>
      </c>
      <c r="R42" s="100">
        <v>60782</v>
      </c>
      <c r="S42" s="100">
        <v>79366</v>
      </c>
      <c r="T42" s="100">
        <v>8343</v>
      </c>
      <c r="U42" s="100">
        <v>800</v>
      </c>
      <c r="V42" s="100">
        <v>88509</v>
      </c>
      <c r="W42" s="38">
        <v>11263</v>
      </c>
      <c r="X42" s="38">
        <v>9572</v>
      </c>
      <c r="Y42" s="38">
        <v>7149</v>
      </c>
      <c r="Z42" s="1712">
        <f>X42/Y42</f>
        <v>1.3389285214715345</v>
      </c>
    </row>
    <row r="43" spans="1:26" ht="15.75" customHeight="1">
      <c r="A43" s="22">
        <v>3.2</v>
      </c>
      <c r="B43" s="6" t="s">
        <v>471</v>
      </c>
      <c r="C43" s="22" t="s">
        <v>4</v>
      </c>
      <c r="D43" s="100">
        <f>'11 QLDN'!D28+'12 CPBH'!D21+'BANG TÍNH'!E128+'BANG TÍNH'!E133</f>
        <v>49265.123814853549</v>
      </c>
      <c r="E43" s="100">
        <f>'11 QLDN'!E28+'12 CPBH'!E21+'BANG TÍNH'!F128+'BANG TÍNH'!F133</f>
        <v>56965.719118000008</v>
      </c>
      <c r="F43" s="102">
        <f t="shared" si="0"/>
        <v>1.1563092651930922</v>
      </c>
      <c r="G43" s="100">
        <f>'11 QLDN'!G28+'12 CPBH'!G21+'BANG TÍNH'!I128+'BANG TÍNH'!I133</f>
        <v>62768.897562230479</v>
      </c>
      <c r="H43" s="102">
        <f t="shared" si="1"/>
        <v>1.101871415547474</v>
      </c>
      <c r="I43" s="1767"/>
      <c r="J43" s="1712">
        <f>X43/W43</f>
        <v>1.1271705822267619</v>
      </c>
      <c r="K43" s="1774" t="s">
        <v>311</v>
      </c>
      <c r="L43" s="1775" t="s">
        <v>20</v>
      </c>
      <c r="M43" s="1775" t="s">
        <v>313</v>
      </c>
      <c r="N43" s="100"/>
      <c r="O43" s="100"/>
      <c r="P43" s="100"/>
      <c r="Q43" s="100"/>
      <c r="R43" s="100"/>
      <c r="S43" s="100"/>
      <c r="T43" s="100"/>
      <c r="U43" s="100"/>
      <c r="V43" s="100"/>
      <c r="W43" s="38">
        <v>19580</v>
      </c>
      <c r="X43" s="38">
        <v>22070</v>
      </c>
      <c r="Y43" s="38">
        <v>19866</v>
      </c>
      <c r="Z43" s="1712">
        <f>X43/Y43</f>
        <v>1.1109433202456458</v>
      </c>
    </row>
    <row r="44" spans="1:26" ht="15.75" customHeight="1">
      <c r="A44" s="31">
        <v>4</v>
      </c>
      <c r="B44" s="16" t="s">
        <v>100</v>
      </c>
      <c r="C44" s="31" t="s">
        <v>4</v>
      </c>
      <c r="D44" s="1690">
        <f>D45+D48</f>
        <v>121170.67362963014</v>
      </c>
      <c r="E44" s="1690">
        <f>E45+E48</f>
        <v>135116.41972999999</v>
      </c>
      <c r="F44" s="110">
        <f t="shared" si="0"/>
        <v>1.1150917600986223</v>
      </c>
      <c r="G44" s="1690">
        <f>G45+G48</f>
        <v>151463.1263183238</v>
      </c>
      <c r="H44" s="110">
        <f t="shared" si="1"/>
        <v>1.120982384087656</v>
      </c>
      <c r="I44" s="1690"/>
      <c r="J44" s="57"/>
      <c r="K44" s="100">
        <v>53715</v>
      </c>
      <c r="L44" s="100">
        <v>6287</v>
      </c>
      <c r="M44" s="100">
        <v>780</v>
      </c>
    </row>
    <row r="45" spans="1:26" ht="15.75" customHeight="1">
      <c r="A45" s="22">
        <v>4.0999999999999996</v>
      </c>
      <c r="B45" s="6" t="s">
        <v>101</v>
      </c>
      <c r="C45" s="22" t="s">
        <v>4</v>
      </c>
      <c r="D45" s="1767">
        <f>SUM(D46:D47)</f>
        <v>120870.67362963014</v>
      </c>
      <c r="E45" s="1767">
        <f>SUM(E46:E47)</f>
        <v>136232.95594699998</v>
      </c>
      <c r="F45" s="102">
        <f t="shared" si="0"/>
        <v>1.127096853654036</v>
      </c>
      <c r="G45" s="1767">
        <f>SUM(G46:G47)</f>
        <v>151463.1263183238</v>
      </c>
      <c r="H45" s="102">
        <f t="shared" si="1"/>
        <v>1.1117950518320174</v>
      </c>
      <c r="I45" s="1767"/>
      <c r="K45" s="1775" t="s">
        <v>311</v>
      </c>
      <c r="L45" s="1775" t="s">
        <v>20</v>
      </c>
      <c r="M45" s="1775" t="s">
        <v>313</v>
      </c>
      <c r="W45" s="32"/>
      <c r="X45" s="32"/>
      <c r="Y45" s="32"/>
      <c r="Z45" s="32"/>
    </row>
    <row r="46" spans="1:26" s="24" customFormat="1" ht="15.75" customHeight="1">
      <c r="A46" s="9" t="s">
        <v>21</v>
      </c>
      <c r="B46" s="1770" t="s">
        <v>102</v>
      </c>
      <c r="C46" s="9" t="s">
        <v>4</v>
      </c>
      <c r="D46" s="1771">
        <f>'BANG TÍNH'!E122</f>
        <v>112312</v>
      </c>
      <c r="E46" s="1771">
        <f>'BANG TÍNH'!F122</f>
        <v>124615.94491999998</v>
      </c>
      <c r="F46" s="124">
        <f t="shared" si="0"/>
        <v>1.1095514719709378</v>
      </c>
      <c r="G46" s="1771">
        <f>'BANG TÍNH'!I122</f>
        <v>141507</v>
      </c>
      <c r="H46" s="102">
        <f t="shared" si="1"/>
        <v>1.1355448942817359</v>
      </c>
      <c r="I46" s="1771"/>
      <c r="J46" s="18"/>
      <c r="K46" s="100">
        <v>79366</v>
      </c>
      <c r="L46" s="100">
        <v>8343</v>
      </c>
      <c r="M46" s="100">
        <v>800</v>
      </c>
    </row>
    <row r="47" spans="1:26" s="24" customFormat="1" ht="15.75" customHeight="1">
      <c r="A47" s="9" t="s">
        <v>22</v>
      </c>
      <c r="B47" s="1770" t="s">
        <v>1006</v>
      </c>
      <c r="C47" s="9" t="s">
        <v>4</v>
      </c>
      <c r="D47" s="1776">
        <f>'BANG TÍNH'!E123-'BANG TÍNH'!E128</f>
        <v>8558.6736296301369</v>
      </c>
      <c r="E47" s="1776">
        <f>'BANG TÍNH'!F123-'BANG TÍNH'!F128</f>
        <v>11617.011027</v>
      </c>
      <c r="F47" s="124">
        <f t="shared" si="0"/>
        <v>1.3573377756550846</v>
      </c>
      <c r="G47" s="1776">
        <f>'BANG TÍNH'!I123-'BANG TÍNH'!I128</f>
        <v>9956.1263183238079</v>
      </c>
      <c r="H47" s="102">
        <f t="shared" si="1"/>
        <v>0.85702994472364702</v>
      </c>
      <c r="I47" s="1771"/>
      <c r="J47" s="18"/>
      <c r="K47" s="100"/>
    </row>
    <row r="48" spans="1:26" ht="15.75" customHeight="1">
      <c r="A48" s="22">
        <v>4.2</v>
      </c>
      <c r="B48" s="6" t="s">
        <v>103</v>
      </c>
      <c r="C48" s="22" t="s">
        <v>4</v>
      </c>
      <c r="D48" s="1777">
        <f>'BANG TÍNH'!E132-'BANG TÍNH'!E133</f>
        <v>300</v>
      </c>
      <c r="E48" s="84">
        <f>'BANG TÍNH'!F132-'BANG TÍNH'!F133</f>
        <v>-1116.5362170000001</v>
      </c>
      <c r="F48" s="1778"/>
      <c r="G48" s="84">
        <f>'BANG TÍNH'!I132-'BANG TÍNH'!I133</f>
        <v>0</v>
      </c>
      <c r="H48" s="102"/>
      <c r="I48" s="1767"/>
      <c r="K48" s="100">
        <v>11115</v>
      </c>
      <c r="L48" s="100">
        <v>15924</v>
      </c>
      <c r="M48" s="100">
        <v>14990</v>
      </c>
    </row>
    <row r="49" spans="1:27" ht="15.75" customHeight="1">
      <c r="A49" s="22">
        <v>4.3</v>
      </c>
      <c r="B49" s="6" t="s">
        <v>104</v>
      </c>
      <c r="C49" s="22" t="s">
        <v>4</v>
      </c>
      <c r="D49" s="1767"/>
      <c r="E49" s="1767"/>
      <c r="F49" s="1767"/>
      <c r="G49" s="1767"/>
      <c r="H49" s="102"/>
      <c r="I49" s="1767"/>
      <c r="K49" s="100"/>
      <c r="L49" s="100"/>
      <c r="M49" s="100"/>
    </row>
    <row r="50" spans="1:27" ht="15.75" customHeight="1">
      <c r="A50" s="22">
        <v>4.4000000000000004</v>
      </c>
      <c r="B50" s="6" t="s">
        <v>105</v>
      </c>
      <c r="C50" s="22" t="s">
        <v>4</v>
      </c>
      <c r="D50" s="1767">
        <f>D46+D47</f>
        <v>120870.67362963014</v>
      </c>
      <c r="E50" s="1767">
        <f>E46+E47</f>
        <v>136232.95594699998</v>
      </c>
      <c r="F50" s="102">
        <f>E50/D50</f>
        <v>1.127096853654036</v>
      </c>
      <c r="G50" s="1767">
        <f>G46+G47</f>
        <v>151463.1263183238</v>
      </c>
      <c r="H50" s="102">
        <f>G50/E50</f>
        <v>1.1117950518320174</v>
      </c>
      <c r="I50" s="1767"/>
    </row>
    <row r="51" spans="1:27" ht="15.75" customHeight="1">
      <c r="A51" s="22">
        <v>4.5</v>
      </c>
      <c r="B51" s="6" t="s">
        <v>106</v>
      </c>
      <c r="C51" s="22" t="s">
        <v>4</v>
      </c>
      <c r="D51" s="139">
        <f>'BANG TÍNH'!E160</f>
        <v>0.26347243306027751</v>
      </c>
      <c r="E51" s="139">
        <f>'BANG TÍNH'!F160</f>
        <v>0.28216460211638705</v>
      </c>
      <c r="F51" s="102">
        <f>E51/D51</f>
        <v>1.0709454451799636</v>
      </c>
      <c r="G51" s="139">
        <f>'BANG TÍNH'!I160</f>
        <v>0.2912282889122691</v>
      </c>
      <c r="H51" s="102">
        <f>G51/E51</f>
        <v>1.0321219838629634</v>
      </c>
      <c r="I51" s="139"/>
    </row>
    <row r="52" spans="1:27" ht="15.75" customHeight="1">
      <c r="A52" s="31">
        <v>5</v>
      </c>
      <c r="B52" s="16" t="s">
        <v>107</v>
      </c>
      <c r="C52" s="31" t="s">
        <v>4</v>
      </c>
      <c r="D52" s="1767"/>
      <c r="E52" s="103"/>
      <c r="F52" s="100"/>
      <c r="G52" s="1767"/>
      <c r="H52" s="102"/>
      <c r="I52" s="1690"/>
    </row>
    <row r="53" spans="1:27" ht="15.75" customHeight="1">
      <c r="A53" s="22">
        <v>5.0999999999999996</v>
      </c>
      <c r="B53" s="6" t="s">
        <v>108</v>
      </c>
      <c r="C53" s="22" t="s">
        <v>4</v>
      </c>
      <c r="D53" s="1767"/>
      <c r="E53" s="100"/>
      <c r="F53" s="100"/>
      <c r="G53" s="1767"/>
      <c r="H53" s="102"/>
      <c r="I53" s="1767"/>
    </row>
    <row r="54" spans="1:27" ht="15.75" customHeight="1">
      <c r="A54" s="22">
        <v>5.2</v>
      </c>
      <c r="B54" s="6" t="s">
        <v>109</v>
      </c>
      <c r="C54" s="22" t="s">
        <v>4</v>
      </c>
      <c r="D54" s="1767"/>
      <c r="E54" s="100"/>
      <c r="F54" s="100"/>
      <c r="G54" s="1767"/>
      <c r="H54" s="102"/>
      <c r="I54" s="1767"/>
    </row>
    <row r="55" spans="1:27" s="686" customFormat="1" ht="15.75" customHeight="1">
      <c r="A55" s="31">
        <v>6</v>
      </c>
      <c r="B55" s="16" t="s">
        <v>110</v>
      </c>
      <c r="C55" s="31" t="s">
        <v>4</v>
      </c>
      <c r="D55" s="1690">
        <f>SUM(D56:D60)</f>
        <v>42829</v>
      </c>
      <c r="E55" s="1690">
        <f>SUM(E56:E60)</f>
        <v>44316.096932</v>
      </c>
      <c r="F55" s="111">
        <f>E55/D55</f>
        <v>1.0347217290153867</v>
      </c>
      <c r="G55" s="47">
        <f>SUM(G56:G60)</f>
        <v>70246</v>
      </c>
      <c r="H55" s="111">
        <f t="shared" ref="H55:H69" si="2">G55/E55</f>
        <v>1.5851125180944443</v>
      </c>
      <c r="I55" s="1690"/>
      <c r="J55" s="18"/>
      <c r="K55" s="18"/>
      <c r="L55" s="18">
        <f>SUM(L56:L63)</f>
        <v>2366.1999999999998</v>
      </c>
      <c r="M55" s="18"/>
      <c r="N55" s="18"/>
      <c r="O55" s="18"/>
      <c r="P55" s="18"/>
      <c r="Q55" s="18"/>
      <c r="R55" s="18"/>
      <c r="S55" s="18"/>
      <c r="T55" s="18"/>
      <c r="U55" s="18"/>
      <c r="V55" s="18"/>
      <c r="W55" s="38">
        <v>7149</v>
      </c>
      <c r="X55" s="1712">
        <f>E55/W55</f>
        <v>6.1989224971324663</v>
      </c>
      <c r="Y55" s="18"/>
      <c r="Z55" s="18"/>
    </row>
    <row r="56" spans="1:27" s="686" customFormat="1" ht="15.75" customHeight="1">
      <c r="A56" s="22">
        <v>6.1</v>
      </c>
      <c r="B56" s="6" t="s">
        <v>1883</v>
      </c>
      <c r="C56" s="22" t="s">
        <v>4</v>
      </c>
      <c r="D56" s="1767">
        <v>8694</v>
      </c>
      <c r="E56" s="1767">
        <v>642.29999999999995</v>
      </c>
      <c r="F56" s="109">
        <f>E56/D56</f>
        <v>7.3878536922015181E-2</v>
      </c>
      <c r="G56" s="48">
        <v>26552</v>
      </c>
      <c r="H56" s="109">
        <f t="shared" si="2"/>
        <v>41.33893819087654</v>
      </c>
      <c r="I56" s="1767"/>
      <c r="J56" s="18"/>
      <c r="K56" s="18" t="s">
        <v>265</v>
      </c>
      <c r="L56" s="18">
        <v>2366.1999999999998</v>
      </c>
      <c r="M56" s="18"/>
      <c r="N56" s="18"/>
      <c r="O56" s="18"/>
      <c r="P56" s="18"/>
      <c r="Q56" s="18"/>
      <c r="R56" s="18"/>
      <c r="S56" s="18"/>
      <c r="T56" s="18"/>
      <c r="U56" s="18"/>
      <c r="V56" s="18"/>
      <c r="W56" s="18"/>
      <c r="X56" s="18"/>
      <c r="Y56" s="18"/>
      <c r="Z56" s="18"/>
    </row>
    <row r="57" spans="1:27" s="686" customFormat="1" ht="15.75" customHeight="1">
      <c r="A57" s="22">
        <v>6.2</v>
      </c>
      <c r="B57" s="6" t="s">
        <v>111</v>
      </c>
      <c r="C57" s="22" t="s">
        <v>4</v>
      </c>
      <c r="D57" s="1767">
        <f>KQKD!C26</f>
        <v>23242</v>
      </c>
      <c r="E57" s="1767">
        <f>[82]KQKD!D26</f>
        <v>29076.896932</v>
      </c>
      <c r="F57" s="109">
        <f>E57/D57</f>
        <v>1.2510496915928062</v>
      </c>
      <c r="G57" s="1767">
        <f>KQKD!F26</f>
        <v>29167</v>
      </c>
      <c r="H57" s="109">
        <f t="shared" si="2"/>
        <v>1.0030987855482212</v>
      </c>
      <c r="I57" s="1767"/>
      <c r="J57" s="18"/>
      <c r="K57" s="18"/>
      <c r="L57" s="18"/>
      <c r="M57" s="18"/>
      <c r="N57" s="18"/>
      <c r="O57" s="18"/>
      <c r="P57" s="18"/>
      <c r="Q57" s="18"/>
      <c r="R57" s="18"/>
      <c r="S57" s="18"/>
      <c r="T57" s="18"/>
      <c r="U57" s="18"/>
      <c r="V57" s="18"/>
      <c r="W57" s="18"/>
      <c r="X57" s="18"/>
      <c r="Y57" s="18"/>
      <c r="Z57" s="18"/>
    </row>
    <row r="58" spans="1:27" s="686" customFormat="1" ht="15.75" customHeight="1">
      <c r="A58" s="22"/>
      <c r="B58" s="6" t="s">
        <v>721</v>
      </c>
      <c r="C58" s="22" t="s">
        <v>4</v>
      </c>
      <c r="D58" s="1767">
        <v>1468</v>
      </c>
      <c r="E58" s="1767">
        <v>1875.9</v>
      </c>
      <c r="F58" s="109">
        <f>E58/D58</f>
        <v>1.2778610354223434</v>
      </c>
      <c r="G58" s="1767">
        <v>2732</v>
      </c>
      <c r="H58" s="109">
        <f t="shared" si="2"/>
        <v>1.4563676102137639</v>
      </c>
      <c r="I58" s="1767"/>
      <c r="J58" s="18"/>
      <c r="K58" s="18"/>
      <c r="L58" s="18"/>
      <c r="M58" s="18"/>
      <c r="N58" s="18"/>
      <c r="O58" s="18"/>
      <c r="P58" s="18"/>
      <c r="Q58" s="18"/>
      <c r="R58" s="18"/>
      <c r="S58" s="18"/>
      <c r="T58" s="18"/>
      <c r="U58" s="18"/>
      <c r="V58" s="18"/>
      <c r="W58" s="18"/>
      <c r="X58" s="18"/>
      <c r="Y58" s="18"/>
      <c r="Z58" s="18"/>
    </row>
    <row r="59" spans="1:27" s="686" customFormat="1" ht="15.75" customHeight="1">
      <c r="A59" s="22">
        <v>6.3</v>
      </c>
      <c r="B59" s="6" t="s">
        <v>507</v>
      </c>
      <c r="C59" s="22" t="s">
        <v>4</v>
      </c>
      <c r="D59" s="1767">
        <v>4703</v>
      </c>
      <c r="E59" s="1767">
        <v>8319</v>
      </c>
      <c r="F59" s="109">
        <f t="shared" ref="F59:F69" si="3">E59/D59</f>
        <v>1.7688709334467361</v>
      </c>
      <c r="G59" s="1767">
        <v>6870</v>
      </c>
      <c r="H59" s="109">
        <f t="shared" si="2"/>
        <v>0.82582041110710425</v>
      </c>
      <c r="I59" s="1767"/>
      <c r="J59" s="18"/>
      <c r="K59" s="18"/>
      <c r="L59" s="18"/>
      <c r="M59" s="18"/>
      <c r="N59" s="18"/>
      <c r="O59" s="18"/>
      <c r="P59" s="18"/>
      <c r="Q59" s="18"/>
      <c r="R59" s="18"/>
      <c r="S59" s="18"/>
      <c r="T59" s="18"/>
      <c r="U59" s="18"/>
      <c r="V59" s="18"/>
      <c r="W59" s="18"/>
      <c r="X59" s="18"/>
      <c r="Y59" s="18"/>
      <c r="Z59" s="18"/>
    </row>
    <row r="60" spans="1:27" s="686" customFormat="1" ht="15.75" customHeight="1">
      <c r="A60" s="22">
        <v>6.4</v>
      </c>
      <c r="B60" s="6" t="s">
        <v>109</v>
      </c>
      <c r="C60" s="22" t="s">
        <v>4</v>
      </c>
      <c r="D60" s="100">
        <v>4722</v>
      </c>
      <c r="E60" s="100">
        <v>4402</v>
      </c>
      <c r="F60" s="109">
        <f t="shared" si="3"/>
        <v>0.93223210504023724</v>
      </c>
      <c r="G60" s="100">
        <v>4925</v>
      </c>
      <c r="H60" s="109">
        <f t="shared" si="2"/>
        <v>1.1188096319854612</v>
      </c>
      <c r="I60" s="1767"/>
      <c r="J60" s="5"/>
      <c r="K60" s="18"/>
      <c r="L60" s="18"/>
      <c r="M60" s="18"/>
      <c r="N60" s="18"/>
      <c r="O60" s="18"/>
      <c r="P60" s="18"/>
      <c r="Q60" s="18"/>
      <c r="R60" s="18"/>
      <c r="S60" s="18"/>
      <c r="T60" s="18"/>
      <c r="U60" s="18"/>
      <c r="V60" s="18"/>
      <c r="W60" s="18"/>
      <c r="X60" s="18"/>
      <c r="Y60" s="18"/>
      <c r="Z60" s="18"/>
    </row>
    <row r="61" spans="1:27" ht="15.75" customHeight="1">
      <c r="A61" s="31">
        <v>7</v>
      </c>
      <c r="B61" s="16" t="s">
        <v>112</v>
      </c>
      <c r="C61" s="31" t="s">
        <v>4</v>
      </c>
      <c r="D61" s="103">
        <f>SUM(D62:D63)</f>
        <v>467994.22008630272</v>
      </c>
      <c r="E61" s="103">
        <f>SUM(E62:E63)</f>
        <v>452445.94691399997</v>
      </c>
      <c r="F61" s="110">
        <f t="shared" si="3"/>
        <v>0.96677678376148424</v>
      </c>
      <c r="G61" s="103">
        <f>SUM(G62:G63)</f>
        <v>676697.66398428124</v>
      </c>
      <c r="H61" s="110">
        <f t="shared" si="2"/>
        <v>1.4956431118453728</v>
      </c>
      <c r="I61" s="1690"/>
      <c r="J61" s="32"/>
      <c r="K61" s="32"/>
      <c r="L61" s="32"/>
      <c r="M61" s="32"/>
      <c r="N61" s="32"/>
      <c r="O61" s="32"/>
      <c r="P61" s="32"/>
      <c r="Q61" s="32"/>
      <c r="R61" s="32"/>
      <c r="S61" s="32"/>
      <c r="T61" s="32"/>
      <c r="U61" s="32"/>
      <c r="V61" s="32"/>
      <c r="W61" s="32"/>
      <c r="X61" s="32"/>
      <c r="Y61" s="32"/>
    </row>
    <row r="62" spans="1:27" ht="15.75" customHeight="1">
      <c r="A62" s="22">
        <v>7.1</v>
      </c>
      <c r="B62" s="6" t="s">
        <v>113</v>
      </c>
      <c r="C62" s="22" t="s">
        <v>4</v>
      </c>
      <c r="D62" s="100">
        <v>275163.61420296552</v>
      </c>
      <c r="E62" s="100">
        <f>CDKT!D10</f>
        <v>366568.24521199998</v>
      </c>
      <c r="F62" s="102">
        <f t="shared" si="3"/>
        <v>1.3321828406484471</v>
      </c>
      <c r="G62" s="100">
        <f>CDKT!F10</f>
        <v>269229.61818200012</v>
      </c>
      <c r="H62" s="102">
        <f t="shared" si="2"/>
        <v>0.73445974030373162</v>
      </c>
      <c r="I62" s="1767"/>
      <c r="J62" s="32"/>
      <c r="K62" s="32"/>
      <c r="L62" s="32"/>
      <c r="M62" s="32"/>
      <c r="N62" s="32"/>
      <c r="O62" s="32"/>
      <c r="P62" s="32"/>
      <c r="Q62" s="32"/>
      <c r="R62" s="32"/>
      <c r="S62" s="32"/>
      <c r="T62" s="32"/>
      <c r="U62" s="32"/>
      <c r="V62" s="32"/>
      <c r="W62" s="32"/>
      <c r="X62" s="32"/>
      <c r="Y62" s="32"/>
      <c r="AA62" s="44"/>
    </row>
    <row r="63" spans="1:27" ht="15.75" customHeight="1">
      <c r="A63" s="22">
        <v>7.2</v>
      </c>
      <c r="B63" s="6" t="s">
        <v>114</v>
      </c>
      <c r="C63" s="22" t="s">
        <v>4</v>
      </c>
      <c r="D63" s="100">
        <v>192830.60588333721</v>
      </c>
      <c r="E63" s="100">
        <f>CDKT!D36</f>
        <v>85877.701701999977</v>
      </c>
      <c r="F63" s="102">
        <f t="shared" si="3"/>
        <v>0.44535306679457359</v>
      </c>
      <c r="G63" s="100">
        <f>CDKT!F36</f>
        <v>407468.04580228106</v>
      </c>
      <c r="H63" s="102">
        <f t="shared" si="2"/>
        <v>4.744747911584966</v>
      </c>
      <c r="I63" s="1767"/>
      <c r="AA63" s="239"/>
    </row>
    <row r="64" spans="1:27" ht="15.75" customHeight="1">
      <c r="A64" s="31">
        <v>8</v>
      </c>
      <c r="B64" s="16" t="s">
        <v>347</v>
      </c>
      <c r="C64" s="31" t="s">
        <v>4</v>
      </c>
      <c r="D64" s="103">
        <f>SUM(D65:D66)</f>
        <v>79147.924350000001</v>
      </c>
      <c r="E64" s="103">
        <f>SUM(E65:E66)</f>
        <v>55363.535910999999</v>
      </c>
      <c r="F64" s="110">
        <f t="shared" si="3"/>
        <v>0.69949447652192287</v>
      </c>
      <c r="G64" s="103">
        <f>SUM(G65:G66)</f>
        <v>233916.60940999995</v>
      </c>
      <c r="H64" s="110">
        <f t="shared" si="2"/>
        <v>4.2251024173389879</v>
      </c>
      <c r="I64" s="2637"/>
    </row>
    <row r="65" spans="1:30" ht="15.75" customHeight="1">
      <c r="A65" s="22">
        <v>8.1</v>
      </c>
      <c r="B65" s="6" t="s">
        <v>115</v>
      </c>
      <c r="C65" s="22" t="s">
        <v>4</v>
      </c>
      <c r="D65" s="100">
        <v>45742.194600000003</v>
      </c>
      <c r="E65" s="100">
        <f>CDKT!D76</f>
        <v>55363.535910999999</v>
      </c>
      <c r="F65" s="102">
        <f t="shared" si="3"/>
        <v>1.21033842812168</v>
      </c>
      <c r="G65" s="100">
        <f>CDKT!F76</f>
        <v>74469.859409999946</v>
      </c>
      <c r="H65" s="102">
        <f t="shared" si="2"/>
        <v>1.3451066335379018</v>
      </c>
      <c r="I65" s="2637"/>
      <c r="AA65" s="32"/>
    </row>
    <row r="66" spans="1:30" ht="15.75" customHeight="1">
      <c r="A66" s="22">
        <v>8.1999999999999993</v>
      </c>
      <c r="B66" s="6" t="s">
        <v>116</v>
      </c>
      <c r="C66" s="22" t="s">
        <v>4</v>
      </c>
      <c r="D66" s="100">
        <v>33405.729749999999</v>
      </c>
      <c r="E66" s="100">
        <f>CDKT!D91</f>
        <v>0</v>
      </c>
      <c r="F66" s="102">
        <f t="shared" si="3"/>
        <v>0</v>
      </c>
      <c r="G66" s="100">
        <f>CDKT!F91</f>
        <v>159446.75</v>
      </c>
      <c r="H66" s="102">
        <v>0</v>
      </c>
      <c r="I66" s="1767"/>
      <c r="AA66" s="32"/>
      <c r="AB66" s="32"/>
    </row>
    <row r="67" spans="1:30" ht="15.75" customHeight="1">
      <c r="A67" s="31">
        <v>9</v>
      </c>
      <c r="B67" s="16" t="s">
        <v>117</v>
      </c>
      <c r="C67" s="31" t="s">
        <v>4</v>
      </c>
      <c r="D67" s="103">
        <f>D68+D70</f>
        <v>388846.29573630274</v>
      </c>
      <c r="E67" s="103">
        <f>E68+E70</f>
        <v>397082.41100299999</v>
      </c>
      <c r="F67" s="110">
        <f t="shared" si="3"/>
        <v>1.0211809019579361</v>
      </c>
      <c r="G67" s="103">
        <f>G68+G70</f>
        <v>442781.05457428121</v>
      </c>
      <c r="H67" s="110">
        <f t="shared" si="2"/>
        <v>1.1150860433627616</v>
      </c>
      <c r="I67" s="1690"/>
      <c r="AB67" s="32"/>
    </row>
    <row r="68" spans="1:30" ht="15.75" customHeight="1">
      <c r="A68" s="22">
        <v>9.1</v>
      </c>
      <c r="B68" s="6" t="s">
        <v>118</v>
      </c>
      <c r="C68" s="22" t="s">
        <v>4</v>
      </c>
      <c r="D68" s="100">
        <v>388846.29573630274</v>
      </c>
      <c r="E68" s="100">
        <f>CDKT!D106</f>
        <v>397082.41100299999</v>
      </c>
      <c r="F68" s="102">
        <f t="shared" si="3"/>
        <v>1.0211809019579361</v>
      </c>
      <c r="G68" s="100">
        <f>CDKT!F106</f>
        <v>442781.05457428121</v>
      </c>
      <c r="H68" s="102">
        <f t="shared" si="2"/>
        <v>1.1150860433627616</v>
      </c>
      <c r="I68" s="1767"/>
      <c r="AA68" s="32"/>
    </row>
    <row r="69" spans="1:30" ht="15.75" customHeight="1">
      <c r="A69" s="22"/>
      <c r="B69" s="6" t="s">
        <v>119</v>
      </c>
      <c r="C69" s="22" t="s">
        <v>4</v>
      </c>
      <c r="D69" s="100">
        <v>200000</v>
      </c>
      <c r="E69" s="100">
        <f>CDKT!D107</f>
        <v>150000</v>
      </c>
      <c r="F69" s="102">
        <f t="shared" si="3"/>
        <v>0.75</v>
      </c>
      <c r="G69" s="100">
        <f>CDKT!F107</f>
        <v>200000</v>
      </c>
      <c r="H69" s="102">
        <f t="shared" si="2"/>
        <v>1.3333333333333333</v>
      </c>
      <c r="I69" s="1767"/>
      <c r="J69" s="57"/>
      <c r="AA69" s="32"/>
      <c r="AD69" s="32"/>
    </row>
    <row r="70" spans="1:30" ht="15.75" customHeight="1">
      <c r="A70" s="22">
        <v>9.1999999999999993</v>
      </c>
      <c r="B70" s="6" t="s">
        <v>120</v>
      </c>
      <c r="C70" s="22" t="s">
        <v>4</v>
      </c>
      <c r="D70" s="100"/>
      <c r="E70" s="100"/>
      <c r="F70" s="103"/>
      <c r="G70" s="1767"/>
      <c r="H70" s="102"/>
      <c r="I70" s="1767"/>
    </row>
    <row r="71" spans="1:30" ht="15.75" customHeight="1">
      <c r="A71" s="31">
        <v>10</v>
      </c>
      <c r="B71" s="16" t="s">
        <v>121</v>
      </c>
      <c r="C71" s="31"/>
      <c r="D71" s="103"/>
      <c r="E71" s="103"/>
      <c r="F71" s="103"/>
      <c r="G71" s="1767"/>
      <c r="H71" s="102"/>
      <c r="I71" s="1690"/>
      <c r="J71" s="5"/>
      <c r="K71" s="5"/>
    </row>
    <row r="72" spans="1:30" ht="15.75" customHeight="1">
      <c r="A72" s="22">
        <v>10.1</v>
      </c>
      <c r="B72" s="6" t="s">
        <v>122</v>
      </c>
      <c r="C72" s="22" t="s">
        <v>142</v>
      </c>
      <c r="D72" s="1767">
        <f>D73+D78</f>
        <v>111</v>
      </c>
      <c r="E72" s="1767">
        <f>E73+E78</f>
        <v>102</v>
      </c>
      <c r="F72" s="102">
        <f>E72/D72</f>
        <v>0.91891891891891897</v>
      </c>
      <c r="G72" s="1767">
        <f>G73+G78</f>
        <v>117</v>
      </c>
      <c r="H72" s="102">
        <f>G72/E72</f>
        <v>1.1470588235294117</v>
      </c>
      <c r="I72" s="1767"/>
    </row>
    <row r="73" spans="1:30" ht="15.75" customHeight="1">
      <c r="A73" s="22" t="s">
        <v>9</v>
      </c>
      <c r="B73" s="6" t="s">
        <v>123</v>
      </c>
      <c r="C73" s="22" t="s">
        <v>142</v>
      </c>
      <c r="D73" s="1767">
        <f>'08 KH LAO DONG TIEN LUONG (cũ)'!E11</f>
        <v>9</v>
      </c>
      <c r="E73" s="1767">
        <f>E74+E75</f>
        <v>8</v>
      </c>
      <c r="F73" s="102">
        <f>E73/D73</f>
        <v>0.88888888888888884</v>
      </c>
      <c r="G73" s="1767">
        <f>'08 KH LAO DONG TIEN LUONG (cũ)'!I11</f>
        <v>8</v>
      </c>
      <c r="H73" s="102">
        <f>G73/E73</f>
        <v>1</v>
      </c>
      <c r="I73" s="1771"/>
    </row>
    <row r="74" spans="1:30" s="24" customFormat="1" ht="15.75" customHeight="1">
      <c r="A74" s="9"/>
      <c r="B74" s="1770" t="s">
        <v>470</v>
      </c>
      <c r="C74" s="9" t="s">
        <v>142</v>
      </c>
      <c r="D74" s="1771">
        <v>4</v>
      </c>
      <c r="E74" s="1771">
        <v>3</v>
      </c>
      <c r="F74" s="130">
        <f t="shared" ref="F74:F111" si="4">E74/D74</f>
        <v>0.75</v>
      </c>
      <c r="G74" s="1771">
        <v>4</v>
      </c>
      <c r="H74" s="130">
        <f>G74/E74</f>
        <v>1.3333333333333333</v>
      </c>
      <c r="I74" s="1771"/>
    </row>
    <row r="75" spans="1:30" s="24" customFormat="1" ht="15.75" customHeight="1">
      <c r="A75" s="9"/>
      <c r="B75" s="1770" t="s">
        <v>319</v>
      </c>
      <c r="C75" s="9" t="s">
        <v>142</v>
      </c>
      <c r="D75" s="1771">
        <v>5</v>
      </c>
      <c r="E75" s="1771">
        <v>5</v>
      </c>
      <c r="F75" s="130">
        <f t="shared" si="4"/>
        <v>1</v>
      </c>
      <c r="G75" s="1771">
        <v>4</v>
      </c>
      <c r="H75" s="130">
        <f>G75/E75</f>
        <v>0.8</v>
      </c>
      <c r="I75" s="1771"/>
    </row>
    <row r="76" spans="1:30" s="24" customFormat="1" ht="15.75" customHeight="1">
      <c r="A76" s="9"/>
      <c r="B76" s="1770" t="s">
        <v>320</v>
      </c>
      <c r="C76" s="9" t="s">
        <v>142</v>
      </c>
      <c r="D76" s="1780">
        <v>0</v>
      </c>
      <c r="E76" s="1780">
        <v>0</v>
      </c>
      <c r="F76" s="130"/>
      <c r="G76" s="1780">
        <v>0</v>
      </c>
      <c r="H76" s="130"/>
      <c r="I76" s="1771"/>
    </row>
    <row r="77" spans="1:30" ht="15.75" customHeight="1">
      <c r="A77" s="22" t="s">
        <v>10</v>
      </c>
      <c r="B77" s="6" t="s">
        <v>124</v>
      </c>
      <c r="C77" s="22" t="s">
        <v>142</v>
      </c>
      <c r="D77" s="1767"/>
      <c r="E77" s="1767"/>
      <c r="F77" s="109"/>
      <c r="G77" s="1767"/>
      <c r="H77" s="109"/>
      <c r="I77" s="1771"/>
    </row>
    <row r="78" spans="1:30" ht="15.75" customHeight="1">
      <c r="A78" s="22" t="s">
        <v>11</v>
      </c>
      <c r="B78" s="6" t="s">
        <v>125</v>
      </c>
      <c r="C78" s="22" t="s">
        <v>142</v>
      </c>
      <c r="D78" s="1767">
        <f>'08 KH LAO DONG TIEN LUONG (cũ)'!E13</f>
        <v>102</v>
      </c>
      <c r="E78" s="1767">
        <f>'07 KH LAO DONG'!E12</f>
        <v>94</v>
      </c>
      <c r="F78" s="109">
        <f t="shared" si="4"/>
        <v>0.92156862745098034</v>
      </c>
      <c r="G78" s="1767">
        <f>'08 KH LAO DONG TIEN LUONG (cũ)'!I13</f>
        <v>109</v>
      </c>
      <c r="H78" s="109">
        <f t="shared" ref="H78:H86" si="5">G78/E78</f>
        <v>1.1595744680851063</v>
      </c>
      <c r="I78" s="1771"/>
    </row>
    <row r="79" spans="1:30" ht="15.75" customHeight="1">
      <c r="A79" s="22">
        <v>10.199999999999999</v>
      </c>
      <c r="B79" s="6" t="s">
        <v>126</v>
      </c>
      <c r="C79" s="22" t="s">
        <v>142</v>
      </c>
      <c r="D79" s="1767">
        <f>'08 KH LAO DONG TIEN LUONG (cũ)'!E22</f>
        <v>99</v>
      </c>
      <c r="E79" s="1767">
        <f>'08 KH LAO DONG TIEN LUONG (cũ)'!F22</f>
        <v>98</v>
      </c>
      <c r="F79" s="109">
        <f t="shared" si="4"/>
        <v>0.98989898989898994</v>
      </c>
      <c r="G79" s="1767">
        <f>'08 KH LAO DONG TIEN LUONG (cũ)'!I22</f>
        <v>101</v>
      </c>
      <c r="H79" s="109">
        <f t="shared" si="5"/>
        <v>1.0306122448979591</v>
      </c>
      <c r="I79" s="1767"/>
    </row>
    <row r="80" spans="1:30" ht="15.75" customHeight="1">
      <c r="A80" s="22">
        <v>10.3</v>
      </c>
      <c r="B80" s="6" t="s">
        <v>127</v>
      </c>
      <c r="C80" s="22" t="s">
        <v>142</v>
      </c>
      <c r="D80" s="1767">
        <f>D72</f>
        <v>111</v>
      </c>
      <c r="E80" s="1767">
        <f>E72</f>
        <v>102</v>
      </c>
      <c r="F80" s="102">
        <f t="shared" si="4"/>
        <v>0.91891891891891897</v>
      </c>
      <c r="G80" s="1767">
        <f>G72</f>
        <v>117</v>
      </c>
      <c r="H80" s="109">
        <f t="shared" si="5"/>
        <v>1.1470588235294117</v>
      </c>
      <c r="I80" s="1767"/>
    </row>
    <row r="81" spans="1:27">
      <c r="A81" s="22">
        <v>10.4</v>
      </c>
      <c r="B81" s="6" t="s">
        <v>128</v>
      </c>
      <c r="C81" s="22" t="s">
        <v>143</v>
      </c>
      <c r="D81" s="1767">
        <v>35869.646186868689</v>
      </c>
      <c r="E81" s="1767">
        <f>'BANG TÍNH'!R20*10^3</f>
        <v>36845.786173155939</v>
      </c>
      <c r="F81" s="102">
        <f>E81/D81</f>
        <v>1.027213538187745</v>
      </c>
      <c r="G81" s="1767">
        <f>'BANG TÍNH'!S20*10^3</f>
        <v>0</v>
      </c>
      <c r="H81" s="109">
        <f t="shared" si="5"/>
        <v>0</v>
      </c>
      <c r="I81" s="1767"/>
      <c r="AA81" s="239"/>
    </row>
    <row r="82" spans="1:27" ht="15.75" customHeight="1">
      <c r="A82" s="22">
        <v>10.5</v>
      </c>
      <c r="B82" s="6" t="s">
        <v>316</v>
      </c>
      <c r="C82" s="22" t="s">
        <v>4</v>
      </c>
      <c r="D82" s="1767">
        <f>'BANG TÍNH'!E55</f>
        <v>3185.6184197599996</v>
      </c>
      <c r="E82" s="1767">
        <f>'BANG TÍNH'!F55</f>
        <v>3113.5177199999998</v>
      </c>
      <c r="F82" s="102">
        <f t="shared" si="4"/>
        <v>0.97736681226076294</v>
      </c>
      <c r="G82" s="1767">
        <f>'BANG TÍNH'!I55</f>
        <v>3559.0469978454544</v>
      </c>
      <c r="H82" s="109">
        <f t="shared" si="5"/>
        <v>1.1430951476471618</v>
      </c>
      <c r="I82" s="1767"/>
    </row>
    <row r="83" spans="1:27" ht="15.75" customHeight="1">
      <c r="A83" s="22">
        <v>10.6</v>
      </c>
      <c r="B83" s="6" t="s">
        <v>328</v>
      </c>
      <c r="C83" s="22" t="s">
        <v>142</v>
      </c>
      <c r="D83" s="1767">
        <f>D72</f>
        <v>111</v>
      </c>
      <c r="E83" s="1767">
        <f>E72</f>
        <v>102</v>
      </c>
      <c r="F83" s="102">
        <f t="shared" si="4"/>
        <v>0.91891891891891897</v>
      </c>
      <c r="G83" s="1767">
        <f>G72</f>
        <v>117</v>
      </c>
      <c r="H83" s="109">
        <f t="shared" si="5"/>
        <v>1.1470588235294117</v>
      </c>
      <c r="I83" s="1767"/>
    </row>
    <row r="84" spans="1:27" s="5" customFormat="1" ht="15.75" customHeight="1">
      <c r="A84" s="31">
        <v>11</v>
      </c>
      <c r="B84" s="16" t="s">
        <v>129</v>
      </c>
      <c r="C84" s="31" t="s">
        <v>4</v>
      </c>
      <c r="D84" s="103">
        <f>'03KH GTTT'!C13</f>
        <v>196106.65885918855</v>
      </c>
      <c r="E84" s="103">
        <f>'03KH GTTT'!D13</f>
        <v>215261.15043799998</v>
      </c>
      <c r="F84" s="111">
        <f t="shared" si="4"/>
        <v>1.0976738459073183</v>
      </c>
      <c r="G84" s="103">
        <f>'03KH GTTT'!F13</f>
        <v>231857.54973352997</v>
      </c>
      <c r="H84" s="111">
        <f t="shared" si="5"/>
        <v>1.0770989064295191</v>
      </c>
      <c r="I84" s="1690"/>
    </row>
    <row r="85" spans="1:27" s="5" customFormat="1" ht="15.75" customHeight="1">
      <c r="A85" s="31">
        <v>12</v>
      </c>
      <c r="B85" s="16" t="s">
        <v>130</v>
      </c>
      <c r="C85" s="31" t="s">
        <v>4</v>
      </c>
      <c r="D85" s="1781">
        <f>D86</f>
        <v>100129.94</v>
      </c>
      <c r="E85" s="1781">
        <f>E86</f>
        <v>1148</v>
      </c>
      <c r="F85" s="111">
        <f t="shared" si="4"/>
        <v>1.1465102246141364E-2</v>
      </c>
      <c r="G85" s="1781">
        <f>G86</f>
        <v>341474</v>
      </c>
      <c r="H85" s="111">
        <f t="shared" si="5"/>
        <v>297.45121951219511</v>
      </c>
      <c r="I85" s="1690"/>
    </row>
    <row r="86" spans="1:27" s="5" customFormat="1" ht="15.75" customHeight="1">
      <c r="A86" s="31" t="s">
        <v>998</v>
      </c>
      <c r="B86" s="16" t="s">
        <v>131</v>
      </c>
      <c r="C86" s="31" t="s">
        <v>4</v>
      </c>
      <c r="D86" s="1781">
        <f>SUM(D87:D89)</f>
        <v>100129.94</v>
      </c>
      <c r="E86" s="1781">
        <f>SUM(E87:E89)</f>
        <v>1148</v>
      </c>
      <c r="F86" s="111">
        <f t="shared" si="4"/>
        <v>1.1465102246141364E-2</v>
      </c>
      <c r="G86" s="1781">
        <f>SUM(G87:G89)</f>
        <v>341474</v>
      </c>
      <c r="H86" s="111">
        <f t="shared" si="5"/>
        <v>297.45121951219511</v>
      </c>
      <c r="I86" s="1690"/>
    </row>
    <row r="87" spans="1:27" s="1945" customFormat="1" ht="15.75" customHeight="1">
      <c r="A87" s="22" t="s">
        <v>1000</v>
      </c>
      <c r="B87" s="6" t="s">
        <v>132</v>
      </c>
      <c r="C87" s="22" t="s">
        <v>4</v>
      </c>
      <c r="D87" s="1782">
        <v>0</v>
      </c>
      <c r="E87" s="1782">
        <f>'[83]04AKH ĐT XDCB TTB'!G9</f>
        <v>0</v>
      </c>
      <c r="F87" s="109" t="s">
        <v>1535</v>
      </c>
      <c r="G87" s="1782">
        <f>'[83]04 KHDT'!K12</f>
        <v>0</v>
      </c>
      <c r="H87" s="109" t="s">
        <v>1535</v>
      </c>
      <c r="I87" s="1767"/>
      <c r="J87" s="24"/>
      <c r="K87" s="24"/>
      <c r="L87" s="18"/>
      <c r="M87" s="18"/>
      <c r="N87" s="18"/>
      <c r="O87" s="18"/>
      <c r="P87" s="18"/>
      <c r="Q87" s="18"/>
      <c r="R87" s="18"/>
      <c r="S87" s="18"/>
      <c r="T87" s="18"/>
      <c r="U87" s="18"/>
      <c r="V87" s="18"/>
      <c r="W87" s="18"/>
      <c r="X87" s="18"/>
      <c r="Y87" s="18"/>
      <c r="Z87" s="18"/>
    </row>
    <row r="88" spans="1:27" s="1945" customFormat="1" ht="15.75" customHeight="1">
      <c r="A88" s="22" t="s">
        <v>1001</v>
      </c>
      <c r="B88" s="6" t="s">
        <v>133</v>
      </c>
      <c r="C88" s="22" t="s">
        <v>4</v>
      </c>
      <c r="D88" s="1782">
        <v>100129.94</v>
      </c>
      <c r="E88" s="1782">
        <f>'04AKH ĐT XDCB TTB'!G11</f>
        <v>1148</v>
      </c>
      <c r="F88" s="109">
        <f>E88/D88</f>
        <v>1.1465102246141364E-2</v>
      </c>
      <c r="G88" s="1782">
        <f>'04AKH ĐT XDCB TTB'!K8</f>
        <v>341474</v>
      </c>
      <c r="H88" s="109">
        <f>G88/E88</f>
        <v>297.45121951219511</v>
      </c>
      <c r="I88" s="1767"/>
      <c r="J88" s="24"/>
      <c r="K88" s="24"/>
      <c r="L88" s="18"/>
      <c r="M88" s="18"/>
      <c r="N88" s="18"/>
      <c r="O88" s="18"/>
      <c r="P88" s="18"/>
      <c r="Q88" s="18"/>
      <c r="R88" s="18"/>
      <c r="S88" s="18"/>
      <c r="T88" s="18"/>
      <c r="U88" s="18"/>
      <c r="V88" s="18"/>
      <c r="W88" s="18"/>
      <c r="X88" s="18"/>
      <c r="Y88" s="18"/>
      <c r="Z88" s="18"/>
    </row>
    <row r="89" spans="1:27" s="1945" customFormat="1" ht="15.75" customHeight="1">
      <c r="A89" s="22" t="s">
        <v>1002</v>
      </c>
      <c r="B89" s="6" t="s">
        <v>728</v>
      </c>
      <c r="C89" s="22" t="s">
        <v>4</v>
      </c>
      <c r="D89" s="1782" t="s">
        <v>1535</v>
      </c>
      <c r="E89" s="1782">
        <v>0</v>
      </c>
      <c r="F89" s="109" t="s">
        <v>1535</v>
      </c>
      <c r="G89" s="1782">
        <f>'04 KHDT'!K14</f>
        <v>0</v>
      </c>
      <c r="H89" s="109" t="s">
        <v>1535</v>
      </c>
      <c r="I89" s="1767"/>
      <c r="J89" s="24"/>
      <c r="K89" s="24"/>
      <c r="L89" s="18"/>
      <c r="M89" s="18"/>
      <c r="N89" s="18"/>
      <c r="O89" s="18"/>
      <c r="P89" s="18"/>
      <c r="Q89" s="18"/>
      <c r="R89" s="18"/>
      <c r="S89" s="18"/>
      <c r="T89" s="18"/>
      <c r="U89" s="18"/>
      <c r="V89" s="18"/>
      <c r="W89" s="18"/>
      <c r="X89" s="18"/>
      <c r="Y89" s="18"/>
      <c r="Z89" s="18"/>
    </row>
    <row r="90" spans="1:27" s="1946" customFormat="1" ht="15.75" customHeight="1">
      <c r="A90" s="31" t="s">
        <v>999</v>
      </c>
      <c r="B90" s="16" t="s">
        <v>134</v>
      </c>
      <c r="C90" s="31" t="s">
        <v>4</v>
      </c>
      <c r="D90" s="1690">
        <f>SUM(D91:D95)</f>
        <v>100129.94</v>
      </c>
      <c r="E90" s="1690">
        <f>SUM(E91:E93)</f>
        <v>1148</v>
      </c>
      <c r="F90" s="111">
        <f>E90/D90</f>
        <v>1.1465102246141364E-2</v>
      </c>
      <c r="G90" s="1781">
        <f>SUM(G91:G93)</f>
        <v>341474</v>
      </c>
      <c r="H90" s="109">
        <f>G90/E90</f>
        <v>297.45121951219511</v>
      </c>
      <c r="I90" s="1690"/>
      <c r="J90" s="5"/>
      <c r="K90" s="5"/>
      <c r="L90" s="5"/>
      <c r="M90" s="5"/>
      <c r="N90" s="5"/>
      <c r="O90" s="5"/>
      <c r="P90" s="5"/>
      <c r="Q90" s="5"/>
      <c r="R90" s="5"/>
      <c r="S90" s="5"/>
      <c r="T90" s="5"/>
      <c r="U90" s="5"/>
      <c r="V90" s="5"/>
      <c r="W90" s="5"/>
      <c r="X90" s="5"/>
      <c r="Y90" s="5"/>
      <c r="Z90" s="5"/>
    </row>
    <row r="91" spans="1:27" s="1945" customFormat="1" ht="15.75" customHeight="1">
      <c r="A91" s="22" t="s">
        <v>1005</v>
      </c>
      <c r="B91" s="6" t="s">
        <v>135</v>
      </c>
      <c r="C91" s="22" t="s">
        <v>4</v>
      </c>
      <c r="D91" s="1782">
        <v>55588.967000000004</v>
      </c>
      <c r="E91" s="1767">
        <f>'04AKH ĐT XDCB TTB'!G20</f>
        <v>1148</v>
      </c>
      <c r="F91" s="109">
        <f>E91/D91</f>
        <v>2.0651580015868976E-2</v>
      </c>
      <c r="G91" s="1782">
        <f>'04AKH ĐT XDCB TTB'!K20</f>
        <v>159677.30000000002</v>
      </c>
      <c r="H91" s="109">
        <f>G91/E91</f>
        <v>139.09172473867596</v>
      </c>
      <c r="I91" s="1767"/>
      <c r="J91" s="24"/>
      <c r="K91" s="24"/>
      <c r="L91" s="18"/>
      <c r="M91" s="18"/>
      <c r="N91" s="18"/>
      <c r="O91" s="18"/>
      <c r="P91" s="18"/>
      <c r="Q91" s="18"/>
      <c r="R91" s="18"/>
      <c r="S91" s="18"/>
      <c r="T91" s="18"/>
      <c r="U91" s="18"/>
      <c r="V91" s="18"/>
      <c r="W91" s="18"/>
      <c r="X91" s="18"/>
      <c r="Y91" s="18"/>
      <c r="Z91" s="18"/>
    </row>
    <row r="92" spans="1:27" s="1945" customFormat="1" ht="15.75" customHeight="1">
      <c r="A92" s="22" t="s">
        <v>1004</v>
      </c>
      <c r="B92" s="6" t="s">
        <v>136</v>
      </c>
      <c r="C92" s="22" t="s">
        <v>4</v>
      </c>
      <c r="D92" s="1782">
        <v>44540.973000000005</v>
      </c>
      <c r="E92" s="1782">
        <f>'[83]04AKH ĐT XDCB TTB'!G19</f>
        <v>0</v>
      </c>
      <c r="F92" s="109">
        <f>E92/D92</f>
        <v>0</v>
      </c>
      <c r="G92" s="1782">
        <f>'04AKH ĐT XDCB TTB'!K21</f>
        <v>181796.7</v>
      </c>
      <c r="H92" s="109" t="s">
        <v>1535</v>
      </c>
      <c r="I92" s="1767"/>
      <c r="J92" s="24"/>
      <c r="K92" s="24"/>
      <c r="L92" s="18"/>
      <c r="M92" s="18"/>
      <c r="N92" s="18"/>
      <c r="O92" s="18"/>
      <c r="P92" s="18"/>
      <c r="Q92" s="18"/>
      <c r="R92" s="18"/>
      <c r="S92" s="18"/>
      <c r="T92" s="18"/>
      <c r="U92" s="18"/>
      <c r="V92" s="18"/>
      <c r="W92" s="18"/>
      <c r="X92" s="18"/>
      <c r="Y92" s="18"/>
      <c r="Z92" s="18"/>
    </row>
    <row r="93" spans="1:27" s="1945" customFormat="1" ht="15.75" customHeight="1">
      <c r="A93" s="22" t="s">
        <v>1003</v>
      </c>
      <c r="B93" s="6" t="s">
        <v>137</v>
      </c>
      <c r="C93" s="22" t="s">
        <v>4</v>
      </c>
      <c r="D93" s="1782">
        <v>0</v>
      </c>
      <c r="E93" s="1782">
        <f>'[83]04AKH ĐT XDCB TTB'!G20</f>
        <v>0</v>
      </c>
      <c r="F93" s="109"/>
      <c r="G93" s="1782">
        <f>'[83]04 KHDT'!K18</f>
        <v>0</v>
      </c>
      <c r="H93" s="109" t="s">
        <v>1535</v>
      </c>
      <c r="I93" s="1767"/>
      <c r="J93" s="18"/>
      <c r="K93" s="18"/>
      <c r="L93" s="18"/>
      <c r="M93" s="18"/>
      <c r="N93" s="18"/>
      <c r="O93" s="18"/>
      <c r="P93" s="18"/>
      <c r="Q93" s="18"/>
      <c r="R93" s="18"/>
      <c r="S93" s="18"/>
      <c r="T93" s="18"/>
      <c r="U93" s="18"/>
      <c r="V93" s="18"/>
      <c r="W93" s="18"/>
      <c r="X93" s="18"/>
      <c r="Y93" s="18"/>
      <c r="Z93" s="18"/>
    </row>
    <row r="94" spans="1:27" ht="15.75" hidden="1" customHeight="1">
      <c r="A94" s="9" t="s">
        <v>41</v>
      </c>
      <c r="B94" s="1770" t="s">
        <v>138</v>
      </c>
      <c r="C94" s="9" t="s">
        <v>4</v>
      </c>
      <c r="D94" s="1767">
        <v>0</v>
      </c>
      <c r="E94" s="216"/>
      <c r="F94" s="130"/>
      <c r="G94" s="1782">
        <v>0</v>
      </c>
      <c r="H94" s="130"/>
      <c r="I94" s="1771"/>
    </row>
    <row r="95" spans="1:27" ht="15.75" hidden="1" customHeight="1">
      <c r="A95" s="9" t="s">
        <v>42</v>
      </c>
      <c r="B95" s="1770" t="s">
        <v>137</v>
      </c>
      <c r="C95" s="9" t="s">
        <v>4</v>
      </c>
      <c r="D95" s="106"/>
      <c r="E95" s="1783"/>
      <c r="F95" s="130"/>
      <c r="G95" s="1782"/>
      <c r="H95" s="130"/>
      <c r="I95" s="1771"/>
      <c r="J95" s="24"/>
      <c r="K95" s="24"/>
    </row>
    <row r="96" spans="1:27" hidden="1">
      <c r="A96" s="9"/>
      <c r="B96" s="1784" t="s">
        <v>851</v>
      </c>
      <c r="C96" s="9" t="s">
        <v>4</v>
      </c>
      <c r="D96" s="106"/>
      <c r="E96" s="1783"/>
      <c r="F96" s="130"/>
      <c r="G96" s="1782"/>
      <c r="H96" s="130"/>
      <c r="I96" s="1771"/>
      <c r="J96" s="24"/>
      <c r="K96" s="24"/>
    </row>
    <row r="97" spans="1:27" s="5" customFormat="1" ht="16.2">
      <c r="A97" s="31">
        <v>13</v>
      </c>
      <c r="B97" s="16" t="s">
        <v>139</v>
      </c>
      <c r="C97" s="31" t="s">
        <v>4</v>
      </c>
      <c r="D97" s="103"/>
      <c r="E97" s="103"/>
      <c r="F97" s="111"/>
      <c r="G97" s="2637"/>
      <c r="H97" s="111"/>
      <c r="I97" s="2637"/>
      <c r="J97" s="178"/>
      <c r="K97" s="178"/>
      <c r="AA97" s="256"/>
    </row>
    <row r="98" spans="1:27" ht="15.75" customHeight="1">
      <c r="A98" s="31">
        <v>14</v>
      </c>
      <c r="B98" s="16" t="s">
        <v>140</v>
      </c>
      <c r="C98" s="21"/>
      <c r="D98" s="103">
        <f>D99+D100+D108</f>
        <v>22176</v>
      </c>
      <c r="E98" s="103">
        <f>E99+E100+E108</f>
        <v>21944</v>
      </c>
      <c r="F98" s="110">
        <f t="shared" si="4"/>
        <v>0.98953823953823949</v>
      </c>
      <c r="G98" s="103">
        <f>G99+G100+G108</f>
        <v>22967</v>
      </c>
      <c r="H98" s="110">
        <f>G98/E98</f>
        <v>1.0466186656944951</v>
      </c>
      <c r="I98" s="103"/>
    </row>
    <row r="99" spans="1:27" ht="15.75" customHeight="1">
      <c r="A99" s="31">
        <v>14.1</v>
      </c>
      <c r="B99" s="21" t="s">
        <v>317</v>
      </c>
      <c r="C99" s="31" t="s">
        <v>56</v>
      </c>
      <c r="D99" s="1690">
        <v>0</v>
      </c>
      <c r="E99" s="1690">
        <f>'PB 02 CSL'!F9</f>
        <v>0</v>
      </c>
      <c r="F99" s="110">
        <v>0</v>
      </c>
      <c r="G99" s="1690">
        <f>'PB 02 CSL'!H9</f>
        <v>0</v>
      </c>
      <c r="H99" s="110">
        <v>0</v>
      </c>
      <c r="I99" s="1690"/>
      <c r="K99" s="18">
        <v>4972</v>
      </c>
      <c r="L99" s="18">
        <v>5929</v>
      </c>
      <c r="M99" s="18">
        <v>6160</v>
      </c>
      <c r="W99" s="32"/>
      <c r="X99" s="32"/>
      <c r="Y99" s="32"/>
      <c r="Z99" s="32"/>
    </row>
    <row r="100" spans="1:27" ht="15.75" customHeight="1">
      <c r="A100" s="31">
        <v>14.2</v>
      </c>
      <c r="B100" s="21" t="s">
        <v>318</v>
      </c>
      <c r="C100" s="31" t="s">
        <v>56</v>
      </c>
      <c r="D100" s="1690">
        <f>D101+D105+D106+D107</f>
        <v>20513</v>
      </c>
      <c r="E100" s="1690">
        <f>E101+E105+E106+E107</f>
        <v>20312</v>
      </c>
      <c r="F100" s="110">
        <f t="shared" si="4"/>
        <v>0.99020133573831226</v>
      </c>
      <c r="G100" s="1690">
        <f>G101+G105+G106+G107</f>
        <v>21004</v>
      </c>
      <c r="H100" s="110">
        <f t="shared" ref="H100:H111" si="6">G100/E100</f>
        <v>1.034068530917684</v>
      </c>
      <c r="I100" s="1690"/>
      <c r="K100" s="18" t="s">
        <v>333</v>
      </c>
      <c r="L100" s="1785">
        <v>4705</v>
      </c>
      <c r="M100" s="1785">
        <v>4592</v>
      </c>
      <c r="N100" s="1785">
        <v>5995</v>
      </c>
    </row>
    <row r="101" spans="1:27" ht="15.75" customHeight="1">
      <c r="A101" s="22" t="s">
        <v>43</v>
      </c>
      <c r="B101" s="8" t="s">
        <v>514</v>
      </c>
      <c r="C101" s="22" t="s">
        <v>56</v>
      </c>
      <c r="D101" s="1767">
        <f>SUM(D102:D104)</f>
        <v>17915</v>
      </c>
      <c r="E101" s="1767">
        <f>SUM(E102:E104)</f>
        <v>16548</v>
      </c>
      <c r="F101" s="109">
        <f t="shared" si="4"/>
        <v>0.9236952274630198</v>
      </c>
      <c r="G101" s="1767">
        <f>SUM(G102:G104)</f>
        <v>16610</v>
      </c>
      <c r="H101" s="109">
        <f t="shared" si="6"/>
        <v>1.0037466763355087</v>
      </c>
      <c r="I101" s="1767"/>
      <c r="J101" s="32"/>
    </row>
    <row r="102" spans="1:27" ht="15.75" hidden="1" customHeight="1">
      <c r="A102" s="9"/>
      <c r="B102" s="215" t="s">
        <v>729</v>
      </c>
      <c r="C102" s="9" t="s">
        <v>56</v>
      </c>
      <c r="D102" s="1786">
        <f>'PB 02 CSL'!E15</f>
        <v>16494</v>
      </c>
      <c r="E102" s="1786">
        <f>'PB 02 CSL'!F15</f>
        <v>15495</v>
      </c>
      <c r="F102" s="124">
        <f t="shared" si="4"/>
        <v>0.93943252091669693</v>
      </c>
      <c r="G102" s="1786">
        <f>'PB 02 CSL'!H15</f>
        <v>15557</v>
      </c>
      <c r="H102" s="124">
        <f t="shared" si="6"/>
        <v>1.0040012907389479</v>
      </c>
      <c r="I102" s="1771"/>
      <c r="J102" s="32"/>
    </row>
    <row r="103" spans="1:27" ht="15.75" hidden="1" customHeight="1">
      <c r="A103" s="9"/>
      <c r="B103" s="215" t="s">
        <v>730</v>
      </c>
      <c r="C103" s="9" t="s">
        <v>56</v>
      </c>
      <c r="D103" s="1786">
        <f>'PB 02 CSL'!E16</f>
        <v>1421</v>
      </c>
      <c r="E103" s="1786">
        <f>'PB 02 CSL'!F16</f>
        <v>1053</v>
      </c>
      <c r="F103" s="124">
        <f t="shared" si="4"/>
        <v>0.74102744546094301</v>
      </c>
      <c r="G103" s="1786">
        <f>'PB 02 CSL'!H16</f>
        <v>1053</v>
      </c>
      <c r="H103" s="124">
        <f t="shared" si="6"/>
        <v>1</v>
      </c>
      <c r="I103" s="1771"/>
      <c r="J103" s="24"/>
      <c r="K103" s="24"/>
    </row>
    <row r="104" spans="1:27" ht="15.75" hidden="1" customHeight="1">
      <c r="A104" s="9"/>
      <c r="B104" s="215" t="s">
        <v>524</v>
      </c>
      <c r="C104" s="9" t="s">
        <v>56</v>
      </c>
      <c r="D104" s="1786">
        <f>'PB 02 CSL'!E19</f>
        <v>0</v>
      </c>
      <c r="E104" s="1786">
        <f>'PB 02 CSL'!F19</f>
        <v>0</v>
      </c>
      <c r="F104" s="124"/>
      <c r="G104" s="1786">
        <f>'PB 02 CSL'!H19</f>
        <v>0</v>
      </c>
      <c r="H104" s="124">
        <v>0</v>
      </c>
      <c r="I104" s="1771"/>
      <c r="J104" s="24"/>
      <c r="K104" s="24"/>
    </row>
    <row r="105" spans="1:27" ht="15.75" customHeight="1">
      <c r="A105" s="22" t="s">
        <v>340</v>
      </c>
      <c r="B105" s="8" t="s">
        <v>490</v>
      </c>
      <c r="C105" s="22" t="s">
        <v>56</v>
      </c>
      <c r="D105" s="1767">
        <f>'PB 02 CSL'!E20</f>
        <v>987</v>
      </c>
      <c r="E105" s="1767">
        <f>'PB 02 CSL'!F20</f>
        <v>1586</v>
      </c>
      <c r="F105" s="109">
        <f t="shared" si="4"/>
        <v>1.6068895643363728</v>
      </c>
      <c r="G105" s="1767">
        <f>'PB 02 CSL'!H20</f>
        <v>1700</v>
      </c>
      <c r="H105" s="109">
        <f t="shared" si="6"/>
        <v>1.0718789407313998</v>
      </c>
      <c r="I105" s="1767"/>
    </row>
    <row r="106" spans="1:27" ht="15.75" customHeight="1">
      <c r="A106" s="22" t="s">
        <v>341</v>
      </c>
      <c r="B106" s="8" t="s">
        <v>510</v>
      </c>
      <c r="C106" s="22" t="s">
        <v>56</v>
      </c>
      <c r="D106" s="1767">
        <f>'PB 02 CSL'!E21</f>
        <v>1611</v>
      </c>
      <c r="E106" s="1767">
        <f>'PB 02 CSL'!F21</f>
        <v>1621</v>
      </c>
      <c r="F106" s="109">
        <f t="shared" si="4"/>
        <v>1.0062073246430789</v>
      </c>
      <c r="G106" s="1767">
        <f>'PB 02 CSL'!H21</f>
        <v>1684</v>
      </c>
      <c r="H106" s="109">
        <f t="shared" si="6"/>
        <v>1.0388648982109809</v>
      </c>
      <c r="I106" s="1767"/>
    </row>
    <row r="107" spans="1:27" ht="15.75" customHeight="1">
      <c r="A107" s="22" t="s">
        <v>2099</v>
      </c>
      <c r="B107" s="8" t="s">
        <v>2039</v>
      </c>
      <c r="C107" s="22" t="s">
        <v>56</v>
      </c>
      <c r="D107" s="1767"/>
      <c r="E107" s="1767">
        <f>'PB 02 CSL'!F22</f>
        <v>557</v>
      </c>
      <c r="F107" s="109"/>
      <c r="G107" s="1767">
        <f>'PB 02 CSL'!H22</f>
        <v>1010</v>
      </c>
      <c r="H107" s="109"/>
      <c r="I107" s="1767"/>
    </row>
    <row r="108" spans="1:27" ht="15.75" customHeight="1">
      <c r="A108" s="31">
        <v>14.3</v>
      </c>
      <c r="B108" s="21" t="s">
        <v>735</v>
      </c>
      <c r="C108" s="31" t="s">
        <v>56</v>
      </c>
      <c r="D108" s="103">
        <f>D109+D110+D111</f>
        <v>1663</v>
      </c>
      <c r="E108" s="103">
        <f>E109+E110+E111</f>
        <v>1632</v>
      </c>
      <c r="F108" s="165">
        <f t="shared" si="4"/>
        <v>0.98135898977751057</v>
      </c>
      <c r="G108" s="103">
        <f>G109+G110+G111</f>
        <v>1963</v>
      </c>
      <c r="H108" s="111">
        <f>G108/E108</f>
        <v>1.2028186274509804</v>
      </c>
      <c r="I108" s="103"/>
      <c r="J108" s="24"/>
      <c r="K108" s="24"/>
    </row>
    <row r="109" spans="1:27" ht="15.75" customHeight="1">
      <c r="A109" s="22" t="s">
        <v>358</v>
      </c>
      <c r="B109" s="8" t="s">
        <v>58</v>
      </c>
      <c r="C109" s="22" t="s">
        <v>56</v>
      </c>
      <c r="D109" s="1767">
        <f>'PB 02 CSL'!E24</f>
        <v>0</v>
      </c>
      <c r="E109" s="1767">
        <f>'PB 02 CSL'!F24</f>
        <v>0</v>
      </c>
      <c r="F109" s="109"/>
      <c r="G109" s="1767">
        <v>0</v>
      </c>
      <c r="H109" s="109"/>
      <c r="I109" s="1767"/>
    </row>
    <row r="110" spans="1:27" ht="15.75" customHeight="1">
      <c r="A110" s="22" t="s">
        <v>359</v>
      </c>
      <c r="B110" s="8" t="s">
        <v>345</v>
      </c>
      <c r="C110" s="22" t="s">
        <v>56</v>
      </c>
      <c r="D110" s="1767"/>
      <c r="E110" s="1767"/>
      <c r="F110" s="109"/>
      <c r="G110" s="1767"/>
      <c r="H110" s="109"/>
      <c r="I110" s="1767"/>
    </row>
    <row r="111" spans="1:27" ht="15.75" customHeight="1">
      <c r="A111" s="33" t="s">
        <v>362</v>
      </c>
      <c r="B111" s="14" t="s">
        <v>473</v>
      </c>
      <c r="C111" s="33" t="s">
        <v>56</v>
      </c>
      <c r="D111" s="1787">
        <f>'PB 02 CSL'!E25+'PB 02 CSL'!E29</f>
        <v>1663</v>
      </c>
      <c r="E111" s="1787">
        <f>'PB 02 CSL'!F25+'PB 02 CSL'!F29</f>
        <v>1632</v>
      </c>
      <c r="F111" s="104">
        <f t="shared" si="4"/>
        <v>0.98135898977751057</v>
      </c>
      <c r="G111" s="1787">
        <f>'PB 02 CSL'!H25+'PB 02 CSL'!H29</f>
        <v>1963</v>
      </c>
      <c r="H111" s="104">
        <f t="shared" si="6"/>
        <v>1.2028186274509804</v>
      </c>
      <c r="I111" s="1787"/>
    </row>
    <row r="112" spans="1:27" ht="15" customHeight="1">
      <c r="A112" s="34"/>
      <c r="B112" s="24"/>
      <c r="C112" s="34"/>
      <c r="D112" s="135"/>
      <c r="E112" s="135"/>
      <c r="F112" s="136"/>
      <c r="G112" s="135"/>
      <c r="H112" s="136"/>
      <c r="I112" s="137"/>
      <c r="J112" s="24"/>
      <c r="K112" s="24"/>
    </row>
    <row r="113" spans="1:11" ht="15" customHeight="1">
      <c r="E113" s="2651" t="s">
        <v>2097</v>
      </c>
      <c r="F113" s="2651"/>
      <c r="G113" s="2651"/>
      <c r="H113" s="2651"/>
      <c r="I113" s="2651"/>
    </row>
    <row r="114" spans="1:11" s="5" customFormat="1" ht="15" customHeight="1">
      <c r="A114" s="2649" t="s">
        <v>391</v>
      </c>
      <c r="B114" s="2649"/>
      <c r="C114" s="246"/>
      <c r="D114" s="246"/>
      <c r="E114" s="246"/>
      <c r="F114" s="2645" t="s">
        <v>181</v>
      </c>
      <c r="G114" s="2645"/>
      <c r="H114" s="2645"/>
      <c r="I114" s="2645"/>
      <c r="J114" s="18"/>
      <c r="K114" s="18"/>
    </row>
    <row r="115" spans="1:11" ht="15" customHeight="1">
      <c r="B115" s="58"/>
      <c r="C115" s="5"/>
      <c r="D115" s="5"/>
      <c r="E115" s="5"/>
      <c r="F115" s="5"/>
      <c r="G115" s="5"/>
      <c r="H115" s="125"/>
      <c r="I115" s="5"/>
    </row>
    <row r="116" spans="1:11" ht="15" customHeight="1"/>
    <row r="117" spans="1:11" ht="15" customHeight="1"/>
    <row r="118" spans="1:11" ht="15" customHeight="1">
      <c r="A118" s="2645" t="s">
        <v>1724</v>
      </c>
      <c r="B118" s="2645"/>
      <c r="C118" s="2645"/>
      <c r="D118" s="2645"/>
      <c r="E118" s="2645"/>
      <c r="F118" s="2645" t="s">
        <v>1533</v>
      </c>
      <c r="G118" s="2645"/>
      <c r="H118" s="2645"/>
      <c r="I118" s="2645"/>
    </row>
    <row r="126" spans="1:11">
      <c r="B126" s="99"/>
    </row>
  </sheetData>
  <mergeCells count="20">
    <mergeCell ref="S40:V40"/>
    <mergeCell ref="G6:G7"/>
    <mergeCell ref="H6:H7"/>
    <mergeCell ref="F114:I114"/>
    <mergeCell ref="E113:I113"/>
    <mergeCell ref="K40:N40"/>
    <mergeCell ref="F118:I118"/>
    <mergeCell ref="A114:B114"/>
    <mergeCell ref="A118:B118"/>
    <mergeCell ref="C118:E118"/>
    <mergeCell ref="O40:R40"/>
    <mergeCell ref="G1:I1"/>
    <mergeCell ref="A1:C1"/>
    <mergeCell ref="B6:B7"/>
    <mergeCell ref="C6:C7"/>
    <mergeCell ref="A6:A7"/>
    <mergeCell ref="A4:I4"/>
    <mergeCell ref="H5:I5"/>
    <mergeCell ref="I6:I7"/>
    <mergeCell ref="D6:F6"/>
  </mergeCells>
  <phoneticPr fontId="9" type="noConversion"/>
  <printOptions horizontalCentered="1"/>
  <pageMargins left="0.43307086614173229" right="0" top="0.39370078740157483" bottom="0.39370078740157483" header="0.23622047244094491" footer="0.23622047244094491"/>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dimension ref="A1:K79"/>
  <sheetViews>
    <sheetView zoomScale="85" zoomScaleNormal="85" workbookViewId="0">
      <selection activeCell="G12" sqref="G12"/>
    </sheetView>
  </sheetViews>
  <sheetFormatPr defaultColWidth="11.44140625" defaultRowHeight="16.8"/>
  <cols>
    <col min="1" max="1" width="7.88671875" style="597" customWidth="1"/>
    <col min="2" max="2" width="46" style="597" customWidth="1"/>
    <col min="3" max="3" width="15.109375" style="597" customWidth="1"/>
    <col min="4" max="4" width="12.33203125" style="597" customWidth="1"/>
    <col min="5" max="6" width="15.33203125" style="597" customWidth="1"/>
    <col min="7" max="7" width="16.44140625" style="597" customWidth="1"/>
    <col min="8" max="8" width="11.44140625" style="597" customWidth="1"/>
    <col min="9" max="9" width="15.109375" style="597" customWidth="1"/>
    <col min="10" max="10" width="12.6640625" style="597" bestFit="1" customWidth="1"/>
    <col min="11" max="16384" width="11.44140625" style="597"/>
  </cols>
  <sheetData>
    <row r="1" spans="1:9">
      <c r="A1" s="2807" t="s">
        <v>850</v>
      </c>
      <c r="B1" s="2807"/>
      <c r="C1" s="2807"/>
      <c r="G1" s="2808"/>
      <c r="H1" s="2808"/>
      <c r="I1" s="2808"/>
    </row>
    <row r="2" spans="1:9" ht="20.25" customHeight="1">
      <c r="A2" s="2809" t="s">
        <v>1750</v>
      </c>
      <c r="B2" s="2809"/>
      <c r="C2" s="2809"/>
      <c r="D2" s="2809"/>
      <c r="E2" s="2809"/>
      <c r="F2" s="2809"/>
      <c r="G2" s="2809"/>
      <c r="H2" s="2809"/>
      <c r="I2" s="2809"/>
    </row>
    <row r="3" spans="1:9" ht="20.25" customHeight="1">
      <c r="A3" s="2810" t="s">
        <v>1137</v>
      </c>
      <c r="B3" s="2810"/>
      <c r="C3" s="2810"/>
      <c r="D3" s="2810"/>
      <c r="E3" s="2810"/>
      <c r="F3" s="2810"/>
      <c r="G3" s="2810"/>
      <c r="H3" s="2810"/>
      <c r="I3" s="2810"/>
    </row>
    <row r="5" spans="1:9" s="598" customFormat="1" ht="47.25" customHeight="1">
      <c r="A5" s="2811" t="s">
        <v>8</v>
      </c>
      <c r="B5" s="2811" t="s">
        <v>162</v>
      </c>
      <c r="C5" s="2811" t="s">
        <v>1138</v>
      </c>
      <c r="D5" s="2813" t="s">
        <v>2059</v>
      </c>
      <c r="E5" s="2813"/>
      <c r="F5" s="2813" t="s">
        <v>2060</v>
      </c>
      <c r="G5" s="2813"/>
      <c r="H5" s="2813" t="s">
        <v>2005</v>
      </c>
      <c r="I5" s="2813"/>
    </row>
    <row r="6" spans="1:9" ht="33.6">
      <c r="A6" s="2812"/>
      <c r="B6" s="2812"/>
      <c r="C6" s="2812"/>
      <c r="D6" s="599" t="s">
        <v>44</v>
      </c>
      <c r="E6" s="599" t="s">
        <v>1139</v>
      </c>
      <c r="F6" s="599" t="s">
        <v>44</v>
      </c>
      <c r="G6" s="599" t="s">
        <v>1139</v>
      </c>
      <c r="H6" s="599" t="s">
        <v>929</v>
      </c>
      <c r="I6" s="600" t="s">
        <v>1126</v>
      </c>
    </row>
    <row r="7" spans="1:9">
      <c r="A7" s="601" t="s">
        <v>14</v>
      </c>
      <c r="B7" s="601" t="s">
        <v>15</v>
      </c>
      <c r="C7" s="601" t="s">
        <v>18</v>
      </c>
      <c r="D7" s="601">
        <v>1</v>
      </c>
      <c r="E7" s="601">
        <v>2</v>
      </c>
      <c r="F7" s="601">
        <v>3</v>
      </c>
      <c r="G7" s="601">
        <v>4</v>
      </c>
      <c r="H7" s="601">
        <v>5</v>
      </c>
      <c r="I7" s="601">
        <v>6</v>
      </c>
    </row>
    <row r="8" spans="1:9">
      <c r="A8" s="605" t="s">
        <v>13</v>
      </c>
      <c r="B8" s="606" t="s">
        <v>1125</v>
      </c>
      <c r="C8" s="611"/>
      <c r="D8" s="611">
        <v>0</v>
      </c>
      <c r="E8" s="611">
        <v>0</v>
      </c>
      <c r="F8" s="611">
        <v>0</v>
      </c>
      <c r="G8" s="611">
        <v>0</v>
      </c>
      <c r="H8" s="611">
        <v>0</v>
      </c>
      <c r="I8" s="611">
        <v>0</v>
      </c>
    </row>
    <row r="9" spans="1:9">
      <c r="A9" s="608"/>
      <c r="B9" s="591" t="s">
        <v>1266</v>
      </c>
      <c r="C9" s="612"/>
      <c r="D9" s="612"/>
      <c r="E9" s="612"/>
      <c r="F9" s="612"/>
      <c r="G9" s="612"/>
      <c r="H9" s="612"/>
      <c r="I9" s="612"/>
    </row>
    <row r="10" spans="1:9" s="598" customFormat="1">
      <c r="A10" s="609" t="s">
        <v>16</v>
      </c>
      <c r="B10" s="610" t="s">
        <v>1124</v>
      </c>
      <c r="C10" s="613"/>
      <c r="D10" s="613">
        <f t="shared" ref="D10:H10" si="0">SUM(D11:D14)</f>
        <v>22176</v>
      </c>
      <c r="E10" s="613">
        <f t="shared" si="0"/>
        <v>21944</v>
      </c>
      <c r="F10" s="613">
        <f t="shared" si="0"/>
        <v>383104.45652532403</v>
      </c>
      <c r="G10" s="613">
        <f>SUM(G11:G14)</f>
        <v>401822.40356840211</v>
      </c>
      <c r="H10" s="613">
        <f t="shared" si="0"/>
        <v>22967</v>
      </c>
      <c r="I10" s="613">
        <f>SUM(I11:I14)</f>
        <v>450479.70935323345</v>
      </c>
    </row>
    <row r="11" spans="1:9">
      <c r="A11" s="608"/>
      <c r="B11" s="602" t="s">
        <v>421</v>
      </c>
      <c r="C11" s="612"/>
      <c r="D11" s="612">
        <f>'PB 02 CSL'!E9</f>
        <v>0</v>
      </c>
      <c r="E11" s="612">
        <f>'PB 02 CSL'!F9</f>
        <v>0</v>
      </c>
      <c r="F11" s="612">
        <f>'PB 02 CSL'!E31</f>
        <v>0</v>
      </c>
      <c r="G11" s="612">
        <f>'PB 02 CSL'!F31</f>
        <v>0</v>
      </c>
      <c r="H11" s="612">
        <f>'PB 02 CSL'!H9</f>
        <v>0</v>
      </c>
      <c r="I11" s="612">
        <f>'PB 02 CSL'!H31</f>
        <v>0</v>
      </c>
    </row>
    <row r="12" spans="1:9" ht="31.2">
      <c r="A12" s="608"/>
      <c r="B12" s="6" t="s">
        <v>2061</v>
      </c>
      <c r="C12" s="612"/>
      <c r="D12" s="612">
        <f>'PB 02 CSL'!E13</f>
        <v>20513</v>
      </c>
      <c r="E12" s="612">
        <f>'PB 02 CSL'!F13</f>
        <v>20312</v>
      </c>
      <c r="F12" s="612">
        <f>'PB 02 CSL'!E33+'PB 02 CSL'!E34+'PB 02 CSL'!E35</f>
        <v>325431.45652532403</v>
      </c>
      <c r="G12" s="612">
        <f>'PB 02 CSL'!F33+'PB 02 CSL'!F34+'PB 02 CSL'!F35+'PB 02 CSL'!F37</f>
        <v>335779.34104939998</v>
      </c>
      <c r="H12" s="612">
        <f>'PB 02 CSL'!H14+'PB 02 CSL'!H20+'PB 02 CSL'!H22+'PB 02 CSL'!H21</f>
        <v>21004</v>
      </c>
      <c r="I12" s="612">
        <f>'PB 02 CSL'!H33+'PB 02 CSL'!H34+'PB 02 CSL'!H35+'PB 02 CSL'!H37</f>
        <v>364601.55790008343</v>
      </c>
    </row>
    <row r="13" spans="1:9" ht="31.5" customHeight="1">
      <c r="A13" s="608"/>
      <c r="B13" s="6" t="s">
        <v>1895</v>
      </c>
      <c r="C13" s="612"/>
      <c r="D13" s="612">
        <f>'PB 02 CSL'!E23+'PB 02 CSL'!E29</f>
        <v>1663</v>
      </c>
      <c r="E13" s="612">
        <f>'PB 02 CSL'!F23+'PB 02 CSL'!F29</f>
        <v>1632</v>
      </c>
      <c r="F13" s="612">
        <f>'PB 02 CSL'!E38</f>
        <v>29723</v>
      </c>
      <c r="G13" s="612">
        <f>'PB 02 CSL'!F38</f>
        <v>35099.273519000002</v>
      </c>
      <c r="H13" s="612">
        <f>'PB 02 CSL'!H23</f>
        <v>1963</v>
      </c>
      <c r="I13" s="612">
        <f>'PB 02 CSL'!H38</f>
        <v>49468.151453150007</v>
      </c>
    </row>
    <row r="14" spans="1:9">
      <c r="A14" s="608"/>
      <c r="B14" s="174" t="s">
        <v>1894</v>
      </c>
      <c r="C14" s="612"/>
      <c r="D14" s="612"/>
      <c r="E14" s="612"/>
      <c r="F14" s="612">
        <f>'PB 02 CSL'!E39</f>
        <v>27950</v>
      </c>
      <c r="G14" s="612">
        <f>'PB 02 CSL'!F39</f>
        <v>30943.789000002151</v>
      </c>
      <c r="H14" s="612"/>
      <c r="I14" s="612">
        <f>'PB 02 CSL'!H39</f>
        <v>36410</v>
      </c>
    </row>
    <row r="15" spans="1:9" s="598" customFormat="1">
      <c r="A15" s="609" t="s">
        <v>17</v>
      </c>
      <c r="B15" s="610" t="s">
        <v>231</v>
      </c>
      <c r="C15" s="613"/>
      <c r="D15" s="613">
        <f t="shared" ref="D15:I15" si="1">SUM(D17:D20)</f>
        <v>0</v>
      </c>
      <c r="E15" s="613">
        <f t="shared" si="1"/>
        <v>0</v>
      </c>
      <c r="F15" s="613">
        <f t="shared" si="1"/>
        <v>9708.387495630137</v>
      </c>
      <c r="G15" s="613">
        <f>SUM(G17:G20)</f>
        <v>12195.04046</v>
      </c>
      <c r="H15" s="613">
        <f t="shared" si="1"/>
        <v>0</v>
      </c>
      <c r="I15" s="613">
        <f t="shared" si="1"/>
        <v>13373.155085447095</v>
      </c>
    </row>
    <row r="16" spans="1:9">
      <c r="A16" s="608"/>
      <c r="B16" s="591" t="s">
        <v>299</v>
      </c>
      <c r="C16" s="612"/>
      <c r="D16" s="612"/>
      <c r="E16" s="612"/>
      <c r="F16" s="612"/>
      <c r="G16" s="612"/>
      <c r="H16" s="612"/>
      <c r="I16" s="612"/>
    </row>
    <row r="17" spans="1:11">
      <c r="A17" s="608"/>
      <c r="B17" s="591" t="s">
        <v>1114</v>
      </c>
      <c r="C17" s="612"/>
      <c r="D17" s="612"/>
      <c r="E17" s="612"/>
      <c r="F17" s="612"/>
      <c r="G17" s="612"/>
      <c r="H17" s="612"/>
      <c r="I17" s="612"/>
    </row>
    <row r="18" spans="1:11">
      <c r="A18" s="608"/>
      <c r="B18" s="591" t="s">
        <v>1113</v>
      </c>
      <c r="C18" s="612"/>
      <c r="D18" s="612"/>
      <c r="E18" s="612"/>
      <c r="F18" s="612">
        <f>'BANG TÍNH'!E125</f>
        <v>4961.9737969999996</v>
      </c>
      <c r="G18" s="612">
        <f>'BANG TÍNH'!F125</f>
        <v>2713.0388779999998</v>
      </c>
      <c r="H18" s="612"/>
      <c r="I18" s="612">
        <f>'BANG TÍNH'!I125</f>
        <v>5630.1578251731207</v>
      </c>
    </row>
    <row r="19" spans="1:11">
      <c r="A19" s="608"/>
      <c r="B19" s="591" t="s">
        <v>1265</v>
      </c>
      <c r="C19" s="612"/>
      <c r="D19" s="612"/>
      <c r="E19" s="612"/>
      <c r="F19" s="612">
        <f>'BANG TÍNH'!E124</f>
        <v>4746.4136986301364</v>
      </c>
      <c r="G19" s="612">
        <f>'BANG TÍNH'!F124</f>
        <v>7440.6111719999999</v>
      </c>
      <c r="H19" s="612"/>
      <c r="I19" s="612">
        <f>'BANG TÍNH'!I124</f>
        <v>7692.9972602739736</v>
      </c>
    </row>
    <row r="20" spans="1:11">
      <c r="A20" s="608"/>
      <c r="B20" s="591" t="s">
        <v>77</v>
      </c>
      <c r="C20" s="612"/>
      <c r="D20" s="612"/>
      <c r="E20" s="612"/>
      <c r="F20" s="612">
        <f>'BANG TÍNH'!E126</f>
        <v>0</v>
      </c>
      <c r="G20" s="612">
        <f>'BANG TÍNH'!F126</f>
        <v>2041.39041</v>
      </c>
      <c r="H20" s="612"/>
      <c r="I20" s="612">
        <f>'BANG TÍNH'!I126</f>
        <v>50</v>
      </c>
    </row>
    <row r="21" spans="1:11" s="598" customFormat="1">
      <c r="A21" s="609" t="s">
        <v>23</v>
      </c>
      <c r="B21" s="610" t="s">
        <v>1123</v>
      </c>
      <c r="C21" s="613"/>
      <c r="D21" s="613">
        <f t="shared" ref="D21:I21" si="2">SUM(D22:D24)</f>
        <v>0</v>
      </c>
      <c r="E21" s="613">
        <f t="shared" si="2"/>
        <v>0</v>
      </c>
      <c r="F21" s="613">
        <f t="shared" si="2"/>
        <v>300</v>
      </c>
      <c r="G21" s="613">
        <f t="shared" si="2"/>
        <v>53.175379999999997</v>
      </c>
      <c r="H21" s="613">
        <f t="shared" si="2"/>
        <v>0</v>
      </c>
      <c r="I21" s="613">
        <f t="shared" si="2"/>
        <v>0</v>
      </c>
    </row>
    <row r="22" spans="1:11">
      <c r="A22" s="609"/>
      <c r="B22" s="603" t="s">
        <v>1267</v>
      </c>
      <c r="C22" s="612"/>
      <c r="D22" s="612"/>
      <c r="E22" s="612"/>
      <c r="F22" s="612">
        <f>'BANG TÍNH'!E132</f>
        <v>300</v>
      </c>
      <c r="G22" s="612">
        <f>'PHONG TCKT'!F9/10^6</f>
        <v>0</v>
      </c>
      <c r="H22" s="612"/>
      <c r="I22" s="612">
        <f>'PHONG TCKT'!G19/10^6</f>
        <v>0</v>
      </c>
    </row>
    <row r="23" spans="1:11">
      <c r="A23" s="608"/>
      <c r="B23" s="603" t="s">
        <v>1268</v>
      </c>
      <c r="C23" s="612"/>
      <c r="D23" s="612"/>
      <c r="E23" s="612"/>
      <c r="F23" s="612" t="s">
        <v>1535</v>
      </c>
      <c r="G23" s="612">
        <f>'PHONG TCKT'!E20/10^6</f>
        <v>0</v>
      </c>
      <c r="H23" s="612"/>
      <c r="I23" s="612" t="s">
        <v>1535</v>
      </c>
    </row>
    <row r="24" spans="1:11">
      <c r="A24" s="608"/>
      <c r="B24" s="603" t="s">
        <v>1269</v>
      </c>
      <c r="C24" s="612"/>
      <c r="D24" s="612"/>
      <c r="E24" s="612"/>
      <c r="F24" s="612" t="s">
        <v>1535</v>
      </c>
      <c r="G24" s="612">
        <f>'BANG TÍNH'!F132</f>
        <v>53.175379999999997</v>
      </c>
      <c r="H24" s="612"/>
      <c r="I24" s="612" t="s">
        <v>1535</v>
      </c>
    </row>
    <row r="25" spans="1:11" s="598" customFormat="1">
      <c r="A25" s="614"/>
      <c r="B25" s="596" t="s">
        <v>293</v>
      </c>
      <c r="C25" s="615"/>
      <c r="D25" s="615">
        <f t="shared" ref="D25:I25" si="3">D8+D10+D15+D21</f>
        <v>22176</v>
      </c>
      <c r="E25" s="615">
        <f>E8+E10+E15+E21</f>
        <v>21944</v>
      </c>
      <c r="F25" s="615">
        <f t="shared" si="3"/>
        <v>393112.84402095416</v>
      </c>
      <c r="G25" s="615">
        <f t="shared" si="3"/>
        <v>414070.61940840207</v>
      </c>
      <c r="H25" s="615">
        <f t="shared" si="3"/>
        <v>22967</v>
      </c>
      <c r="I25" s="615">
        <f t="shared" si="3"/>
        <v>463852.86443868052</v>
      </c>
    </row>
    <row r="26" spans="1:11">
      <c r="A26" s="604"/>
    </row>
    <row r="27" spans="1:11">
      <c r="A27" s="604"/>
      <c r="B27" s="4"/>
      <c r="C27" s="4"/>
      <c r="D27" s="4"/>
      <c r="E27" s="4"/>
      <c r="F27" s="2806" t="s">
        <v>2097</v>
      </c>
      <c r="G27" s="2806"/>
      <c r="H27" s="2806"/>
      <c r="I27" s="2806"/>
      <c r="K27" s="586"/>
    </row>
    <row r="28" spans="1:11" ht="16.5" customHeight="1">
      <c r="A28" s="604"/>
      <c r="B28" s="49" t="s">
        <v>1855</v>
      </c>
      <c r="D28" s="587"/>
      <c r="E28" s="587"/>
      <c r="F28" s="2805" t="s">
        <v>181</v>
      </c>
      <c r="G28" s="2805"/>
      <c r="H28" s="2805"/>
      <c r="I28" s="2805"/>
      <c r="K28" s="49"/>
    </row>
    <row r="29" spans="1:11">
      <c r="A29" s="604"/>
      <c r="B29" s="586"/>
      <c r="C29" s="4"/>
      <c r="D29" s="586"/>
      <c r="F29" s="4"/>
      <c r="G29" s="586"/>
      <c r="H29" s="4"/>
      <c r="I29" s="4"/>
      <c r="K29" s="4"/>
    </row>
    <row r="30" spans="1:11">
      <c r="A30" s="604"/>
    </row>
    <row r="31" spans="1:11">
      <c r="A31" s="604"/>
    </row>
    <row r="32" spans="1:11">
      <c r="A32" s="604"/>
    </row>
    <row r="33" spans="1:9" ht="16.5" customHeight="1">
      <c r="A33" s="604"/>
      <c r="B33" s="49" t="s">
        <v>1724</v>
      </c>
      <c r="C33" s="587"/>
      <c r="D33" s="587"/>
      <c r="E33" s="587"/>
      <c r="F33" s="2805" t="s">
        <v>1533</v>
      </c>
      <c r="G33" s="2805"/>
      <c r="H33" s="2805"/>
      <c r="I33" s="2805"/>
    </row>
    <row r="34" spans="1:9">
      <c r="A34" s="604"/>
    </row>
    <row r="35" spans="1:9">
      <c r="A35" s="604"/>
    </row>
    <row r="36" spans="1:9">
      <c r="A36" s="604"/>
    </row>
    <row r="37" spans="1:9">
      <c r="A37" s="604"/>
    </row>
    <row r="38" spans="1:9">
      <c r="A38" s="604"/>
      <c r="G38" s="1956"/>
      <c r="I38" s="1956"/>
    </row>
    <row r="39" spans="1:9">
      <c r="A39" s="604"/>
    </row>
    <row r="40" spans="1:9">
      <c r="A40" s="604"/>
    </row>
    <row r="41" spans="1:9">
      <c r="A41" s="604"/>
    </row>
    <row r="42" spans="1:9">
      <c r="A42" s="604"/>
    </row>
    <row r="43" spans="1:9">
      <c r="A43" s="604"/>
    </row>
    <row r="44" spans="1:9">
      <c r="A44" s="604"/>
    </row>
    <row r="45" spans="1:9">
      <c r="A45" s="604"/>
    </row>
    <row r="46" spans="1:9">
      <c r="A46" s="604"/>
    </row>
    <row r="47" spans="1:9">
      <c r="A47" s="604"/>
    </row>
    <row r="48" spans="1:9">
      <c r="A48" s="604"/>
    </row>
    <row r="49" spans="1:1">
      <c r="A49" s="604"/>
    </row>
    <row r="50" spans="1:1">
      <c r="A50" s="604"/>
    </row>
    <row r="51" spans="1:1">
      <c r="A51" s="604"/>
    </row>
    <row r="52" spans="1:1">
      <c r="A52" s="604"/>
    </row>
    <row r="53" spans="1:1">
      <c r="A53" s="604"/>
    </row>
    <row r="54" spans="1:1">
      <c r="A54" s="604"/>
    </row>
    <row r="55" spans="1:1">
      <c r="A55" s="604"/>
    </row>
    <row r="56" spans="1:1">
      <c r="A56" s="604"/>
    </row>
    <row r="57" spans="1:1">
      <c r="A57" s="604"/>
    </row>
    <row r="58" spans="1:1">
      <c r="A58" s="604"/>
    </row>
    <row r="59" spans="1:1">
      <c r="A59" s="604"/>
    </row>
    <row r="60" spans="1:1">
      <c r="A60" s="604"/>
    </row>
    <row r="61" spans="1:1">
      <c r="A61" s="604"/>
    </row>
    <row r="62" spans="1:1">
      <c r="A62" s="604"/>
    </row>
    <row r="63" spans="1:1">
      <c r="A63" s="604"/>
    </row>
    <row r="64" spans="1:1">
      <c r="A64" s="604"/>
    </row>
    <row r="65" spans="1:1">
      <c r="A65" s="604"/>
    </row>
    <row r="66" spans="1:1">
      <c r="A66" s="604"/>
    </row>
    <row r="67" spans="1:1">
      <c r="A67" s="604"/>
    </row>
    <row r="68" spans="1:1">
      <c r="A68" s="604"/>
    </row>
    <row r="69" spans="1:1">
      <c r="A69" s="604"/>
    </row>
    <row r="70" spans="1:1">
      <c r="A70" s="604"/>
    </row>
    <row r="71" spans="1:1">
      <c r="A71" s="604"/>
    </row>
    <row r="72" spans="1:1">
      <c r="A72" s="604"/>
    </row>
    <row r="73" spans="1:1">
      <c r="A73" s="604"/>
    </row>
    <row r="74" spans="1:1">
      <c r="A74" s="604"/>
    </row>
    <row r="75" spans="1:1">
      <c r="A75" s="604"/>
    </row>
    <row r="76" spans="1:1">
      <c r="A76" s="604"/>
    </row>
    <row r="77" spans="1:1">
      <c r="A77" s="604"/>
    </row>
    <row r="78" spans="1:1">
      <c r="A78" s="604"/>
    </row>
    <row r="79" spans="1:1">
      <c r="A79" s="604"/>
    </row>
  </sheetData>
  <mergeCells count="13">
    <mergeCell ref="F33:I33"/>
    <mergeCell ref="F28:I28"/>
    <mergeCell ref="F27:I27"/>
    <mergeCell ref="A1:C1"/>
    <mergeCell ref="G1:I1"/>
    <mergeCell ref="A2:I2"/>
    <mergeCell ref="A3:I3"/>
    <mergeCell ref="A5:A6"/>
    <mergeCell ref="B5:B6"/>
    <mergeCell ref="C5:C6"/>
    <mergeCell ref="D5:E5"/>
    <mergeCell ref="F5:G5"/>
    <mergeCell ref="H5:I5"/>
  </mergeCells>
  <printOptions horizontalCentered="1"/>
  <pageMargins left="0.4" right="0.25" top="0.4" bottom="0.4" header="0.25" footer="0.25"/>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3019-E0AA-4BA5-BA2F-8246802C4A03}">
  <sheetPr codeName="Sheet5">
    <tabColor rgb="FF92D050"/>
  </sheetPr>
  <dimension ref="A1:V145"/>
  <sheetViews>
    <sheetView showOutlineSymbols="0" zoomScaleNormal="100" workbookViewId="0">
      <pane xSplit="4" ySplit="3" topLeftCell="E109" activePane="bottomRight" state="frozen"/>
      <selection pane="topRight" activeCell="E1" sqref="E1"/>
      <selection pane="bottomLeft" activeCell="A4" sqref="A4"/>
      <selection pane="bottomRight" activeCell="B129" sqref="B129"/>
    </sheetView>
  </sheetViews>
  <sheetFormatPr defaultRowHeight="12.75" customHeight="1"/>
  <cols>
    <col min="1" max="1" width="5.33203125" style="2093" customWidth="1"/>
    <col min="2" max="2" width="49.44140625" style="2093" customWidth="1"/>
    <col min="3" max="3" width="16.109375" style="2094" customWidth="1"/>
    <col min="4" max="4" width="16.88671875" style="2094" customWidth="1"/>
    <col min="5" max="18" width="19.6640625" style="2094" customWidth="1"/>
    <col min="19" max="19" width="16.6640625" style="2094" customWidth="1"/>
    <col min="20" max="256" width="6.88671875" style="2093" customWidth="1"/>
    <col min="257" max="257" width="4.109375" style="2093" customWidth="1"/>
    <col min="258" max="258" width="49.44140625" style="2093" customWidth="1"/>
    <col min="259" max="259" width="16.109375" style="2093" customWidth="1"/>
    <col min="260" max="260" width="16.88671875" style="2093" customWidth="1"/>
    <col min="261" max="274" width="19.6640625" style="2093" customWidth="1"/>
    <col min="275" max="275" width="15" style="2093" bestFit="1" customWidth="1"/>
    <col min="276" max="512" width="6.88671875" style="2093" customWidth="1"/>
    <col min="513" max="513" width="4.109375" style="2093" customWidth="1"/>
    <col min="514" max="514" width="49.44140625" style="2093" customWidth="1"/>
    <col min="515" max="515" width="16.109375" style="2093" customWidth="1"/>
    <col min="516" max="516" width="16.88671875" style="2093" customWidth="1"/>
    <col min="517" max="530" width="19.6640625" style="2093" customWidth="1"/>
    <col min="531" max="531" width="15" style="2093" bestFit="1" customWidth="1"/>
    <col min="532" max="768" width="6.88671875" style="2093" customWidth="1"/>
    <col min="769" max="769" width="4.109375" style="2093" customWidth="1"/>
    <col min="770" max="770" width="49.44140625" style="2093" customWidth="1"/>
    <col min="771" max="771" width="16.109375" style="2093" customWidth="1"/>
    <col min="772" max="772" width="16.88671875" style="2093" customWidth="1"/>
    <col min="773" max="786" width="19.6640625" style="2093" customWidth="1"/>
    <col min="787" max="787" width="15" style="2093" bestFit="1" customWidth="1"/>
    <col min="788" max="1024" width="6.88671875" style="2093" customWidth="1"/>
    <col min="1025" max="1025" width="4.109375" style="2093" customWidth="1"/>
    <col min="1026" max="1026" width="49.44140625" style="2093" customWidth="1"/>
    <col min="1027" max="1027" width="16.109375" style="2093" customWidth="1"/>
    <col min="1028" max="1028" width="16.88671875" style="2093" customWidth="1"/>
    <col min="1029" max="1042" width="19.6640625" style="2093" customWidth="1"/>
    <col min="1043" max="1043" width="15" style="2093" bestFit="1" customWidth="1"/>
    <col min="1044" max="1280" width="6.88671875" style="2093" customWidth="1"/>
    <col min="1281" max="1281" width="4.109375" style="2093" customWidth="1"/>
    <col min="1282" max="1282" width="49.44140625" style="2093" customWidth="1"/>
    <col min="1283" max="1283" width="16.109375" style="2093" customWidth="1"/>
    <col min="1284" max="1284" width="16.88671875" style="2093" customWidth="1"/>
    <col min="1285" max="1298" width="19.6640625" style="2093" customWidth="1"/>
    <col min="1299" max="1299" width="15" style="2093" bestFit="1" customWidth="1"/>
    <col min="1300" max="1536" width="6.88671875" style="2093" customWidth="1"/>
    <col min="1537" max="1537" width="4.109375" style="2093" customWidth="1"/>
    <col min="1538" max="1538" width="49.44140625" style="2093" customWidth="1"/>
    <col min="1539" max="1539" width="16.109375" style="2093" customWidth="1"/>
    <col min="1540" max="1540" width="16.88671875" style="2093" customWidth="1"/>
    <col min="1541" max="1554" width="19.6640625" style="2093" customWidth="1"/>
    <col min="1555" max="1555" width="15" style="2093" bestFit="1" customWidth="1"/>
    <col min="1556" max="1792" width="6.88671875" style="2093" customWidth="1"/>
    <col min="1793" max="1793" width="4.109375" style="2093" customWidth="1"/>
    <col min="1794" max="1794" width="49.44140625" style="2093" customWidth="1"/>
    <col min="1795" max="1795" width="16.109375" style="2093" customWidth="1"/>
    <col min="1796" max="1796" width="16.88671875" style="2093" customWidth="1"/>
    <col min="1797" max="1810" width="19.6640625" style="2093" customWidth="1"/>
    <col min="1811" max="1811" width="15" style="2093" bestFit="1" customWidth="1"/>
    <col min="1812" max="2048" width="6.88671875" style="2093" customWidth="1"/>
    <col min="2049" max="2049" width="4.109375" style="2093" customWidth="1"/>
    <col min="2050" max="2050" width="49.44140625" style="2093" customWidth="1"/>
    <col min="2051" max="2051" width="16.109375" style="2093" customWidth="1"/>
    <col min="2052" max="2052" width="16.88671875" style="2093" customWidth="1"/>
    <col min="2053" max="2066" width="19.6640625" style="2093" customWidth="1"/>
    <col min="2067" max="2067" width="15" style="2093" bestFit="1" customWidth="1"/>
    <col min="2068" max="2304" width="6.88671875" style="2093" customWidth="1"/>
    <col min="2305" max="2305" width="4.109375" style="2093" customWidth="1"/>
    <col min="2306" max="2306" width="49.44140625" style="2093" customWidth="1"/>
    <col min="2307" max="2307" width="16.109375" style="2093" customWidth="1"/>
    <col min="2308" max="2308" width="16.88671875" style="2093" customWidth="1"/>
    <col min="2309" max="2322" width="19.6640625" style="2093" customWidth="1"/>
    <col min="2323" max="2323" width="15" style="2093" bestFit="1" customWidth="1"/>
    <col min="2324" max="2560" width="6.88671875" style="2093" customWidth="1"/>
    <col min="2561" max="2561" width="4.109375" style="2093" customWidth="1"/>
    <col min="2562" max="2562" width="49.44140625" style="2093" customWidth="1"/>
    <col min="2563" max="2563" width="16.109375" style="2093" customWidth="1"/>
    <col min="2564" max="2564" width="16.88671875" style="2093" customWidth="1"/>
    <col min="2565" max="2578" width="19.6640625" style="2093" customWidth="1"/>
    <col min="2579" max="2579" width="15" style="2093" bestFit="1" customWidth="1"/>
    <col min="2580" max="2816" width="6.88671875" style="2093" customWidth="1"/>
    <col min="2817" max="2817" width="4.109375" style="2093" customWidth="1"/>
    <col min="2818" max="2818" width="49.44140625" style="2093" customWidth="1"/>
    <col min="2819" max="2819" width="16.109375" style="2093" customWidth="1"/>
    <col min="2820" max="2820" width="16.88671875" style="2093" customWidth="1"/>
    <col min="2821" max="2834" width="19.6640625" style="2093" customWidth="1"/>
    <col min="2835" max="2835" width="15" style="2093" bestFit="1" customWidth="1"/>
    <col min="2836" max="3072" width="6.88671875" style="2093" customWidth="1"/>
    <col min="3073" max="3073" width="4.109375" style="2093" customWidth="1"/>
    <col min="3074" max="3074" width="49.44140625" style="2093" customWidth="1"/>
    <col min="3075" max="3075" width="16.109375" style="2093" customWidth="1"/>
    <col min="3076" max="3076" width="16.88671875" style="2093" customWidth="1"/>
    <col min="3077" max="3090" width="19.6640625" style="2093" customWidth="1"/>
    <col min="3091" max="3091" width="15" style="2093" bestFit="1" customWidth="1"/>
    <col min="3092" max="3328" width="6.88671875" style="2093" customWidth="1"/>
    <col min="3329" max="3329" width="4.109375" style="2093" customWidth="1"/>
    <col min="3330" max="3330" width="49.44140625" style="2093" customWidth="1"/>
    <col min="3331" max="3331" width="16.109375" style="2093" customWidth="1"/>
    <col min="3332" max="3332" width="16.88671875" style="2093" customWidth="1"/>
    <col min="3333" max="3346" width="19.6640625" style="2093" customWidth="1"/>
    <col min="3347" max="3347" width="15" style="2093" bestFit="1" customWidth="1"/>
    <col min="3348" max="3584" width="6.88671875" style="2093" customWidth="1"/>
    <col min="3585" max="3585" width="4.109375" style="2093" customWidth="1"/>
    <col min="3586" max="3586" width="49.44140625" style="2093" customWidth="1"/>
    <col min="3587" max="3587" width="16.109375" style="2093" customWidth="1"/>
    <col min="3588" max="3588" width="16.88671875" style="2093" customWidth="1"/>
    <col min="3589" max="3602" width="19.6640625" style="2093" customWidth="1"/>
    <col min="3603" max="3603" width="15" style="2093" bestFit="1" customWidth="1"/>
    <col min="3604" max="3840" width="6.88671875" style="2093" customWidth="1"/>
    <col min="3841" max="3841" width="4.109375" style="2093" customWidth="1"/>
    <col min="3842" max="3842" width="49.44140625" style="2093" customWidth="1"/>
    <col min="3843" max="3843" width="16.109375" style="2093" customWidth="1"/>
    <col min="3844" max="3844" width="16.88671875" style="2093" customWidth="1"/>
    <col min="3845" max="3858" width="19.6640625" style="2093" customWidth="1"/>
    <col min="3859" max="3859" width="15" style="2093" bestFit="1" customWidth="1"/>
    <col min="3860" max="4096" width="6.88671875" style="2093" customWidth="1"/>
    <col min="4097" max="4097" width="4.109375" style="2093" customWidth="1"/>
    <col min="4098" max="4098" width="49.44140625" style="2093" customWidth="1"/>
    <col min="4099" max="4099" width="16.109375" style="2093" customWidth="1"/>
    <col min="4100" max="4100" width="16.88671875" style="2093" customWidth="1"/>
    <col min="4101" max="4114" width="19.6640625" style="2093" customWidth="1"/>
    <col min="4115" max="4115" width="15" style="2093" bestFit="1" customWidth="1"/>
    <col min="4116" max="4352" width="6.88671875" style="2093" customWidth="1"/>
    <col min="4353" max="4353" width="4.109375" style="2093" customWidth="1"/>
    <col min="4354" max="4354" width="49.44140625" style="2093" customWidth="1"/>
    <col min="4355" max="4355" width="16.109375" style="2093" customWidth="1"/>
    <col min="4356" max="4356" width="16.88671875" style="2093" customWidth="1"/>
    <col min="4357" max="4370" width="19.6640625" style="2093" customWidth="1"/>
    <col min="4371" max="4371" width="15" style="2093" bestFit="1" customWidth="1"/>
    <col min="4372" max="4608" width="6.88671875" style="2093" customWidth="1"/>
    <col min="4609" max="4609" width="4.109375" style="2093" customWidth="1"/>
    <col min="4610" max="4610" width="49.44140625" style="2093" customWidth="1"/>
    <col min="4611" max="4611" width="16.109375" style="2093" customWidth="1"/>
    <col min="4612" max="4612" width="16.88671875" style="2093" customWidth="1"/>
    <col min="4613" max="4626" width="19.6640625" style="2093" customWidth="1"/>
    <col min="4627" max="4627" width="15" style="2093" bestFit="1" customWidth="1"/>
    <col min="4628" max="4864" width="6.88671875" style="2093" customWidth="1"/>
    <col min="4865" max="4865" width="4.109375" style="2093" customWidth="1"/>
    <col min="4866" max="4866" width="49.44140625" style="2093" customWidth="1"/>
    <col min="4867" max="4867" width="16.109375" style="2093" customWidth="1"/>
    <col min="4868" max="4868" width="16.88671875" style="2093" customWidth="1"/>
    <col min="4869" max="4882" width="19.6640625" style="2093" customWidth="1"/>
    <col min="4883" max="4883" width="15" style="2093" bestFit="1" customWidth="1"/>
    <col min="4884" max="5120" width="6.88671875" style="2093" customWidth="1"/>
    <col min="5121" max="5121" width="4.109375" style="2093" customWidth="1"/>
    <col min="5122" max="5122" width="49.44140625" style="2093" customWidth="1"/>
    <col min="5123" max="5123" width="16.109375" style="2093" customWidth="1"/>
    <col min="5124" max="5124" width="16.88671875" style="2093" customWidth="1"/>
    <col min="5125" max="5138" width="19.6640625" style="2093" customWidth="1"/>
    <col min="5139" max="5139" width="15" style="2093" bestFit="1" customWidth="1"/>
    <col min="5140" max="5376" width="6.88671875" style="2093" customWidth="1"/>
    <col min="5377" max="5377" width="4.109375" style="2093" customWidth="1"/>
    <col min="5378" max="5378" width="49.44140625" style="2093" customWidth="1"/>
    <col min="5379" max="5379" width="16.109375" style="2093" customWidth="1"/>
    <col min="5380" max="5380" width="16.88671875" style="2093" customWidth="1"/>
    <col min="5381" max="5394" width="19.6640625" style="2093" customWidth="1"/>
    <col min="5395" max="5395" width="15" style="2093" bestFit="1" customWidth="1"/>
    <col min="5396" max="5632" width="6.88671875" style="2093" customWidth="1"/>
    <col min="5633" max="5633" width="4.109375" style="2093" customWidth="1"/>
    <col min="5634" max="5634" width="49.44140625" style="2093" customWidth="1"/>
    <col min="5635" max="5635" width="16.109375" style="2093" customWidth="1"/>
    <col min="5636" max="5636" width="16.88671875" style="2093" customWidth="1"/>
    <col min="5637" max="5650" width="19.6640625" style="2093" customWidth="1"/>
    <col min="5651" max="5651" width="15" style="2093" bestFit="1" customWidth="1"/>
    <col min="5652" max="5888" width="6.88671875" style="2093" customWidth="1"/>
    <col min="5889" max="5889" width="4.109375" style="2093" customWidth="1"/>
    <col min="5890" max="5890" width="49.44140625" style="2093" customWidth="1"/>
    <col min="5891" max="5891" width="16.109375" style="2093" customWidth="1"/>
    <col min="5892" max="5892" width="16.88671875" style="2093" customWidth="1"/>
    <col min="5893" max="5906" width="19.6640625" style="2093" customWidth="1"/>
    <col min="5907" max="5907" width="15" style="2093" bestFit="1" customWidth="1"/>
    <col min="5908" max="6144" width="6.88671875" style="2093" customWidth="1"/>
    <col min="6145" max="6145" width="4.109375" style="2093" customWidth="1"/>
    <col min="6146" max="6146" width="49.44140625" style="2093" customWidth="1"/>
    <col min="6147" max="6147" width="16.109375" style="2093" customWidth="1"/>
    <col min="6148" max="6148" width="16.88671875" style="2093" customWidth="1"/>
    <col min="6149" max="6162" width="19.6640625" style="2093" customWidth="1"/>
    <col min="6163" max="6163" width="15" style="2093" bestFit="1" customWidth="1"/>
    <col min="6164" max="6400" width="6.88671875" style="2093" customWidth="1"/>
    <col min="6401" max="6401" width="4.109375" style="2093" customWidth="1"/>
    <col min="6402" max="6402" width="49.44140625" style="2093" customWidth="1"/>
    <col min="6403" max="6403" width="16.109375" style="2093" customWidth="1"/>
    <col min="6404" max="6404" width="16.88671875" style="2093" customWidth="1"/>
    <col min="6405" max="6418" width="19.6640625" style="2093" customWidth="1"/>
    <col min="6419" max="6419" width="15" style="2093" bestFit="1" customWidth="1"/>
    <col min="6420" max="6656" width="6.88671875" style="2093" customWidth="1"/>
    <col min="6657" max="6657" width="4.109375" style="2093" customWidth="1"/>
    <col min="6658" max="6658" width="49.44140625" style="2093" customWidth="1"/>
    <col min="6659" max="6659" width="16.109375" style="2093" customWidth="1"/>
    <col min="6660" max="6660" width="16.88671875" style="2093" customWidth="1"/>
    <col min="6661" max="6674" width="19.6640625" style="2093" customWidth="1"/>
    <col min="6675" max="6675" width="15" style="2093" bestFit="1" customWidth="1"/>
    <col min="6676" max="6912" width="6.88671875" style="2093" customWidth="1"/>
    <col min="6913" max="6913" width="4.109375" style="2093" customWidth="1"/>
    <col min="6914" max="6914" width="49.44140625" style="2093" customWidth="1"/>
    <col min="6915" max="6915" width="16.109375" style="2093" customWidth="1"/>
    <col min="6916" max="6916" width="16.88671875" style="2093" customWidth="1"/>
    <col min="6917" max="6930" width="19.6640625" style="2093" customWidth="1"/>
    <col min="6931" max="6931" width="15" style="2093" bestFit="1" customWidth="1"/>
    <col min="6932" max="7168" width="6.88671875" style="2093" customWidth="1"/>
    <col min="7169" max="7169" width="4.109375" style="2093" customWidth="1"/>
    <col min="7170" max="7170" width="49.44140625" style="2093" customWidth="1"/>
    <col min="7171" max="7171" width="16.109375" style="2093" customWidth="1"/>
    <col min="7172" max="7172" width="16.88671875" style="2093" customWidth="1"/>
    <col min="7173" max="7186" width="19.6640625" style="2093" customWidth="1"/>
    <col min="7187" max="7187" width="15" style="2093" bestFit="1" customWidth="1"/>
    <col min="7188" max="7424" width="6.88671875" style="2093" customWidth="1"/>
    <col min="7425" max="7425" width="4.109375" style="2093" customWidth="1"/>
    <col min="7426" max="7426" width="49.44140625" style="2093" customWidth="1"/>
    <col min="7427" max="7427" width="16.109375" style="2093" customWidth="1"/>
    <col min="7428" max="7428" width="16.88671875" style="2093" customWidth="1"/>
    <col min="7429" max="7442" width="19.6640625" style="2093" customWidth="1"/>
    <col min="7443" max="7443" width="15" style="2093" bestFit="1" customWidth="1"/>
    <col min="7444" max="7680" width="6.88671875" style="2093" customWidth="1"/>
    <col min="7681" max="7681" width="4.109375" style="2093" customWidth="1"/>
    <col min="7682" max="7682" width="49.44140625" style="2093" customWidth="1"/>
    <col min="7683" max="7683" width="16.109375" style="2093" customWidth="1"/>
    <col min="7684" max="7684" width="16.88671875" style="2093" customWidth="1"/>
    <col min="7685" max="7698" width="19.6640625" style="2093" customWidth="1"/>
    <col min="7699" max="7699" width="15" style="2093" bestFit="1" customWidth="1"/>
    <col min="7700" max="7936" width="6.88671875" style="2093" customWidth="1"/>
    <col min="7937" max="7937" width="4.109375" style="2093" customWidth="1"/>
    <col min="7938" max="7938" width="49.44140625" style="2093" customWidth="1"/>
    <col min="7939" max="7939" width="16.109375" style="2093" customWidth="1"/>
    <col min="7940" max="7940" width="16.88671875" style="2093" customWidth="1"/>
    <col min="7941" max="7954" width="19.6640625" style="2093" customWidth="1"/>
    <col min="7955" max="7955" width="15" style="2093" bestFit="1" customWidth="1"/>
    <col min="7956" max="8192" width="6.88671875" style="2093" customWidth="1"/>
    <col min="8193" max="8193" width="4.109375" style="2093" customWidth="1"/>
    <col min="8194" max="8194" width="49.44140625" style="2093" customWidth="1"/>
    <col min="8195" max="8195" width="16.109375" style="2093" customWidth="1"/>
    <col min="8196" max="8196" width="16.88671875" style="2093" customWidth="1"/>
    <col min="8197" max="8210" width="19.6640625" style="2093" customWidth="1"/>
    <col min="8211" max="8211" width="15" style="2093" bestFit="1" customWidth="1"/>
    <col min="8212" max="8448" width="6.88671875" style="2093" customWidth="1"/>
    <col min="8449" max="8449" width="4.109375" style="2093" customWidth="1"/>
    <col min="8450" max="8450" width="49.44140625" style="2093" customWidth="1"/>
    <col min="8451" max="8451" width="16.109375" style="2093" customWidth="1"/>
    <col min="8452" max="8452" width="16.88671875" style="2093" customWidth="1"/>
    <col min="8453" max="8466" width="19.6640625" style="2093" customWidth="1"/>
    <col min="8467" max="8467" width="15" style="2093" bestFit="1" customWidth="1"/>
    <col min="8468" max="8704" width="6.88671875" style="2093" customWidth="1"/>
    <col min="8705" max="8705" width="4.109375" style="2093" customWidth="1"/>
    <col min="8706" max="8706" width="49.44140625" style="2093" customWidth="1"/>
    <col min="8707" max="8707" width="16.109375" style="2093" customWidth="1"/>
    <col min="8708" max="8708" width="16.88671875" style="2093" customWidth="1"/>
    <col min="8709" max="8722" width="19.6640625" style="2093" customWidth="1"/>
    <col min="8723" max="8723" width="15" style="2093" bestFit="1" customWidth="1"/>
    <col min="8724" max="8960" width="6.88671875" style="2093" customWidth="1"/>
    <col min="8961" max="8961" width="4.109375" style="2093" customWidth="1"/>
    <col min="8962" max="8962" width="49.44140625" style="2093" customWidth="1"/>
    <col min="8963" max="8963" width="16.109375" style="2093" customWidth="1"/>
    <col min="8964" max="8964" width="16.88671875" style="2093" customWidth="1"/>
    <col min="8965" max="8978" width="19.6640625" style="2093" customWidth="1"/>
    <col min="8979" max="8979" width="15" style="2093" bestFit="1" customWidth="1"/>
    <col min="8980" max="9216" width="6.88671875" style="2093" customWidth="1"/>
    <col min="9217" max="9217" width="4.109375" style="2093" customWidth="1"/>
    <col min="9218" max="9218" width="49.44140625" style="2093" customWidth="1"/>
    <col min="9219" max="9219" width="16.109375" style="2093" customWidth="1"/>
    <col min="9220" max="9220" width="16.88671875" style="2093" customWidth="1"/>
    <col min="9221" max="9234" width="19.6640625" style="2093" customWidth="1"/>
    <col min="9235" max="9235" width="15" style="2093" bestFit="1" customWidth="1"/>
    <col min="9236" max="9472" width="6.88671875" style="2093" customWidth="1"/>
    <col min="9473" max="9473" width="4.109375" style="2093" customWidth="1"/>
    <col min="9474" max="9474" width="49.44140625" style="2093" customWidth="1"/>
    <col min="9475" max="9475" width="16.109375" style="2093" customWidth="1"/>
    <col min="9476" max="9476" width="16.88671875" style="2093" customWidth="1"/>
    <col min="9477" max="9490" width="19.6640625" style="2093" customWidth="1"/>
    <col min="9491" max="9491" width="15" style="2093" bestFit="1" customWidth="1"/>
    <col min="9492" max="9728" width="6.88671875" style="2093" customWidth="1"/>
    <col min="9729" max="9729" width="4.109375" style="2093" customWidth="1"/>
    <col min="9730" max="9730" width="49.44140625" style="2093" customWidth="1"/>
    <col min="9731" max="9731" width="16.109375" style="2093" customWidth="1"/>
    <col min="9732" max="9732" width="16.88671875" style="2093" customWidth="1"/>
    <col min="9733" max="9746" width="19.6640625" style="2093" customWidth="1"/>
    <col min="9747" max="9747" width="15" style="2093" bestFit="1" customWidth="1"/>
    <col min="9748" max="9984" width="6.88671875" style="2093" customWidth="1"/>
    <col min="9985" max="9985" width="4.109375" style="2093" customWidth="1"/>
    <col min="9986" max="9986" width="49.44140625" style="2093" customWidth="1"/>
    <col min="9987" max="9987" width="16.109375" style="2093" customWidth="1"/>
    <col min="9988" max="9988" width="16.88671875" style="2093" customWidth="1"/>
    <col min="9989" max="10002" width="19.6640625" style="2093" customWidth="1"/>
    <col min="10003" max="10003" width="15" style="2093" bestFit="1" customWidth="1"/>
    <col min="10004" max="10240" width="6.88671875" style="2093" customWidth="1"/>
    <col min="10241" max="10241" width="4.109375" style="2093" customWidth="1"/>
    <col min="10242" max="10242" width="49.44140625" style="2093" customWidth="1"/>
    <col min="10243" max="10243" width="16.109375" style="2093" customWidth="1"/>
    <col min="10244" max="10244" width="16.88671875" style="2093" customWidth="1"/>
    <col min="10245" max="10258" width="19.6640625" style="2093" customWidth="1"/>
    <col min="10259" max="10259" width="15" style="2093" bestFit="1" customWidth="1"/>
    <col min="10260" max="10496" width="6.88671875" style="2093" customWidth="1"/>
    <col min="10497" max="10497" width="4.109375" style="2093" customWidth="1"/>
    <col min="10498" max="10498" width="49.44140625" style="2093" customWidth="1"/>
    <col min="10499" max="10499" width="16.109375" style="2093" customWidth="1"/>
    <col min="10500" max="10500" width="16.88671875" style="2093" customWidth="1"/>
    <col min="10501" max="10514" width="19.6640625" style="2093" customWidth="1"/>
    <col min="10515" max="10515" width="15" style="2093" bestFit="1" customWidth="1"/>
    <col min="10516" max="10752" width="6.88671875" style="2093" customWidth="1"/>
    <col min="10753" max="10753" width="4.109375" style="2093" customWidth="1"/>
    <col min="10754" max="10754" width="49.44140625" style="2093" customWidth="1"/>
    <col min="10755" max="10755" width="16.109375" style="2093" customWidth="1"/>
    <col min="10756" max="10756" width="16.88671875" style="2093" customWidth="1"/>
    <col min="10757" max="10770" width="19.6640625" style="2093" customWidth="1"/>
    <col min="10771" max="10771" width="15" style="2093" bestFit="1" customWidth="1"/>
    <col min="10772" max="11008" width="6.88671875" style="2093" customWidth="1"/>
    <col min="11009" max="11009" width="4.109375" style="2093" customWidth="1"/>
    <col min="11010" max="11010" width="49.44140625" style="2093" customWidth="1"/>
    <col min="11011" max="11011" width="16.109375" style="2093" customWidth="1"/>
    <col min="11012" max="11012" width="16.88671875" style="2093" customWidth="1"/>
    <col min="11013" max="11026" width="19.6640625" style="2093" customWidth="1"/>
    <col min="11027" max="11027" width="15" style="2093" bestFit="1" customWidth="1"/>
    <col min="11028" max="11264" width="6.88671875" style="2093" customWidth="1"/>
    <col min="11265" max="11265" width="4.109375" style="2093" customWidth="1"/>
    <col min="11266" max="11266" width="49.44140625" style="2093" customWidth="1"/>
    <col min="11267" max="11267" width="16.109375" style="2093" customWidth="1"/>
    <col min="11268" max="11268" width="16.88671875" style="2093" customWidth="1"/>
    <col min="11269" max="11282" width="19.6640625" style="2093" customWidth="1"/>
    <col min="11283" max="11283" width="15" style="2093" bestFit="1" customWidth="1"/>
    <col min="11284" max="11520" width="6.88671875" style="2093" customWidth="1"/>
    <col min="11521" max="11521" width="4.109375" style="2093" customWidth="1"/>
    <col min="11522" max="11522" width="49.44140625" style="2093" customWidth="1"/>
    <col min="11523" max="11523" width="16.109375" style="2093" customWidth="1"/>
    <col min="11524" max="11524" width="16.88671875" style="2093" customWidth="1"/>
    <col min="11525" max="11538" width="19.6640625" style="2093" customWidth="1"/>
    <col min="11539" max="11539" width="15" style="2093" bestFit="1" customWidth="1"/>
    <col min="11540" max="11776" width="6.88671875" style="2093" customWidth="1"/>
    <col min="11777" max="11777" width="4.109375" style="2093" customWidth="1"/>
    <col min="11778" max="11778" width="49.44140625" style="2093" customWidth="1"/>
    <col min="11779" max="11779" width="16.109375" style="2093" customWidth="1"/>
    <col min="11780" max="11780" width="16.88671875" style="2093" customWidth="1"/>
    <col min="11781" max="11794" width="19.6640625" style="2093" customWidth="1"/>
    <col min="11795" max="11795" width="15" style="2093" bestFit="1" customWidth="1"/>
    <col min="11796" max="12032" width="6.88671875" style="2093" customWidth="1"/>
    <col min="12033" max="12033" width="4.109375" style="2093" customWidth="1"/>
    <col min="12034" max="12034" width="49.44140625" style="2093" customWidth="1"/>
    <col min="12035" max="12035" width="16.109375" style="2093" customWidth="1"/>
    <col min="12036" max="12036" width="16.88671875" style="2093" customWidth="1"/>
    <col min="12037" max="12050" width="19.6640625" style="2093" customWidth="1"/>
    <col min="12051" max="12051" width="15" style="2093" bestFit="1" customWidth="1"/>
    <col min="12052" max="12288" width="6.88671875" style="2093" customWidth="1"/>
    <col min="12289" max="12289" width="4.109375" style="2093" customWidth="1"/>
    <col min="12290" max="12290" width="49.44140625" style="2093" customWidth="1"/>
    <col min="12291" max="12291" width="16.109375" style="2093" customWidth="1"/>
    <col min="12292" max="12292" width="16.88671875" style="2093" customWidth="1"/>
    <col min="12293" max="12306" width="19.6640625" style="2093" customWidth="1"/>
    <col min="12307" max="12307" width="15" style="2093" bestFit="1" customWidth="1"/>
    <col min="12308" max="12544" width="6.88671875" style="2093" customWidth="1"/>
    <col min="12545" max="12545" width="4.109375" style="2093" customWidth="1"/>
    <col min="12546" max="12546" width="49.44140625" style="2093" customWidth="1"/>
    <col min="12547" max="12547" width="16.109375" style="2093" customWidth="1"/>
    <col min="12548" max="12548" width="16.88671875" style="2093" customWidth="1"/>
    <col min="12549" max="12562" width="19.6640625" style="2093" customWidth="1"/>
    <col min="12563" max="12563" width="15" style="2093" bestFit="1" customWidth="1"/>
    <col min="12564" max="12800" width="6.88671875" style="2093" customWidth="1"/>
    <col min="12801" max="12801" width="4.109375" style="2093" customWidth="1"/>
    <col min="12802" max="12802" width="49.44140625" style="2093" customWidth="1"/>
    <col min="12803" max="12803" width="16.109375" style="2093" customWidth="1"/>
    <col min="12804" max="12804" width="16.88671875" style="2093" customWidth="1"/>
    <col min="12805" max="12818" width="19.6640625" style="2093" customWidth="1"/>
    <col min="12819" max="12819" width="15" style="2093" bestFit="1" customWidth="1"/>
    <col min="12820" max="13056" width="6.88671875" style="2093" customWidth="1"/>
    <col min="13057" max="13057" width="4.109375" style="2093" customWidth="1"/>
    <col min="13058" max="13058" width="49.44140625" style="2093" customWidth="1"/>
    <col min="13059" max="13059" width="16.109375" style="2093" customWidth="1"/>
    <col min="13060" max="13060" width="16.88671875" style="2093" customWidth="1"/>
    <col min="13061" max="13074" width="19.6640625" style="2093" customWidth="1"/>
    <col min="13075" max="13075" width="15" style="2093" bestFit="1" customWidth="1"/>
    <col min="13076" max="13312" width="6.88671875" style="2093" customWidth="1"/>
    <col min="13313" max="13313" width="4.109375" style="2093" customWidth="1"/>
    <col min="13314" max="13314" width="49.44140625" style="2093" customWidth="1"/>
    <col min="13315" max="13315" width="16.109375" style="2093" customWidth="1"/>
    <col min="13316" max="13316" width="16.88671875" style="2093" customWidth="1"/>
    <col min="13317" max="13330" width="19.6640625" style="2093" customWidth="1"/>
    <col min="13331" max="13331" width="15" style="2093" bestFit="1" customWidth="1"/>
    <col min="13332" max="13568" width="6.88671875" style="2093" customWidth="1"/>
    <col min="13569" max="13569" width="4.109375" style="2093" customWidth="1"/>
    <col min="13570" max="13570" width="49.44140625" style="2093" customWidth="1"/>
    <col min="13571" max="13571" width="16.109375" style="2093" customWidth="1"/>
    <col min="13572" max="13572" width="16.88671875" style="2093" customWidth="1"/>
    <col min="13573" max="13586" width="19.6640625" style="2093" customWidth="1"/>
    <col min="13587" max="13587" width="15" style="2093" bestFit="1" customWidth="1"/>
    <col min="13588" max="13824" width="6.88671875" style="2093" customWidth="1"/>
    <col min="13825" max="13825" width="4.109375" style="2093" customWidth="1"/>
    <col min="13826" max="13826" width="49.44140625" style="2093" customWidth="1"/>
    <col min="13827" max="13827" width="16.109375" style="2093" customWidth="1"/>
    <col min="13828" max="13828" width="16.88671875" style="2093" customWidth="1"/>
    <col min="13829" max="13842" width="19.6640625" style="2093" customWidth="1"/>
    <col min="13843" max="13843" width="15" style="2093" bestFit="1" customWidth="1"/>
    <col min="13844" max="14080" width="6.88671875" style="2093" customWidth="1"/>
    <col min="14081" max="14081" width="4.109375" style="2093" customWidth="1"/>
    <col min="14082" max="14082" width="49.44140625" style="2093" customWidth="1"/>
    <col min="14083" max="14083" width="16.109375" style="2093" customWidth="1"/>
    <col min="14084" max="14084" width="16.88671875" style="2093" customWidth="1"/>
    <col min="14085" max="14098" width="19.6640625" style="2093" customWidth="1"/>
    <col min="14099" max="14099" width="15" style="2093" bestFit="1" customWidth="1"/>
    <col min="14100" max="14336" width="6.88671875" style="2093" customWidth="1"/>
    <col min="14337" max="14337" width="4.109375" style="2093" customWidth="1"/>
    <col min="14338" max="14338" width="49.44140625" style="2093" customWidth="1"/>
    <col min="14339" max="14339" width="16.109375" style="2093" customWidth="1"/>
    <col min="14340" max="14340" width="16.88671875" style="2093" customWidth="1"/>
    <col min="14341" max="14354" width="19.6640625" style="2093" customWidth="1"/>
    <col min="14355" max="14355" width="15" style="2093" bestFit="1" customWidth="1"/>
    <col min="14356" max="14592" width="6.88671875" style="2093" customWidth="1"/>
    <col min="14593" max="14593" width="4.109375" style="2093" customWidth="1"/>
    <col min="14594" max="14594" width="49.44140625" style="2093" customWidth="1"/>
    <col min="14595" max="14595" width="16.109375" style="2093" customWidth="1"/>
    <col min="14596" max="14596" width="16.88671875" style="2093" customWidth="1"/>
    <col min="14597" max="14610" width="19.6640625" style="2093" customWidth="1"/>
    <col min="14611" max="14611" width="15" style="2093" bestFit="1" customWidth="1"/>
    <col min="14612" max="14848" width="6.88671875" style="2093" customWidth="1"/>
    <col min="14849" max="14849" width="4.109375" style="2093" customWidth="1"/>
    <col min="14850" max="14850" width="49.44140625" style="2093" customWidth="1"/>
    <col min="14851" max="14851" width="16.109375" style="2093" customWidth="1"/>
    <col min="14852" max="14852" width="16.88671875" style="2093" customWidth="1"/>
    <col min="14853" max="14866" width="19.6640625" style="2093" customWidth="1"/>
    <col min="14867" max="14867" width="15" style="2093" bestFit="1" customWidth="1"/>
    <col min="14868" max="15104" width="6.88671875" style="2093" customWidth="1"/>
    <col min="15105" max="15105" width="4.109375" style="2093" customWidth="1"/>
    <col min="15106" max="15106" width="49.44140625" style="2093" customWidth="1"/>
    <col min="15107" max="15107" width="16.109375" style="2093" customWidth="1"/>
    <col min="15108" max="15108" width="16.88671875" style="2093" customWidth="1"/>
    <col min="15109" max="15122" width="19.6640625" style="2093" customWidth="1"/>
    <col min="15123" max="15123" width="15" style="2093" bestFit="1" customWidth="1"/>
    <col min="15124" max="15360" width="6.88671875" style="2093" customWidth="1"/>
    <col min="15361" max="15361" width="4.109375" style="2093" customWidth="1"/>
    <col min="15362" max="15362" width="49.44140625" style="2093" customWidth="1"/>
    <col min="15363" max="15363" width="16.109375" style="2093" customWidth="1"/>
    <col min="15364" max="15364" width="16.88671875" style="2093" customWidth="1"/>
    <col min="15365" max="15378" width="19.6640625" style="2093" customWidth="1"/>
    <col min="15379" max="15379" width="15" style="2093" bestFit="1" customWidth="1"/>
    <col min="15380" max="15616" width="6.88671875" style="2093" customWidth="1"/>
    <col min="15617" max="15617" width="4.109375" style="2093" customWidth="1"/>
    <col min="15618" max="15618" width="49.44140625" style="2093" customWidth="1"/>
    <col min="15619" max="15619" width="16.109375" style="2093" customWidth="1"/>
    <col min="15620" max="15620" width="16.88671875" style="2093" customWidth="1"/>
    <col min="15621" max="15634" width="19.6640625" style="2093" customWidth="1"/>
    <col min="15635" max="15635" width="15" style="2093" bestFit="1" customWidth="1"/>
    <col min="15636" max="15872" width="6.88671875" style="2093" customWidth="1"/>
    <col min="15873" max="15873" width="4.109375" style="2093" customWidth="1"/>
    <col min="15874" max="15874" width="49.44140625" style="2093" customWidth="1"/>
    <col min="15875" max="15875" width="16.109375" style="2093" customWidth="1"/>
    <col min="15876" max="15876" width="16.88671875" style="2093" customWidth="1"/>
    <col min="15877" max="15890" width="19.6640625" style="2093" customWidth="1"/>
    <col min="15891" max="15891" width="15" style="2093" bestFit="1" customWidth="1"/>
    <col min="15892" max="16128" width="6.88671875" style="2093" customWidth="1"/>
    <col min="16129" max="16129" width="4.109375" style="2093" customWidth="1"/>
    <col min="16130" max="16130" width="49.44140625" style="2093" customWidth="1"/>
    <col min="16131" max="16131" width="16.109375" style="2093" customWidth="1"/>
    <col min="16132" max="16132" width="16.88671875" style="2093" customWidth="1"/>
    <col min="16133" max="16146" width="19.6640625" style="2093" customWidth="1"/>
    <col min="16147" max="16147" width="15" style="2093" bestFit="1" customWidth="1"/>
    <col min="16148" max="16384" width="6.88671875" style="2093" customWidth="1"/>
  </cols>
  <sheetData>
    <row r="1" spans="1:19" ht="13.2">
      <c r="A1" s="2092" t="s">
        <v>1941</v>
      </c>
    </row>
    <row r="2" spans="1:19" s="2097" customFormat="1" ht="26.4">
      <c r="A2" s="2095" t="s">
        <v>326</v>
      </c>
      <c r="B2" s="2095" t="s">
        <v>1942</v>
      </c>
      <c r="C2" s="2096" t="s">
        <v>1943</v>
      </c>
      <c r="D2" s="2096" t="s">
        <v>1944</v>
      </c>
      <c r="E2" s="2096" t="s">
        <v>1575</v>
      </c>
      <c r="F2" s="2096" t="s">
        <v>1576</v>
      </c>
      <c r="G2" s="2096" t="s">
        <v>1577</v>
      </c>
      <c r="H2" s="2096" t="s">
        <v>1578</v>
      </c>
      <c r="I2" s="2096" t="s">
        <v>1579</v>
      </c>
      <c r="J2" s="2096" t="s">
        <v>1580</v>
      </c>
      <c r="K2" s="2096" t="s">
        <v>1581</v>
      </c>
      <c r="L2" s="2096" t="s">
        <v>1582</v>
      </c>
      <c r="M2" s="2096" t="s">
        <v>1583</v>
      </c>
      <c r="N2" s="2096" t="s">
        <v>1584</v>
      </c>
      <c r="O2" s="2096" t="s">
        <v>1585</v>
      </c>
      <c r="P2" s="2096" t="s">
        <v>1586</v>
      </c>
      <c r="Q2" s="2096" t="s">
        <v>1945</v>
      </c>
      <c r="R2" s="2096" t="s">
        <v>1946</v>
      </c>
      <c r="S2" s="2096" t="s">
        <v>1947</v>
      </c>
    </row>
    <row r="3" spans="1:19" s="2097" customFormat="1" ht="13.2">
      <c r="A3" s="2098" t="s">
        <v>1948</v>
      </c>
      <c r="B3" s="2099"/>
      <c r="C3" s="2100">
        <f>SUM(C4:C26)</f>
        <v>859424481088</v>
      </c>
      <c r="D3" s="2100">
        <f t="shared" ref="D3:S3" si="0">SUM(D4:D26)</f>
        <v>484780410966</v>
      </c>
      <c r="E3" s="2100">
        <f t="shared" si="0"/>
        <v>2312410481</v>
      </c>
      <c r="F3" s="2100">
        <f t="shared" si="0"/>
        <v>1573689318</v>
      </c>
      <c r="G3" s="2100">
        <f t="shared" si="0"/>
        <v>1573689319</v>
      </c>
      <c r="H3" s="2100">
        <f t="shared" si="0"/>
        <v>1573689318</v>
      </c>
      <c r="I3" s="2100">
        <f t="shared" si="0"/>
        <v>1573689319</v>
      </c>
      <c r="J3" s="2100">
        <f t="shared" si="0"/>
        <v>1573689318</v>
      </c>
      <c r="K3" s="2100">
        <f t="shared" si="0"/>
        <v>2856189319</v>
      </c>
      <c r="L3" s="2100">
        <f t="shared" si="0"/>
        <v>2856189318</v>
      </c>
      <c r="M3" s="2100">
        <f t="shared" si="0"/>
        <v>2856189319</v>
      </c>
      <c r="N3" s="2100">
        <f t="shared" si="0"/>
        <v>2856189316</v>
      </c>
      <c r="O3" s="2100">
        <f t="shared" si="0"/>
        <v>2100107367</v>
      </c>
      <c r="P3" s="2100">
        <f t="shared" si="0"/>
        <v>3666774033.666667</v>
      </c>
      <c r="Q3" s="2100">
        <f t="shared" si="0"/>
        <v>27372495745.666668</v>
      </c>
      <c r="R3" s="2100">
        <f t="shared" si="0"/>
        <v>512152906711.66669</v>
      </c>
      <c r="S3" s="2100">
        <f t="shared" si="0"/>
        <v>347271574376.33337</v>
      </c>
    </row>
    <row r="4" spans="1:19" ht="13.2">
      <c r="A4" s="2101" t="s">
        <v>1949</v>
      </c>
      <c r="B4" s="2102" t="s">
        <v>1823</v>
      </c>
      <c r="C4" s="2103">
        <v>1974431900</v>
      </c>
      <c r="D4" s="2103">
        <v>1974431900</v>
      </c>
      <c r="E4" s="2103">
        <v>0</v>
      </c>
      <c r="F4" s="2103">
        <v>0</v>
      </c>
      <c r="G4" s="2103">
        <v>0</v>
      </c>
      <c r="H4" s="2103">
        <v>0</v>
      </c>
      <c r="I4" s="2103">
        <v>0</v>
      </c>
      <c r="J4" s="2103">
        <v>0</v>
      </c>
      <c r="K4" s="2103">
        <v>0</v>
      </c>
      <c r="L4" s="2103">
        <v>0</v>
      </c>
      <c r="M4" s="2103">
        <v>0</v>
      </c>
      <c r="N4" s="2103">
        <v>0</v>
      </c>
      <c r="O4" s="2103">
        <v>0</v>
      </c>
      <c r="P4" s="2103">
        <v>0</v>
      </c>
      <c r="Q4" s="2103">
        <f t="shared" ref="Q4:Q26" si="1">SUM(E4:P4)</f>
        <v>0</v>
      </c>
      <c r="R4" s="2103">
        <f t="shared" ref="R4:R26" si="2">D4+Q4</f>
        <v>1974431900</v>
      </c>
      <c r="S4" s="2104">
        <f t="shared" ref="S4:S26" si="3">C4-R4</f>
        <v>0</v>
      </c>
    </row>
    <row r="5" spans="1:19" ht="13.2">
      <c r="A5" s="2105" t="s">
        <v>1949</v>
      </c>
      <c r="B5" s="2106" t="s">
        <v>1877</v>
      </c>
      <c r="C5" s="2107">
        <v>50340000</v>
      </c>
      <c r="D5" s="2107">
        <v>15731250</v>
      </c>
      <c r="E5" s="2107">
        <v>1048750</v>
      </c>
      <c r="F5" s="2107">
        <v>1048750</v>
      </c>
      <c r="G5" s="2107">
        <v>1048750</v>
      </c>
      <c r="H5" s="2107">
        <v>1048750</v>
      </c>
      <c r="I5" s="2107">
        <v>1048750</v>
      </c>
      <c r="J5" s="2107">
        <v>1048750</v>
      </c>
      <c r="K5" s="2107">
        <v>1048750</v>
      </c>
      <c r="L5" s="2107">
        <v>1048750</v>
      </c>
      <c r="M5" s="2107">
        <v>1048750</v>
      </c>
      <c r="N5" s="2107">
        <v>1048750</v>
      </c>
      <c r="O5" s="2107">
        <v>1048750</v>
      </c>
      <c r="P5" s="2107">
        <v>1048750</v>
      </c>
      <c r="Q5" s="2107">
        <f t="shared" si="1"/>
        <v>12585000</v>
      </c>
      <c r="R5" s="2107">
        <f t="shared" si="2"/>
        <v>28316250</v>
      </c>
      <c r="S5" s="2108">
        <f t="shared" si="3"/>
        <v>22023750</v>
      </c>
    </row>
    <row r="6" spans="1:19" ht="13.2">
      <c r="A6" s="2105" t="s">
        <v>1949</v>
      </c>
      <c r="B6" s="2106" t="s">
        <v>1824</v>
      </c>
      <c r="C6" s="2107">
        <v>363636364</v>
      </c>
      <c r="D6" s="2107">
        <v>363636364</v>
      </c>
      <c r="E6" s="2107">
        <v>0</v>
      </c>
      <c r="F6" s="2107">
        <v>0</v>
      </c>
      <c r="G6" s="2107">
        <v>0</v>
      </c>
      <c r="H6" s="2107">
        <v>0</v>
      </c>
      <c r="I6" s="2107">
        <v>0</v>
      </c>
      <c r="J6" s="2107">
        <v>0</v>
      </c>
      <c r="K6" s="2107">
        <v>0</v>
      </c>
      <c r="L6" s="2107">
        <v>0</v>
      </c>
      <c r="M6" s="2107">
        <v>0</v>
      </c>
      <c r="N6" s="2107">
        <v>0</v>
      </c>
      <c r="O6" s="2107">
        <v>0</v>
      </c>
      <c r="P6" s="2107">
        <v>0</v>
      </c>
      <c r="Q6" s="2107">
        <f t="shared" si="1"/>
        <v>0</v>
      </c>
      <c r="R6" s="2107">
        <f t="shared" si="2"/>
        <v>363636364</v>
      </c>
      <c r="S6" s="2108">
        <f t="shared" si="3"/>
        <v>0</v>
      </c>
    </row>
    <row r="7" spans="1:19" ht="13.2">
      <c r="A7" s="2105" t="s">
        <v>1949</v>
      </c>
      <c r="B7" s="2106" t="s">
        <v>1825</v>
      </c>
      <c r="C7" s="2107">
        <v>369236364</v>
      </c>
      <c r="D7" s="2107">
        <v>369236364</v>
      </c>
      <c r="E7" s="2107">
        <v>0</v>
      </c>
      <c r="F7" s="2107">
        <v>0</v>
      </c>
      <c r="G7" s="2107">
        <v>0</v>
      </c>
      <c r="H7" s="2107">
        <v>0</v>
      </c>
      <c r="I7" s="2107">
        <v>0</v>
      </c>
      <c r="J7" s="2107">
        <v>0</v>
      </c>
      <c r="K7" s="2107">
        <v>0</v>
      </c>
      <c r="L7" s="2107">
        <v>0</v>
      </c>
      <c r="M7" s="2107">
        <v>0</v>
      </c>
      <c r="N7" s="2107">
        <v>0</v>
      </c>
      <c r="O7" s="2107">
        <v>0</v>
      </c>
      <c r="P7" s="2107">
        <v>0</v>
      </c>
      <c r="Q7" s="2107">
        <f t="shared" si="1"/>
        <v>0</v>
      </c>
      <c r="R7" s="2107">
        <f t="shared" si="2"/>
        <v>369236364</v>
      </c>
      <c r="S7" s="2108">
        <f t="shared" si="3"/>
        <v>0</v>
      </c>
    </row>
    <row r="8" spans="1:19" ht="13.2">
      <c r="A8" s="2105" t="s">
        <v>1949</v>
      </c>
      <c r="B8" s="2106" t="s">
        <v>1826</v>
      </c>
      <c r="C8" s="2107">
        <v>290909090</v>
      </c>
      <c r="D8" s="2107">
        <v>290909090</v>
      </c>
      <c r="E8" s="2107">
        <v>0</v>
      </c>
      <c r="F8" s="2107">
        <v>0</v>
      </c>
      <c r="G8" s="2107">
        <v>0</v>
      </c>
      <c r="H8" s="2107">
        <v>0</v>
      </c>
      <c r="I8" s="2107">
        <v>0</v>
      </c>
      <c r="J8" s="2107">
        <v>0</v>
      </c>
      <c r="K8" s="2107">
        <v>0</v>
      </c>
      <c r="L8" s="2107">
        <v>0</v>
      </c>
      <c r="M8" s="2107">
        <v>0</v>
      </c>
      <c r="N8" s="2107">
        <v>0</v>
      </c>
      <c r="O8" s="2107">
        <v>0</v>
      </c>
      <c r="P8" s="2107">
        <v>0</v>
      </c>
      <c r="Q8" s="2107">
        <f t="shared" si="1"/>
        <v>0</v>
      </c>
      <c r="R8" s="2107">
        <f t="shared" si="2"/>
        <v>290909090</v>
      </c>
      <c r="S8" s="2108">
        <f t="shared" si="3"/>
        <v>0</v>
      </c>
    </row>
    <row r="9" spans="1:19" ht="13.2">
      <c r="A9" s="2105" t="s">
        <v>1949</v>
      </c>
      <c r="B9" s="2106" t="s">
        <v>1827</v>
      </c>
      <c r="C9" s="2107">
        <v>290909091</v>
      </c>
      <c r="D9" s="2107">
        <v>290909091</v>
      </c>
      <c r="E9" s="2107">
        <v>0</v>
      </c>
      <c r="F9" s="2107">
        <v>0</v>
      </c>
      <c r="G9" s="2107">
        <v>0</v>
      </c>
      <c r="H9" s="2107">
        <v>0</v>
      </c>
      <c r="I9" s="2107">
        <v>0</v>
      </c>
      <c r="J9" s="2107">
        <v>0</v>
      </c>
      <c r="K9" s="2107">
        <v>0</v>
      </c>
      <c r="L9" s="2107">
        <v>0</v>
      </c>
      <c r="M9" s="2107">
        <v>0</v>
      </c>
      <c r="N9" s="2107">
        <v>0</v>
      </c>
      <c r="O9" s="2107">
        <v>0</v>
      </c>
      <c r="P9" s="2107">
        <v>0</v>
      </c>
      <c r="Q9" s="2107">
        <f t="shared" si="1"/>
        <v>0</v>
      </c>
      <c r="R9" s="2107">
        <f t="shared" si="2"/>
        <v>290909091</v>
      </c>
      <c r="S9" s="2108">
        <f t="shared" si="3"/>
        <v>0</v>
      </c>
    </row>
    <row r="10" spans="1:19" ht="13.2">
      <c r="A10" s="2105" t="s">
        <v>1949</v>
      </c>
      <c r="B10" s="2106" t="s">
        <v>1828</v>
      </c>
      <c r="C10" s="2107">
        <v>290909090</v>
      </c>
      <c r="D10" s="2107">
        <v>290909090</v>
      </c>
      <c r="E10" s="2107">
        <v>0</v>
      </c>
      <c r="F10" s="2107">
        <v>0</v>
      </c>
      <c r="G10" s="2107">
        <v>0</v>
      </c>
      <c r="H10" s="2107">
        <v>0</v>
      </c>
      <c r="I10" s="2107">
        <v>0</v>
      </c>
      <c r="J10" s="2107">
        <v>0</v>
      </c>
      <c r="K10" s="2107">
        <v>0</v>
      </c>
      <c r="L10" s="2107">
        <v>0</v>
      </c>
      <c r="M10" s="2107">
        <v>0</v>
      </c>
      <c r="N10" s="2107">
        <v>0</v>
      </c>
      <c r="O10" s="2107">
        <v>0</v>
      </c>
      <c r="P10" s="2107">
        <v>0</v>
      </c>
      <c r="Q10" s="2107">
        <f t="shared" si="1"/>
        <v>0</v>
      </c>
      <c r="R10" s="2107">
        <f t="shared" si="2"/>
        <v>290909090</v>
      </c>
      <c r="S10" s="2108">
        <f t="shared" si="3"/>
        <v>0</v>
      </c>
    </row>
    <row r="11" spans="1:19" ht="13.2">
      <c r="A11" s="2105" t="s">
        <v>1949</v>
      </c>
      <c r="B11" s="2106" t="s">
        <v>1829</v>
      </c>
      <c r="C11" s="2107">
        <v>295454545</v>
      </c>
      <c r="D11" s="2107">
        <v>295454545</v>
      </c>
      <c r="E11" s="2107">
        <v>0</v>
      </c>
      <c r="F11" s="2107">
        <v>0</v>
      </c>
      <c r="G11" s="2107">
        <v>0</v>
      </c>
      <c r="H11" s="2107">
        <v>0</v>
      </c>
      <c r="I11" s="2107">
        <v>0</v>
      </c>
      <c r="J11" s="2107">
        <v>0</v>
      </c>
      <c r="K11" s="2107">
        <v>0</v>
      </c>
      <c r="L11" s="2107">
        <v>0</v>
      </c>
      <c r="M11" s="2107">
        <v>0</v>
      </c>
      <c r="N11" s="2107">
        <v>0</v>
      </c>
      <c r="O11" s="2107">
        <v>0</v>
      </c>
      <c r="P11" s="2107">
        <v>0</v>
      </c>
      <c r="Q11" s="2107">
        <f t="shared" si="1"/>
        <v>0</v>
      </c>
      <c r="R11" s="2107">
        <f t="shared" si="2"/>
        <v>295454545</v>
      </c>
      <c r="S11" s="2108">
        <f t="shared" si="3"/>
        <v>0</v>
      </c>
    </row>
    <row r="12" spans="1:19" ht="13.2">
      <c r="A12" s="2105" t="s">
        <v>1949</v>
      </c>
      <c r="B12" s="2106" t="s">
        <v>1831</v>
      </c>
      <c r="C12" s="2107">
        <v>6120000000</v>
      </c>
      <c r="D12" s="2107">
        <v>6120000000</v>
      </c>
      <c r="E12" s="2107">
        <v>0</v>
      </c>
      <c r="F12" s="2107">
        <v>0</v>
      </c>
      <c r="G12" s="2107">
        <v>0</v>
      </c>
      <c r="H12" s="2107">
        <v>0</v>
      </c>
      <c r="I12" s="2107">
        <v>0</v>
      </c>
      <c r="J12" s="2107">
        <v>0</v>
      </c>
      <c r="K12" s="2107">
        <v>0</v>
      </c>
      <c r="L12" s="2107">
        <v>0</v>
      </c>
      <c r="M12" s="2107">
        <v>0</v>
      </c>
      <c r="N12" s="2107">
        <v>0</v>
      </c>
      <c r="O12" s="2107">
        <v>0</v>
      </c>
      <c r="P12" s="2107">
        <v>0</v>
      </c>
      <c r="Q12" s="2107">
        <f t="shared" si="1"/>
        <v>0</v>
      </c>
      <c r="R12" s="2107">
        <f t="shared" si="2"/>
        <v>6120000000</v>
      </c>
      <c r="S12" s="2108">
        <f t="shared" si="3"/>
        <v>0</v>
      </c>
    </row>
    <row r="13" spans="1:19" ht="13.2">
      <c r="A13" s="2105" t="s">
        <v>1949</v>
      </c>
      <c r="B13" s="2106" t="s">
        <v>1832</v>
      </c>
      <c r="C13" s="2107">
        <v>2240000000</v>
      </c>
      <c r="D13" s="2107">
        <v>2240000000</v>
      </c>
      <c r="E13" s="2107">
        <v>0</v>
      </c>
      <c r="F13" s="2107">
        <v>0</v>
      </c>
      <c r="G13" s="2107">
        <v>0</v>
      </c>
      <c r="H13" s="2107">
        <v>0</v>
      </c>
      <c r="I13" s="2107">
        <v>0</v>
      </c>
      <c r="J13" s="2107">
        <v>0</v>
      </c>
      <c r="K13" s="2107">
        <v>0</v>
      </c>
      <c r="L13" s="2107">
        <v>0</v>
      </c>
      <c r="M13" s="2107">
        <v>0</v>
      </c>
      <c r="N13" s="2107">
        <v>0</v>
      </c>
      <c r="O13" s="2107">
        <v>0</v>
      </c>
      <c r="P13" s="2107">
        <v>0</v>
      </c>
      <c r="Q13" s="2107">
        <f t="shared" si="1"/>
        <v>0</v>
      </c>
      <c r="R13" s="2107">
        <f t="shared" si="2"/>
        <v>2240000000</v>
      </c>
      <c r="S13" s="2108">
        <f t="shared" si="3"/>
        <v>0</v>
      </c>
    </row>
    <row r="14" spans="1:19" ht="13.2">
      <c r="A14" s="2105" t="s">
        <v>1949</v>
      </c>
      <c r="B14" s="2106" t="s">
        <v>1833</v>
      </c>
      <c r="C14" s="2107">
        <v>78008363650</v>
      </c>
      <c r="D14" s="2107">
        <v>78008363650</v>
      </c>
      <c r="E14" s="2107">
        <v>0</v>
      </c>
      <c r="F14" s="2107">
        <v>0</v>
      </c>
      <c r="G14" s="2107">
        <v>0</v>
      </c>
      <c r="H14" s="2107">
        <v>0</v>
      </c>
      <c r="I14" s="2107">
        <v>0</v>
      </c>
      <c r="J14" s="2107">
        <v>0</v>
      </c>
      <c r="K14" s="2107">
        <v>0</v>
      </c>
      <c r="L14" s="2107">
        <v>0</v>
      </c>
      <c r="M14" s="2107">
        <v>0</v>
      </c>
      <c r="N14" s="2107">
        <v>0</v>
      </c>
      <c r="O14" s="2107">
        <v>0</v>
      </c>
      <c r="P14" s="2107">
        <v>0</v>
      </c>
      <c r="Q14" s="2107">
        <f t="shared" si="1"/>
        <v>0</v>
      </c>
      <c r="R14" s="2107">
        <f t="shared" si="2"/>
        <v>78008363650</v>
      </c>
      <c r="S14" s="2108">
        <f t="shared" si="3"/>
        <v>0</v>
      </c>
    </row>
    <row r="15" spans="1:19" ht="13.2">
      <c r="A15" s="2437" t="s">
        <v>1949</v>
      </c>
      <c r="B15" s="2215" t="s">
        <v>1834</v>
      </c>
      <c r="C15" s="2217">
        <v>97286727850</v>
      </c>
      <c r="D15" s="2217">
        <v>72965045880</v>
      </c>
      <c r="E15" s="2217">
        <v>810722732</v>
      </c>
      <c r="F15" s="2217">
        <v>810722732</v>
      </c>
      <c r="G15" s="2217">
        <v>810722732</v>
      </c>
      <c r="H15" s="2217">
        <v>810722732</v>
      </c>
      <c r="I15" s="2217">
        <v>810722732</v>
      </c>
      <c r="J15" s="2217">
        <v>810722732</v>
      </c>
      <c r="K15" s="2217">
        <v>810722732</v>
      </c>
      <c r="L15" s="2217">
        <v>810722732</v>
      </c>
      <c r="M15" s="2217">
        <v>810722732</v>
      </c>
      <c r="N15" s="2217">
        <v>810722732</v>
      </c>
      <c r="O15" s="2217">
        <v>810722732</v>
      </c>
      <c r="P15" s="2217">
        <v>810722732</v>
      </c>
      <c r="Q15" s="2217">
        <f t="shared" si="1"/>
        <v>9728672784</v>
      </c>
      <c r="R15" s="2217">
        <f t="shared" si="2"/>
        <v>82693718664</v>
      </c>
      <c r="S15" s="2217">
        <f t="shared" si="3"/>
        <v>14593009186</v>
      </c>
    </row>
    <row r="16" spans="1:19" ht="13.2">
      <c r="A16" s="2105" t="s">
        <v>1949</v>
      </c>
      <c r="B16" s="2106" t="s">
        <v>1835</v>
      </c>
      <c r="C16" s="2107">
        <v>44621863636</v>
      </c>
      <c r="D16" s="2107">
        <v>44621863636</v>
      </c>
      <c r="E16" s="2107">
        <v>0</v>
      </c>
      <c r="F16" s="2107">
        <v>0</v>
      </c>
      <c r="G16" s="2107">
        <v>0</v>
      </c>
      <c r="H16" s="2107">
        <v>0</v>
      </c>
      <c r="I16" s="2107">
        <v>0</v>
      </c>
      <c r="J16" s="2107">
        <v>0</v>
      </c>
      <c r="K16" s="2107">
        <v>0</v>
      </c>
      <c r="L16" s="2107">
        <v>0</v>
      </c>
      <c r="M16" s="2107">
        <v>0</v>
      </c>
      <c r="N16" s="2107">
        <v>0</v>
      </c>
      <c r="O16" s="2107">
        <v>0</v>
      </c>
      <c r="P16" s="2107">
        <v>0</v>
      </c>
      <c r="Q16" s="2107">
        <f t="shared" si="1"/>
        <v>0</v>
      </c>
      <c r="R16" s="2107">
        <f t="shared" si="2"/>
        <v>44621863636</v>
      </c>
      <c r="S16" s="2108">
        <f t="shared" si="3"/>
        <v>0</v>
      </c>
    </row>
    <row r="17" spans="1:22" ht="13.2">
      <c r="A17" s="2105" t="s">
        <v>1949</v>
      </c>
      <c r="B17" s="2106" t="s">
        <v>1836</v>
      </c>
      <c r="C17" s="2107">
        <v>34272900000</v>
      </c>
      <c r="D17" s="2107">
        <v>34272900000</v>
      </c>
      <c r="E17" s="2107">
        <v>0</v>
      </c>
      <c r="F17" s="2107">
        <v>0</v>
      </c>
      <c r="G17" s="2107">
        <v>0</v>
      </c>
      <c r="H17" s="2107">
        <v>0</v>
      </c>
      <c r="I17" s="2107">
        <v>0</v>
      </c>
      <c r="J17" s="2107">
        <v>0</v>
      </c>
      <c r="K17" s="2107">
        <v>0</v>
      </c>
      <c r="L17" s="2107">
        <v>0</v>
      </c>
      <c r="M17" s="2107">
        <v>0</v>
      </c>
      <c r="N17" s="2107">
        <v>0</v>
      </c>
      <c r="O17" s="2107">
        <v>0</v>
      </c>
      <c r="P17" s="2107">
        <v>0</v>
      </c>
      <c r="Q17" s="2107">
        <f t="shared" si="1"/>
        <v>0</v>
      </c>
      <c r="R17" s="2107">
        <f t="shared" si="2"/>
        <v>34272900000</v>
      </c>
      <c r="S17" s="2108">
        <f t="shared" si="3"/>
        <v>0</v>
      </c>
    </row>
    <row r="18" spans="1:22" ht="13.2">
      <c r="A18" s="2105" t="s">
        <v>1949</v>
      </c>
      <c r="B18" s="2106" t="s">
        <v>1837</v>
      </c>
      <c r="C18" s="2107">
        <v>68342727273</v>
      </c>
      <c r="D18" s="2107">
        <v>68342727273</v>
      </c>
      <c r="E18" s="2107">
        <v>0</v>
      </c>
      <c r="F18" s="2107">
        <v>0</v>
      </c>
      <c r="G18" s="2107">
        <v>0</v>
      </c>
      <c r="H18" s="2107">
        <v>0</v>
      </c>
      <c r="I18" s="2107">
        <v>0</v>
      </c>
      <c r="J18" s="2107">
        <v>0</v>
      </c>
      <c r="K18" s="2107">
        <v>0</v>
      </c>
      <c r="L18" s="2107">
        <v>0</v>
      </c>
      <c r="M18" s="2107">
        <v>0</v>
      </c>
      <c r="N18" s="2107">
        <v>0</v>
      </c>
      <c r="O18" s="2107">
        <v>0</v>
      </c>
      <c r="P18" s="2107">
        <v>0</v>
      </c>
      <c r="Q18" s="2107">
        <f t="shared" si="1"/>
        <v>0</v>
      </c>
      <c r="R18" s="2107">
        <f t="shared" si="2"/>
        <v>68342727273</v>
      </c>
      <c r="S18" s="2108">
        <f t="shared" si="3"/>
        <v>0</v>
      </c>
    </row>
    <row r="19" spans="1:22" ht="13.2">
      <c r="A19" s="2105" t="s">
        <v>1949</v>
      </c>
      <c r="B19" s="2106" t="s">
        <v>1838</v>
      </c>
      <c r="C19" s="2107">
        <v>90940920264</v>
      </c>
      <c r="D19" s="2107">
        <v>90202199102</v>
      </c>
      <c r="E19" s="2107">
        <v>738721162</v>
      </c>
      <c r="F19" s="2107">
        <v>0</v>
      </c>
      <c r="G19" s="2107">
        <v>0</v>
      </c>
      <c r="H19" s="2107">
        <v>0</v>
      </c>
      <c r="I19" s="2107">
        <v>0</v>
      </c>
      <c r="J19" s="2107">
        <v>0</v>
      </c>
      <c r="K19" s="2107">
        <v>0</v>
      </c>
      <c r="L19" s="2107">
        <v>0</v>
      </c>
      <c r="M19" s="2107">
        <v>0</v>
      </c>
      <c r="N19" s="2107">
        <v>0</v>
      </c>
      <c r="O19" s="2107">
        <v>0</v>
      </c>
      <c r="P19" s="2107">
        <v>0</v>
      </c>
      <c r="Q19" s="2107">
        <f t="shared" si="1"/>
        <v>738721162</v>
      </c>
      <c r="R19" s="2107">
        <f t="shared" si="2"/>
        <v>90940920264</v>
      </c>
      <c r="S19" s="2108">
        <f t="shared" si="3"/>
        <v>0</v>
      </c>
    </row>
    <row r="20" spans="1:22" ht="13.2">
      <c r="A20" s="2105" t="s">
        <v>1949</v>
      </c>
      <c r="B20" s="2106" t="s">
        <v>1839</v>
      </c>
      <c r="C20" s="2107">
        <v>91393710971</v>
      </c>
      <c r="D20" s="2107">
        <v>83832891458</v>
      </c>
      <c r="E20" s="2107">
        <v>756081952</v>
      </c>
      <c r="F20" s="2107">
        <v>756081951</v>
      </c>
      <c r="G20" s="2107">
        <v>756081952</v>
      </c>
      <c r="H20" s="2107">
        <v>756081951</v>
      </c>
      <c r="I20" s="2107">
        <v>756081952</v>
      </c>
      <c r="J20" s="2107">
        <v>756081951</v>
      </c>
      <c r="K20" s="2107">
        <v>756081952</v>
      </c>
      <c r="L20" s="2107">
        <v>756081951</v>
      </c>
      <c r="M20" s="2107">
        <v>756081952</v>
      </c>
      <c r="N20" s="2107">
        <v>756081949</v>
      </c>
      <c r="O20" s="2107">
        <v>0</v>
      </c>
      <c r="P20" s="2107">
        <v>0</v>
      </c>
      <c r="Q20" s="2107">
        <f t="shared" si="1"/>
        <v>7560819513</v>
      </c>
      <c r="R20" s="2107">
        <f t="shared" si="2"/>
        <v>91393710971</v>
      </c>
      <c r="S20" s="2108">
        <f t="shared" si="3"/>
        <v>0</v>
      </c>
    </row>
    <row r="21" spans="1:22" ht="13.2">
      <c r="A21" s="2437" t="s">
        <v>1949</v>
      </c>
      <c r="B21" s="2215" t="s">
        <v>1830</v>
      </c>
      <c r="C21" s="2217">
        <v>282361000</v>
      </c>
      <c r="D21" s="2217">
        <v>238662272</v>
      </c>
      <c r="E21" s="2217">
        <v>3361440</v>
      </c>
      <c r="F21" s="2217">
        <v>3361441</v>
      </c>
      <c r="G21" s="2217">
        <v>3361440</v>
      </c>
      <c r="H21" s="2217">
        <v>3361441</v>
      </c>
      <c r="I21" s="2217">
        <v>3361440</v>
      </c>
      <c r="J21" s="2217">
        <v>3361441</v>
      </c>
      <c r="K21" s="2217">
        <v>3361440</v>
      </c>
      <c r="L21" s="2217">
        <v>3361441</v>
      </c>
      <c r="M21" s="2217">
        <v>3361440</v>
      </c>
      <c r="N21" s="2217">
        <v>3361440</v>
      </c>
      <c r="O21" s="2217">
        <v>3361440</v>
      </c>
      <c r="P21" s="2217">
        <v>3361440</v>
      </c>
      <c r="Q21" s="2217">
        <f t="shared" si="1"/>
        <v>40337284</v>
      </c>
      <c r="R21" s="2217">
        <f t="shared" si="2"/>
        <v>278999556</v>
      </c>
      <c r="S21" s="2217">
        <f t="shared" si="3"/>
        <v>3361444</v>
      </c>
    </row>
    <row r="22" spans="1:22" ht="13.2">
      <c r="A22" s="2105" t="s">
        <v>1949</v>
      </c>
      <c r="B22" s="2106" t="s">
        <v>1626</v>
      </c>
      <c r="C22" s="2107">
        <v>89080000</v>
      </c>
      <c r="D22" s="2107">
        <v>44540001</v>
      </c>
      <c r="E22" s="2107">
        <v>2474445</v>
      </c>
      <c r="F22" s="2107">
        <v>2474444</v>
      </c>
      <c r="G22" s="2107">
        <v>2474445</v>
      </c>
      <c r="H22" s="2107">
        <v>2474444</v>
      </c>
      <c r="I22" s="2107">
        <v>2474445</v>
      </c>
      <c r="J22" s="2107">
        <v>2474444</v>
      </c>
      <c r="K22" s="2107">
        <v>2474445</v>
      </c>
      <c r="L22" s="2107">
        <v>2474444</v>
      </c>
      <c r="M22" s="2107">
        <v>2474445</v>
      </c>
      <c r="N22" s="2107">
        <v>2474445</v>
      </c>
      <c r="O22" s="2107">
        <v>2474445</v>
      </c>
      <c r="P22" s="2107">
        <v>2474445</v>
      </c>
      <c r="Q22" s="2107">
        <f t="shared" si="1"/>
        <v>29693336</v>
      </c>
      <c r="R22" s="2107">
        <f t="shared" si="2"/>
        <v>74233337</v>
      </c>
      <c r="S22" s="2108">
        <f t="shared" si="3"/>
        <v>14846663</v>
      </c>
    </row>
    <row r="23" spans="1:22" ht="13.2">
      <c r="A23" s="2105" t="s">
        <v>1949</v>
      </c>
      <c r="B23" s="2109" t="s">
        <v>1920</v>
      </c>
      <c r="C23" s="2110">
        <f>C118</f>
        <v>153900000000</v>
      </c>
      <c r="D23" s="2110"/>
      <c r="E23" s="2110"/>
      <c r="F23" s="2110"/>
      <c r="G23" s="2110"/>
      <c r="H23" s="2110"/>
      <c r="I23" s="2110"/>
      <c r="J23" s="2110"/>
      <c r="K23" s="2110">
        <f>C23/120</f>
        <v>1282500000</v>
      </c>
      <c r="L23" s="2110">
        <f t="shared" ref="L23:P23" si="4">K23</f>
        <v>1282500000</v>
      </c>
      <c r="M23" s="2110">
        <f t="shared" si="4"/>
        <v>1282500000</v>
      </c>
      <c r="N23" s="2110">
        <f t="shared" si="4"/>
        <v>1282500000</v>
      </c>
      <c r="O23" s="2110">
        <f t="shared" si="4"/>
        <v>1282500000</v>
      </c>
      <c r="P23" s="2110">
        <f t="shared" si="4"/>
        <v>1282500000</v>
      </c>
      <c r="Q23" s="2107">
        <f t="shared" si="1"/>
        <v>7695000000</v>
      </c>
      <c r="R23" s="2110">
        <f t="shared" si="2"/>
        <v>7695000000</v>
      </c>
      <c r="S23" s="2110">
        <f t="shared" si="3"/>
        <v>146205000000</v>
      </c>
      <c r="U23" s="2438"/>
      <c r="V23" s="2438"/>
    </row>
    <row r="24" spans="1:22" ht="13.2">
      <c r="A24" s="2105" t="s">
        <v>1949</v>
      </c>
      <c r="B24" s="2109" t="s">
        <v>1921</v>
      </c>
      <c r="C24" s="2110">
        <f>C119</f>
        <v>188000000000</v>
      </c>
      <c r="D24" s="2110"/>
      <c r="E24" s="2110"/>
      <c r="F24" s="2110"/>
      <c r="G24" s="2110"/>
      <c r="H24" s="2110"/>
      <c r="I24" s="2110"/>
      <c r="J24" s="2110"/>
      <c r="K24" s="2110"/>
      <c r="L24" s="2110"/>
      <c r="M24" s="2110"/>
      <c r="N24" s="2110"/>
      <c r="O24" s="2110"/>
      <c r="P24" s="2110">
        <f>C24/120</f>
        <v>1566666666.6666667</v>
      </c>
      <c r="Q24" s="2107">
        <f t="shared" si="1"/>
        <v>1566666666.6666667</v>
      </c>
      <c r="R24" s="2110">
        <f t="shared" si="2"/>
        <v>1566666666.6666667</v>
      </c>
      <c r="S24" s="2110">
        <f t="shared" si="3"/>
        <v>186433333333.33334</v>
      </c>
      <c r="U24" s="2438"/>
      <c r="V24" s="2438"/>
    </row>
    <row r="25" spans="1:22" ht="13.2">
      <c r="A25" s="2105"/>
      <c r="B25" s="2106"/>
      <c r="C25" s="2107"/>
      <c r="D25" s="2107"/>
      <c r="E25" s="2107"/>
      <c r="F25" s="2107"/>
      <c r="G25" s="2107"/>
      <c r="H25" s="2107"/>
      <c r="I25" s="2107"/>
      <c r="J25" s="2107"/>
      <c r="K25" s="2107"/>
      <c r="L25" s="2107"/>
      <c r="M25" s="2107"/>
      <c r="N25" s="2107"/>
      <c r="O25" s="2107"/>
      <c r="P25" s="2107"/>
      <c r="Q25" s="2107">
        <f t="shared" si="1"/>
        <v>0</v>
      </c>
      <c r="R25" s="2107">
        <f t="shared" si="2"/>
        <v>0</v>
      </c>
      <c r="S25" s="2108">
        <f t="shared" si="3"/>
        <v>0</v>
      </c>
    </row>
    <row r="26" spans="1:22" ht="13.2">
      <c r="A26" s="2111"/>
      <c r="B26" s="2112"/>
      <c r="C26" s="2113"/>
      <c r="D26" s="2113"/>
      <c r="E26" s="2113"/>
      <c r="F26" s="2113"/>
      <c r="G26" s="2113"/>
      <c r="H26" s="2113"/>
      <c r="I26" s="2113"/>
      <c r="J26" s="2113"/>
      <c r="K26" s="2113"/>
      <c r="L26" s="2113"/>
      <c r="M26" s="2113"/>
      <c r="N26" s="2113"/>
      <c r="O26" s="2113"/>
      <c r="P26" s="2113"/>
      <c r="Q26" s="2107">
        <f t="shared" si="1"/>
        <v>0</v>
      </c>
      <c r="R26" s="2107">
        <f t="shared" si="2"/>
        <v>0</v>
      </c>
      <c r="S26" s="2108">
        <f t="shared" si="3"/>
        <v>0</v>
      </c>
    </row>
    <row r="27" spans="1:22" s="2117" customFormat="1" ht="13.2">
      <c r="A27" s="2114" t="s">
        <v>1950</v>
      </c>
      <c r="B27" s="2115"/>
      <c r="C27" s="2116">
        <f>SUM(C28:C52)</f>
        <v>7648468131</v>
      </c>
      <c r="D27" s="2116">
        <f t="shared" ref="D27:S27" si="5">SUM(D28:D52)</f>
        <v>4538780968.1904764</v>
      </c>
      <c r="E27" s="2116">
        <f t="shared" si="5"/>
        <v>54634378.095238097</v>
      </c>
      <c r="F27" s="2116">
        <f t="shared" si="5"/>
        <v>54634378.095238097</v>
      </c>
      <c r="G27" s="2116">
        <f t="shared" si="5"/>
        <v>54634378.095238097</v>
      </c>
      <c r="H27" s="2116">
        <f t="shared" si="5"/>
        <v>54634378.095238097</v>
      </c>
      <c r="I27" s="2116">
        <f t="shared" si="5"/>
        <v>54634378.095238097</v>
      </c>
      <c r="J27" s="2116">
        <f t="shared" si="5"/>
        <v>54634378.095238097</v>
      </c>
      <c r="K27" s="2116">
        <f t="shared" si="5"/>
        <v>54634378.095238097</v>
      </c>
      <c r="L27" s="2116">
        <f t="shared" si="5"/>
        <v>55715018.095238097</v>
      </c>
      <c r="M27" s="2116">
        <f t="shared" si="5"/>
        <v>55715016.095238097</v>
      </c>
      <c r="N27" s="2116">
        <f t="shared" si="5"/>
        <v>55715016.095238097</v>
      </c>
      <c r="O27" s="2116">
        <f t="shared" si="5"/>
        <v>55715021.095238097</v>
      </c>
      <c r="P27" s="2116">
        <f t="shared" si="5"/>
        <v>49690017.095238097</v>
      </c>
      <c r="Q27" s="2116">
        <f t="shared" si="5"/>
        <v>654990735.14285707</v>
      </c>
      <c r="R27" s="2116">
        <f t="shared" si="5"/>
        <v>5193771703.333333</v>
      </c>
      <c r="S27" s="2116">
        <f t="shared" si="5"/>
        <v>2454696427.666667</v>
      </c>
    </row>
    <row r="28" spans="1:22" ht="13.2">
      <c r="A28" s="2101" t="s">
        <v>1949</v>
      </c>
      <c r="B28" s="2118" t="s">
        <v>1844</v>
      </c>
      <c r="C28" s="2119">
        <v>52200000</v>
      </c>
      <c r="D28" s="2119">
        <v>52200000</v>
      </c>
      <c r="E28" s="2119">
        <v>0</v>
      </c>
      <c r="F28" s="2119">
        <v>0</v>
      </c>
      <c r="G28" s="2119">
        <v>0</v>
      </c>
      <c r="H28" s="2119">
        <v>0</v>
      </c>
      <c r="I28" s="2119">
        <v>0</v>
      </c>
      <c r="J28" s="2119">
        <v>0</v>
      </c>
      <c r="K28" s="2119">
        <v>0</v>
      </c>
      <c r="L28" s="2119">
        <v>0</v>
      </c>
      <c r="M28" s="2119">
        <v>0</v>
      </c>
      <c r="N28" s="2119">
        <v>0</v>
      </c>
      <c r="O28" s="2119">
        <v>0</v>
      </c>
      <c r="P28" s="2119">
        <v>0</v>
      </c>
      <c r="Q28" s="2119">
        <f t="shared" ref="Q28:Q51" si="6">SUM(E28:P28)</f>
        <v>0</v>
      </c>
      <c r="R28" s="2119">
        <f t="shared" ref="R28:R51" si="7">D28+Q28</f>
        <v>52200000</v>
      </c>
      <c r="S28" s="2120">
        <f t="shared" ref="S28:S51" si="8">C28-R28</f>
        <v>0</v>
      </c>
    </row>
    <row r="29" spans="1:22" ht="13.2">
      <c r="A29" s="2105" t="s">
        <v>1949</v>
      </c>
      <c r="B29" s="2106" t="s">
        <v>1624</v>
      </c>
      <c r="C29" s="2107">
        <v>62900000</v>
      </c>
      <c r="D29" s="2107">
        <v>43680551</v>
      </c>
      <c r="E29" s="2107">
        <v>1747222</v>
      </c>
      <c r="F29" s="2107">
        <v>1747222</v>
      </c>
      <c r="G29" s="2107">
        <v>1747222</v>
      </c>
      <c r="H29" s="2107">
        <v>1747222</v>
      </c>
      <c r="I29" s="2107">
        <v>1747222</v>
      </c>
      <c r="J29" s="2107">
        <v>1747222</v>
      </c>
      <c r="K29" s="2107">
        <v>1747222</v>
      </c>
      <c r="L29" s="2107">
        <v>1747223</v>
      </c>
      <c r="M29" s="2107">
        <v>1747222</v>
      </c>
      <c r="N29" s="2107">
        <v>1747222</v>
      </c>
      <c r="O29" s="2107">
        <v>1747228</v>
      </c>
      <c r="P29" s="2107">
        <v>0</v>
      </c>
      <c r="Q29" s="2107">
        <f t="shared" si="6"/>
        <v>19219449</v>
      </c>
      <c r="R29" s="2107">
        <f t="shared" si="7"/>
        <v>62900000</v>
      </c>
      <c r="S29" s="2108">
        <f t="shared" si="8"/>
        <v>0</v>
      </c>
    </row>
    <row r="30" spans="1:22" ht="13.2">
      <c r="A30" s="2105" t="s">
        <v>1949</v>
      </c>
      <c r="B30" s="2106" t="s">
        <v>1922</v>
      </c>
      <c r="C30" s="2107">
        <v>34818182</v>
      </c>
      <c r="D30" s="2107">
        <v>14507580</v>
      </c>
      <c r="E30" s="2107">
        <v>967172</v>
      </c>
      <c r="F30" s="2107">
        <v>967172</v>
      </c>
      <c r="G30" s="2107">
        <v>967172</v>
      </c>
      <c r="H30" s="2107">
        <v>967172</v>
      </c>
      <c r="I30" s="2107">
        <v>967172</v>
      </c>
      <c r="J30" s="2107">
        <v>967172</v>
      </c>
      <c r="K30" s="2107">
        <v>967172</v>
      </c>
      <c r="L30" s="2107">
        <v>967172</v>
      </c>
      <c r="M30" s="2107">
        <v>967172</v>
      </c>
      <c r="N30" s="2107">
        <v>967172</v>
      </c>
      <c r="O30" s="2107">
        <v>967172</v>
      </c>
      <c r="P30" s="2107">
        <v>967172</v>
      </c>
      <c r="Q30" s="2107">
        <f t="shared" si="6"/>
        <v>11606064</v>
      </c>
      <c r="R30" s="2107">
        <f t="shared" si="7"/>
        <v>26113644</v>
      </c>
      <c r="S30" s="2108">
        <f t="shared" si="8"/>
        <v>8704538</v>
      </c>
    </row>
    <row r="31" spans="1:22" ht="13.2">
      <c r="A31" s="2105" t="s">
        <v>1951</v>
      </c>
      <c r="B31" s="2106" t="s">
        <v>1848</v>
      </c>
      <c r="C31" s="2107">
        <v>120000000</v>
      </c>
      <c r="D31" s="2107">
        <v>120000000</v>
      </c>
      <c r="E31" s="2107">
        <v>0</v>
      </c>
      <c r="F31" s="2107">
        <v>0</v>
      </c>
      <c r="G31" s="2107">
        <v>0</v>
      </c>
      <c r="H31" s="2107">
        <v>0</v>
      </c>
      <c r="I31" s="2107">
        <v>0</v>
      </c>
      <c r="J31" s="2107">
        <v>0</v>
      </c>
      <c r="K31" s="2107">
        <v>0</v>
      </c>
      <c r="L31" s="2107">
        <v>0</v>
      </c>
      <c r="M31" s="2107">
        <v>0</v>
      </c>
      <c r="N31" s="2107">
        <v>0</v>
      </c>
      <c r="O31" s="2107">
        <v>0</v>
      </c>
      <c r="P31" s="2107">
        <v>0</v>
      </c>
      <c r="Q31" s="2107">
        <f t="shared" si="6"/>
        <v>0</v>
      </c>
      <c r="R31" s="2107">
        <f t="shared" si="7"/>
        <v>120000000</v>
      </c>
      <c r="S31" s="2108">
        <f t="shared" si="8"/>
        <v>0</v>
      </c>
    </row>
    <row r="32" spans="1:22" ht="13.2">
      <c r="A32" s="2105" t="s">
        <v>1951</v>
      </c>
      <c r="B32" s="2106" t="s">
        <v>751</v>
      </c>
      <c r="C32" s="2107">
        <v>64511000</v>
      </c>
      <c r="D32" s="2107">
        <v>64511000</v>
      </c>
      <c r="E32" s="2107">
        <v>0</v>
      </c>
      <c r="F32" s="2107">
        <v>0</v>
      </c>
      <c r="G32" s="2107">
        <v>0</v>
      </c>
      <c r="H32" s="2107">
        <v>0</v>
      </c>
      <c r="I32" s="2107">
        <v>0</v>
      </c>
      <c r="J32" s="2107">
        <v>0</v>
      </c>
      <c r="K32" s="2107">
        <v>0</v>
      </c>
      <c r="L32" s="2107">
        <v>0</v>
      </c>
      <c r="M32" s="2107">
        <v>0</v>
      </c>
      <c r="N32" s="2107">
        <v>0</v>
      </c>
      <c r="O32" s="2107">
        <v>0</v>
      </c>
      <c r="P32" s="2107">
        <v>0</v>
      </c>
      <c r="Q32" s="2107">
        <f t="shared" si="6"/>
        <v>0</v>
      </c>
      <c r="R32" s="2107">
        <f t="shared" si="7"/>
        <v>64511000</v>
      </c>
      <c r="S32" s="2108">
        <f t="shared" si="8"/>
        <v>0</v>
      </c>
    </row>
    <row r="33" spans="1:19" ht="13.2">
      <c r="A33" s="2105" t="s">
        <v>1949</v>
      </c>
      <c r="B33" s="2106" t="s">
        <v>1923</v>
      </c>
      <c r="C33" s="2107">
        <v>38903000</v>
      </c>
      <c r="D33" s="2107">
        <v>5403195</v>
      </c>
      <c r="E33" s="2107">
        <v>0</v>
      </c>
      <c r="F33" s="2107">
        <v>0</v>
      </c>
      <c r="G33" s="2107">
        <v>0</v>
      </c>
      <c r="H33" s="2107">
        <v>0</v>
      </c>
      <c r="I33" s="2107">
        <v>0</v>
      </c>
      <c r="J33" s="2107">
        <v>0</v>
      </c>
      <c r="K33" s="2107">
        <v>0</v>
      </c>
      <c r="L33" s="2107">
        <v>1080639</v>
      </c>
      <c r="M33" s="2107">
        <v>1080639</v>
      </c>
      <c r="N33" s="2107">
        <v>1080639</v>
      </c>
      <c r="O33" s="2107">
        <v>1080639</v>
      </c>
      <c r="P33" s="2107">
        <v>1080639</v>
      </c>
      <c r="Q33" s="2107">
        <f t="shared" si="6"/>
        <v>5403195</v>
      </c>
      <c r="R33" s="2107">
        <f t="shared" si="7"/>
        <v>10806390</v>
      </c>
      <c r="S33" s="2108">
        <f t="shared" si="8"/>
        <v>28096610</v>
      </c>
    </row>
    <row r="34" spans="1:19" ht="13.2">
      <c r="A34" s="2105" t="s">
        <v>1951</v>
      </c>
      <c r="B34" s="2106" t="s">
        <v>1849</v>
      </c>
      <c r="C34" s="2107">
        <v>292622000</v>
      </c>
      <c r="D34" s="2107">
        <v>292622000</v>
      </c>
      <c r="E34" s="2107">
        <v>0</v>
      </c>
      <c r="F34" s="2107">
        <v>0</v>
      </c>
      <c r="G34" s="2107">
        <v>0</v>
      </c>
      <c r="H34" s="2107">
        <v>0</v>
      </c>
      <c r="I34" s="2107">
        <v>0</v>
      </c>
      <c r="J34" s="2107">
        <v>0</v>
      </c>
      <c r="K34" s="2107">
        <v>0</v>
      </c>
      <c r="L34" s="2107">
        <v>0</v>
      </c>
      <c r="M34" s="2107">
        <v>0</v>
      </c>
      <c r="N34" s="2107">
        <v>0</v>
      </c>
      <c r="O34" s="2107">
        <v>0</v>
      </c>
      <c r="P34" s="2107">
        <v>0</v>
      </c>
      <c r="Q34" s="2107">
        <f t="shared" si="6"/>
        <v>0</v>
      </c>
      <c r="R34" s="2107">
        <f t="shared" si="7"/>
        <v>292622000</v>
      </c>
      <c r="S34" s="2108">
        <f t="shared" si="8"/>
        <v>0</v>
      </c>
    </row>
    <row r="35" spans="1:19" ht="13.2">
      <c r="A35" s="2105" t="s">
        <v>1949</v>
      </c>
      <c r="B35" s="2106" t="s">
        <v>1878</v>
      </c>
      <c r="C35" s="2107">
        <v>37705000</v>
      </c>
      <c r="D35" s="2107">
        <v>13615693</v>
      </c>
      <c r="E35" s="2107">
        <v>1047361</v>
      </c>
      <c r="F35" s="2107">
        <v>1047361</v>
      </c>
      <c r="G35" s="2107">
        <v>1047361</v>
      </c>
      <c r="H35" s="2107">
        <v>1047361</v>
      </c>
      <c r="I35" s="2107">
        <v>1047361</v>
      </c>
      <c r="J35" s="2107">
        <v>1047361</v>
      </c>
      <c r="K35" s="2107">
        <v>1047361</v>
      </c>
      <c r="L35" s="2107">
        <v>1047361</v>
      </c>
      <c r="M35" s="2107">
        <v>1047361</v>
      </c>
      <c r="N35" s="2107">
        <v>1047361</v>
      </c>
      <c r="O35" s="2107">
        <v>1047361</v>
      </c>
      <c r="P35" s="2107">
        <v>1047361</v>
      </c>
      <c r="Q35" s="2107">
        <f t="shared" si="6"/>
        <v>12568332</v>
      </c>
      <c r="R35" s="2107">
        <f t="shared" si="7"/>
        <v>26184025</v>
      </c>
      <c r="S35" s="2108">
        <f t="shared" si="8"/>
        <v>11520975</v>
      </c>
    </row>
    <row r="36" spans="1:19" ht="13.2">
      <c r="A36" s="2105" t="s">
        <v>1949</v>
      </c>
      <c r="B36" s="2106" t="s">
        <v>1623</v>
      </c>
      <c r="C36" s="2107">
        <v>104500000</v>
      </c>
      <c r="D36" s="2107">
        <v>72569446</v>
      </c>
      <c r="E36" s="2107">
        <v>2902778</v>
      </c>
      <c r="F36" s="2107">
        <v>2902778</v>
      </c>
      <c r="G36" s="2107">
        <v>2902778</v>
      </c>
      <c r="H36" s="2107">
        <v>2902778</v>
      </c>
      <c r="I36" s="2107">
        <v>2902778</v>
      </c>
      <c r="J36" s="2107">
        <v>2902778</v>
      </c>
      <c r="K36" s="2107">
        <v>2902778</v>
      </c>
      <c r="L36" s="2107">
        <v>2902778</v>
      </c>
      <c r="M36" s="2107">
        <v>2902777</v>
      </c>
      <c r="N36" s="2107">
        <v>2902777</v>
      </c>
      <c r="O36" s="2107">
        <v>2902776</v>
      </c>
      <c r="P36" s="2107">
        <v>0</v>
      </c>
      <c r="Q36" s="2107">
        <f t="shared" si="6"/>
        <v>31930554</v>
      </c>
      <c r="R36" s="2107">
        <f t="shared" si="7"/>
        <v>104500000</v>
      </c>
      <c r="S36" s="2108">
        <f t="shared" si="8"/>
        <v>0</v>
      </c>
    </row>
    <row r="37" spans="1:19" ht="13.2">
      <c r="A37" s="2105" t="s">
        <v>1949</v>
      </c>
      <c r="B37" s="2106" t="s">
        <v>1845</v>
      </c>
      <c r="C37" s="2107">
        <v>68993064</v>
      </c>
      <c r="D37" s="2107">
        <v>68993064</v>
      </c>
      <c r="E37" s="2107">
        <v>0</v>
      </c>
      <c r="F37" s="2107">
        <v>0</v>
      </c>
      <c r="G37" s="2107">
        <v>0</v>
      </c>
      <c r="H37" s="2107">
        <v>0</v>
      </c>
      <c r="I37" s="2107">
        <v>0</v>
      </c>
      <c r="J37" s="2107">
        <v>0</v>
      </c>
      <c r="K37" s="2107">
        <v>0</v>
      </c>
      <c r="L37" s="2107">
        <v>0</v>
      </c>
      <c r="M37" s="2107">
        <v>0</v>
      </c>
      <c r="N37" s="2107">
        <v>0</v>
      </c>
      <c r="O37" s="2107">
        <v>0</v>
      </c>
      <c r="P37" s="2107">
        <v>0</v>
      </c>
      <c r="Q37" s="2107">
        <f t="shared" si="6"/>
        <v>0</v>
      </c>
      <c r="R37" s="2107">
        <f t="shared" si="7"/>
        <v>68993064</v>
      </c>
      <c r="S37" s="2108">
        <f t="shared" si="8"/>
        <v>0</v>
      </c>
    </row>
    <row r="38" spans="1:19" ht="13.2">
      <c r="A38" s="2105" t="s">
        <v>1949</v>
      </c>
      <c r="B38" s="2106" t="s">
        <v>1846</v>
      </c>
      <c r="C38" s="2107">
        <v>88700000</v>
      </c>
      <c r="D38" s="2107">
        <v>88700000</v>
      </c>
      <c r="E38" s="2107">
        <v>0</v>
      </c>
      <c r="F38" s="2107">
        <v>0</v>
      </c>
      <c r="G38" s="2107">
        <v>0</v>
      </c>
      <c r="H38" s="2107">
        <v>0</v>
      </c>
      <c r="I38" s="2107">
        <v>0</v>
      </c>
      <c r="J38" s="2107">
        <v>0</v>
      </c>
      <c r="K38" s="2107">
        <v>0</v>
      </c>
      <c r="L38" s="2107">
        <v>0</v>
      </c>
      <c r="M38" s="2107">
        <v>0</v>
      </c>
      <c r="N38" s="2107">
        <v>0</v>
      </c>
      <c r="O38" s="2107">
        <v>0</v>
      </c>
      <c r="P38" s="2107">
        <v>0</v>
      </c>
      <c r="Q38" s="2107">
        <f t="shared" si="6"/>
        <v>0</v>
      </c>
      <c r="R38" s="2107">
        <f t="shared" si="7"/>
        <v>88700000</v>
      </c>
      <c r="S38" s="2108">
        <f t="shared" si="8"/>
        <v>0</v>
      </c>
    </row>
    <row r="39" spans="1:19" ht="13.2">
      <c r="A39" s="2105" t="s">
        <v>1949</v>
      </c>
      <c r="B39" s="2106" t="s">
        <v>951</v>
      </c>
      <c r="C39" s="2107">
        <v>83000000</v>
      </c>
      <c r="D39" s="2107">
        <v>83000000</v>
      </c>
      <c r="E39" s="2107">
        <v>0</v>
      </c>
      <c r="F39" s="2107">
        <v>0</v>
      </c>
      <c r="G39" s="2107">
        <v>0</v>
      </c>
      <c r="H39" s="2107">
        <v>0</v>
      </c>
      <c r="I39" s="2107">
        <v>0</v>
      </c>
      <c r="J39" s="2107">
        <v>0</v>
      </c>
      <c r="K39" s="2107">
        <v>0</v>
      </c>
      <c r="L39" s="2107">
        <v>0</v>
      </c>
      <c r="M39" s="2107">
        <v>0</v>
      </c>
      <c r="N39" s="2107">
        <v>0</v>
      </c>
      <c r="O39" s="2107">
        <v>0</v>
      </c>
      <c r="P39" s="2107">
        <v>0</v>
      </c>
      <c r="Q39" s="2107">
        <f t="shared" si="6"/>
        <v>0</v>
      </c>
      <c r="R39" s="2107">
        <f t="shared" si="7"/>
        <v>83000000</v>
      </c>
      <c r="S39" s="2108">
        <f t="shared" si="8"/>
        <v>0</v>
      </c>
    </row>
    <row r="40" spans="1:19" ht="13.2">
      <c r="A40" s="2105" t="s">
        <v>1949</v>
      </c>
      <c r="B40" s="2106" t="s">
        <v>770</v>
      </c>
      <c r="C40" s="2107">
        <v>47900000</v>
      </c>
      <c r="D40" s="2107">
        <v>47900000</v>
      </c>
      <c r="E40" s="2107">
        <v>0</v>
      </c>
      <c r="F40" s="2107">
        <v>0</v>
      </c>
      <c r="G40" s="2107">
        <v>0</v>
      </c>
      <c r="H40" s="2107">
        <v>0</v>
      </c>
      <c r="I40" s="2107">
        <v>0</v>
      </c>
      <c r="J40" s="2107">
        <v>0</v>
      </c>
      <c r="K40" s="2107">
        <v>0</v>
      </c>
      <c r="L40" s="2107">
        <v>0</v>
      </c>
      <c r="M40" s="2107">
        <v>0</v>
      </c>
      <c r="N40" s="2107">
        <v>0</v>
      </c>
      <c r="O40" s="2107">
        <v>0</v>
      </c>
      <c r="P40" s="2107">
        <v>0</v>
      </c>
      <c r="Q40" s="2107">
        <f t="shared" si="6"/>
        <v>0</v>
      </c>
      <c r="R40" s="2107">
        <f t="shared" si="7"/>
        <v>47900000</v>
      </c>
      <c r="S40" s="2108">
        <f t="shared" si="8"/>
        <v>0</v>
      </c>
    </row>
    <row r="41" spans="1:19" ht="13.2">
      <c r="A41" s="2105" t="s">
        <v>1951</v>
      </c>
      <c r="B41" s="2106" t="s">
        <v>1850</v>
      </c>
      <c r="C41" s="2107">
        <v>852600000</v>
      </c>
      <c r="D41" s="2107">
        <v>852600000</v>
      </c>
      <c r="E41" s="2107">
        <v>0</v>
      </c>
      <c r="F41" s="2107">
        <v>0</v>
      </c>
      <c r="G41" s="2107">
        <v>0</v>
      </c>
      <c r="H41" s="2107">
        <v>0</v>
      </c>
      <c r="I41" s="2107">
        <v>0</v>
      </c>
      <c r="J41" s="2107">
        <v>0</v>
      </c>
      <c r="K41" s="2107">
        <v>0</v>
      </c>
      <c r="L41" s="2107">
        <v>0</v>
      </c>
      <c r="M41" s="2107">
        <v>0</v>
      </c>
      <c r="N41" s="2107">
        <v>0</v>
      </c>
      <c r="O41" s="2107">
        <v>0</v>
      </c>
      <c r="P41" s="2107">
        <v>0</v>
      </c>
      <c r="Q41" s="2107">
        <f t="shared" si="6"/>
        <v>0</v>
      </c>
      <c r="R41" s="2107">
        <f t="shared" si="7"/>
        <v>852600000</v>
      </c>
      <c r="S41" s="2108">
        <f t="shared" si="8"/>
        <v>0</v>
      </c>
    </row>
    <row r="42" spans="1:19" ht="13.2">
      <c r="A42" s="2105" t="s">
        <v>1951</v>
      </c>
      <c r="B42" s="2106" t="s">
        <v>1924</v>
      </c>
      <c r="C42" s="2107">
        <v>740000000</v>
      </c>
      <c r="D42" s="2107">
        <v>147999996</v>
      </c>
      <c r="E42" s="2107">
        <v>12333333</v>
      </c>
      <c r="F42" s="2107">
        <v>12333333</v>
      </c>
      <c r="G42" s="2107">
        <v>12333333</v>
      </c>
      <c r="H42" s="2107">
        <v>12333333</v>
      </c>
      <c r="I42" s="2107">
        <v>12333333</v>
      </c>
      <c r="J42" s="2107">
        <v>12333333</v>
      </c>
      <c r="K42" s="2107">
        <v>12333333</v>
      </c>
      <c r="L42" s="2107">
        <v>12333333</v>
      </c>
      <c r="M42" s="2107">
        <v>12333333</v>
      </c>
      <c r="N42" s="2107">
        <v>12333333</v>
      </c>
      <c r="O42" s="2107">
        <v>12333333</v>
      </c>
      <c r="P42" s="2107">
        <v>12333333</v>
      </c>
      <c r="Q42" s="2107">
        <f t="shared" si="6"/>
        <v>147999996</v>
      </c>
      <c r="R42" s="2107">
        <f t="shared" si="7"/>
        <v>295999992</v>
      </c>
      <c r="S42" s="2108">
        <f t="shared" si="8"/>
        <v>444000008</v>
      </c>
    </row>
    <row r="43" spans="1:19" ht="13.2">
      <c r="A43" s="2105" t="s">
        <v>1951</v>
      </c>
      <c r="B43" s="2106" t="s">
        <v>1851</v>
      </c>
      <c r="C43" s="2107">
        <v>90000000</v>
      </c>
      <c r="D43" s="2107">
        <v>90000000</v>
      </c>
      <c r="E43" s="2107">
        <v>0</v>
      </c>
      <c r="F43" s="2107">
        <v>0</v>
      </c>
      <c r="G43" s="2107">
        <v>0</v>
      </c>
      <c r="H43" s="2107">
        <v>0</v>
      </c>
      <c r="I43" s="2107">
        <v>0</v>
      </c>
      <c r="J43" s="2107">
        <v>0</v>
      </c>
      <c r="K43" s="2107">
        <v>0</v>
      </c>
      <c r="L43" s="2107">
        <v>0</v>
      </c>
      <c r="M43" s="2107">
        <v>0</v>
      </c>
      <c r="N43" s="2107">
        <v>0</v>
      </c>
      <c r="O43" s="2107">
        <v>0</v>
      </c>
      <c r="P43" s="2107">
        <v>0</v>
      </c>
      <c r="Q43" s="2107">
        <f t="shared" si="6"/>
        <v>0</v>
      </c>
      <c r="R43" s="2107">
        <f t="shared" si="7"/>
        <v>90000000</v>
      </c>
      <c r="S43" s="2108">
        <f t="shared" si="8"/>
        <v>0</v>
      </c>
    </row>
    <row r="44" spans="1:19" ht="13.2">
      <c r="A44" s="2105" t="s">
        <v>1949</v>
      </c>
      <c r="B44" s="2106" t="s">
        <v>1879</v>
      </c>
      <c r="C44" s="2107">
        <v>45249000</v>
      </c>
      <c r="D44" s="2107">
        <v>15083004</v>
      </c>
      <c r="E44" s="2107">
        <v>1256917</v>
      </c>
      <c r="F44" s="2107">
        <v>1256917</v>
      </c>
      <c r="G44" s="2107">
        <v>1256917</v>
      </c>
      <c r="H44" s="2107">
        <v>1256917</v>
      </c>
      <c r="I44" s="2107">
        <v>1256917</v>
      </c>
      <c r="J44" s="2107">
        <v>1256917</v>
      </c>
      <c r="K44" s="2107">
        <v>1256917</v>
      </c>
      <c r="L44" s="2107">
        <v>1256917</v>
      </c>
      <c r="M44" s="2107">
        <v>1256917</v>
      </c>
      <c r="N44" s="2107">
        <v>1256917</v>
      </c>
      <c r="O44" s="2107">
        <v>1256917</v>
      </c>
      <c r="P44" s="2107">
        <v>1256917</v>
      </c>
      <c r="Q44" s="2107">
        <f t="shared" si="6"/>
        <v>15083004</v>
      </c>
      <c r="R44" s="2107">
        <f t="shared" si="7"/>
        <v>30166008</v>
      </c>
      <c r="S44" s="2108">
        <f t="shared" si="8"/>
        <v>15082992</v>
      </c>
    </row>
    <row r="45" spans="1:19" ht="13.2">
      <c r="A45" s="2105" t="s">
        <v>1949</v>
      </c>
      <c r="B45" s="2106" t="s">
        <v>1627</v>
      </c>
      <c r="C45" s="2107">
        <v>49500000</v>
      </c>
      <c r="D45" s="2107">
        <v>34375000</v>
      </c>
      <c r="E45" s="2107">
        <v>1375000</v>
      </c>
      <c r="F45" s="2107">
        <v>1375000</v>
      </c>
      <c r="G45" s="2107">
        <v>1375000</v>
      </c>
      <c r="H45" s="2107">
        <v>1375000</v>
      </c>
      <c r="I45" s="2107">
        <v>1375000</v>
      </c>
      <c r="J45" s="2107">
        <v>1375000</v>
      </c>
      <c r="K45" s="2107">
        <v>1375000</v>
      </c>
      <c r="L45" s="2107">
        <v>1375000</v>
      </c>
      <c r="M45" s="2107">
        <v>1375000</v>
      </c>
      <c r="N45" s="2107">
        <v>1375000</v>
      </c>
      <c r="O45" s="2107">
        <v>1375000</v>
      </c>
      <c r="P45" s="2107"/>
      <c r="Q45" s="2107">
        <f t="shared" si="6"/>
        <v>15125000</v>
      </c>
      <c r="R45" s="2107">
        <f t="shared" si="7"/>
        <v>49500000</v>
      </c>
      <c r="S45" s="2108">
        <f t="shared" si="8"/>
        <v>0</v>
      </c>
    </row>
    <row r="46" spans="1:19" ht="13.2">
      <c r="A46" s="2105" t="s">
        <v>1949</v>
      </c>
      <c r="B46" s="2106" t="s">
        <v>1840</v>
      </c>
      <c r="C46" s="2107">
        <v>918045909</v>
      </c>
      <c r="D46" s="2107">
        <v>295086186</v>
      </c>
      <c r="E46" s="2107">
        <v>10929118</v>
      </c>
      <c r="F46" s="2107">
        <v>10929118</v>
      </c>
      <c r="G46" s="2107">
        <v>10929118</v>
      </c>
      <c r="H46" s="2107">
        <v>10929118</v>
      </c>
      <c r="I46" s="2107">
        <v>10929118</v>
      </c>
      <c r="J46" s="2107">
        <v>10929118</v>
      </c>
      <c r="K46" s="2107">
        <v>10929118</v>
      </c>
      <c r="L46" s="2107">
        <v>10929118</v>
      </c>
      <c r="M46" s="2107">
        <v>10929118</v>
      </c>
      <c r="N46" s="2107">
        <v>10929118</v>
      </c>
      <c r="O46" s="2107">
        <v>10929118</v>
      </c>
      <c r="P46" s="2107">
        <v>10929118</v>
      </c>
      <c r="Q46" s="2107">
        <f t="shared" si="6"/>
        <v>131149416</v>
      </c>
      <c r="R46" s="2107">
        <f t="shared" si="7"/>
        <v>426235602</v>
      </c>
      <c r="S46" s="2108">
        <f t="shared" si="8"/>
        <v>491810307</v>
      </c>
    </row>
    <row r="47" spans="1:19" ht="13.2">
      <c r="A47" s="2105" t="s">
        <v>1949</v>
      </c>
      <c r="B47" s="2106" t="s">
        <v>1841</v>
      </c>
      <c r="C47" s="2107">
        <v>982890000</v>
      </c>
      <c r="D47" s="2107">
        <v>982890000</v>
      </c>
      <c r="E47" s="2107">
        <v>0</v>
      </c>
      <c r="F47" s="2107">
        <v>0</v>
      </c>
      <c r="G47" s="2107">
        <v>0</v>
      </c>
      <c r="H47" s="2107">
        <v>0</v>
      </c>
      <c r="I47" s="2107">
        <v>0</v>
      </c>
      <c r="J47" s="2107">
        <v>0</v>
      </c>
      <c r="K47" s="2107">
        <v>0</v>
      </c>
      <c r="L47" s="2107">
        <v>0</v>
      </c>
      <c r="M47" s="2107">
        <v>0</v>
      </c>
      <c r="N47" s="2107">
        <v>0</v>
      </c>
      <c r="O47" s="2107">
        <v>0</v>
      </c>
      <c r="P47" s="2107">
        <v>0</v>
      </c>
      <c r="Q47" s="2107">
        <f t="shared" si="6"/>
        <v>0</v>
      </c>
      <c r="R47" s="2107">
        <f t="shared" si="7"/>
        <v>982890000</v>
      </c>
      <c r="S47" s="2108">
        <f t="shared" si="8"/>
        <v>0</v>
      </c>
    </row>
    <row r="48" spans="1:19" ht="13.2">
      <c r="A48" s="2105" t="s">
        <v>1949</v>
      </c>
      <c r="B48" s="2106" t="s">
        <v>1925</v>
      </c>
      <c r="C48" s="2107">
        <v>754340067</v>
      </c>
      <c r="D48" s="2107">
        <v>107762868</v>
      </c>
      <c r="E48" s="2107">
        <v>8980239</v>
      </c>
      <c r="F48" s="2107">
        <v>8980239</v>
      </c>
      <c r="G48" s="2107">
        <v>8980239</v>
      </c>
      <c r="H48" s="2107">
        <v>8980239</v>
      </c>
      <c r="I48" s="2107">
        <v>8980239</v>
      </c>
      <c r="J48" s="2107">
        <v>8980239</v>
      </c>
      <c r="K48" s="2107">
        <v>8980239</v>
      </c>
      <c r="L48" s="2107">
        <v>8980239</v>
      </c>
      <c r="M48" s="2107">
        <v>8980239</v>
      </c>
      <c r="N48" s="2107">
        <v>8980239</v>
      </c>
      <c r="O48" s="2107">
        <v>8980239</v>
      </c>
      <c r="P48" s="2107">
        <v>8980239</v>
      </c>
      <c r="Q48" s="2107">
        <f t="shared" si="6"/>
        <v>107762868</v>
      </c>
      <c r="R48" s="2107">
        <f t="shared" si="7"/>
        <v>215525736</v>
      </c>
      <c r="S48" s="2108">
        <f t="shared" si="8"/>
        <v>538814331</v>
      </c>
    </row>
    <row r="49" spans="1:19" ht="13.2">
      <c r="A49" s="2105" t="s">
        <v>1949</v>
      </c>
      <c r="B49" s="2106" t="s">
        <v>1842</v>
      </c>
      <c r="C49" s="2107">
        <v>1019090909</v>
      </c>
      <c r="D49" s="2107">
        <v>1019090909</v>
      </c>
      <c r="E49" s="2107">
        <v>0</v>
      </c>
      <c r="F49" s="2107">
        <v>0</v>
      </c>
      <c r="G49" s="2107">
        <v>0</v>
      </c>
      <c r="H49" s="2107">
        <v>0</v>
      </c>
      <c r="I49" s="2107">
        <v>0</v>
      </c>
      <c r="J49" s="2107">
        <v>0</v>
      </c>
      <c r="K49" s="2107">
        <v>0</v>
      </c>
      <c r="L49" s="2107">
        <v>0</v>
      </c>
      <c r="M49" s="2107">
        <v>0</v>
      </c>
      <c r="N49" s="2107">
        <v>0</v>
      </c>
      <c r="O49" s="2107">
        <v>0</v>
      </c>
      <c r="P49" s="2107">
        <v>0</v>
      </c>
      <c r="Q49" s="2107">
        <f t="shared" si="6"/>
        <v>0</v>
      </c>
      <c r="R49" s="2107">
        <f t="shared" si="7"/>
        <v>1019090909</v>
      </c>
      <c r="S49" s="2108">
        <f t="shared" si="8"/>
        <v>0</v>
      </c>
    </row>
    <row r="50" spans="1:19" ht="13.2">
      <c r="A50" s="2121" t="s">
        <v>1949</v>
      </c>
      <c r="B50" s="2109" t="s">
        <v>1926</v>
      </c>
      <c r="C50" s="2122">
        <v>1100000000</v>
      </c>
      <c r="D50" s="2122">
        <v>26190476.19047619</v>
      </c>
      <c r="E50" s="2122">
        <v>13095238.095238095</v>
      </c>
      <c r="F50" s="2122">
        <v>13095238.095238095</v>
      </c>
      <c r="G50" s="2122">
        <v>13095238.095238095</v>
      </c>
      <c r="H50" s="2122">
        <v>13095238.095238095</v>
      </c>
      <c r="I50" s="2122">
        <v>13095238.095238095</v>
      </c>
      <c r="J50" s="2122">
        <v>13095238.095238095</v>
      </c>
      <c r="K50" s="2122">
        <v>13095238.095238095</v>
      </c>
      <c r="L50" s="2122">
        <v>13095238.095238095</v>
      </c>
      <c r="M50" s="2122">
        <v>13095238.095238095</v>
      </c>
      <c r="N50" s="2122">
        <v>13095238.095238095</v>
      </c>
      <c r="O50" s="2122">
        <v>13095238.095238095</v>
      </c>
      <c r="P50" s="2122">
        <v>13095238.095238095</v>
      </c>
      <c r="Q50" s="2107">
        <f t="shared" si="6"/>
        <v>157142857.1428571</v>
      </c>
      <c r="R50" s="2110">
        <f t="shared" si="7"/>
        <v>183333333.33333328</v>
      </c>
      <c r="S50" s="2110">
        <f t="shared" si="8"/>
        <v>916666666.66666675</v>
      </c>
    </row>
    <row r="51" spans="1:19" ht="13.2">
      <c r="A51" s="2123"/>
      <c r="B51" s="2124"/>
      <c r="C51" s="2125"/>
      <c r="D51" s="2125"/>
      <c r="E51" s="2125"/>
      <c r="F51" s="2125"/>
      <c r="G51" s="2125"/>
      <c r="H51" s="2125"/>
      <c r="I51" s="2125"/>
      <c r="J51" s="2125"/>
      <c r="K51" s="2125"/>
      <c r="L51" s="2125"/>
      <c r="M51" s="2125"/>
      <c r="N51" s="2125"/>
      <c r="O51" s="2125"/>
      <c r="P51" s="2125"/>
      <c r="Q51" s="2107">
        <f t="shared" si="6"/>
        <v>0</v>
      </c>
      <c r="R51" s="2107">
        <f t="shared" si="7"/>
        <v>0</v>
      </c>
      <c r="S51" s="2108">
        <f t="shared" si="8"/>
        <v>0</v>
      </c>
    </row>
    <row r="52" spans="1:19" ht="13.2">
      <c r="A52" s="2111"/>
      <c r="B52" s="2112"/>
      <c r="C52" s="2113"/>
      <c r="D52" s="2113">
        <v>0</v>
      </c>
      <c r="E52" s="2113"/>
      <c r="F52" s="2113"/>
      <c r="G52" s="2113"/>
      <c r="H52" s="2113"/>
      <c r="I52" s="2113"/>
      <c r="J52" s="2113"/>
      <c r="K52" s="2113"/>
      <c r="L52" s="2113"/>
      <c r="M52" s="2113"/>
      <c r="N52" s="2113"/>
      <c r="O52" s="2113"/>
      <c r="P52" s="2113"/>
      <c r="Q52" s="2113">
        <f>SUM(E52:P52)</f>
        <v>0</v>
      </c>
      <c r="R52" s="2113">
        <f>D52+Q52</f>
        <v>0</v>
      </c>
      <c r="S52" s="2126">
        <f>C52-R52</f>
        <v>0</v>
      </c>
    </row>
    <row r="53" spans="1:19" s="2117" customFormat="1" ht="13.2">
      <c r="A53" s="2127" t="s">
        <v>150</v>
      </c>
      <c r="B53" s="2128"/>
      <c r="C53" s="2129">
        <f>C3+C27</f>
        <v>867072949219</v>
      </c>
      <c r="D53" s="2129">
        <f t="shared" ref="D53:S53" si="9">D3+D27</f>
        <v>489319191934.19049</v>
      </c>
      <c r="E53" s="2129">
        <f t="shared" si="9"/>
        <v>2367044859.0952382</v>
      </c>
      <c r="F53" s="2129">
        <f t="shared" si="9"/>
        <v>1628323696.0952382</v>
      </c>
      <c r="G53" s="2129">
        <f t="shared" si="9"/>
        <v>1628323697.0952382</v>
      </c>
      <c r="H53" s="2129">
        <f t="shared" si="9"/>
        <v>1628323696.0952382</v>
      </c>
      <c r="I53" s="2129">
        <f t="shared" si="9"/>
        <v>1628323697.0952382</v>
      </c>
      <c r="J53" s="2129">
        <f t="shared" si="9"/>
        <v>1628323696.0952382</v>
      </c>
      <c r="K53" s="2129">
        <f t="shared" si="9"/>
        <v>2910823697.0952382</v>
      </c>
      <c r="L53" s="2129">
        <f t="shared" si="9"/>
        <v>2911904336.0952382</v>
      </c>
      <c r="M53" s="2129">
        <f t="shared" si="9"/>
        <v>2911904335.0952382</v>
      </c>
      <c r="N53" s="2129">
        <f t="shared" si="9"/>
        <v>2911904332.0952382</v>
      </c>
      <c r="O53" s="2129">
        <f t="shared" si="9"/>
        <v>2155822388.0952382</v>
      </c>
      <c r="P53" s="2129">
        <f t="shared" si="9"/>
        <v>3716464050.7619052</v>
      </c>
      <c r="Q53" s="2129">
        <f t="shared" si="9"/>
        <v>28027486480.809525</v>
      </c>
      <c r="R53" s="2129">
        <f t="shared" si="9"/>
        <v>517346678415</v>
      </c>
      <c r="S53" s="2129">
        <f t="shared" si="9"/>
        <v>349726270804.00006</v>
      </c>
    </row>
    <row r="54" spans="1:19" s="2117" customFormat="1" ht="13.2">
      <c r="B54" s="2130"/>
      <c r="C54" s="2131"/>
      <c r="D54" s="2131"/>
      <c r="E54" s="2131"/>
      <c r="F54" s="2131"/>
      <c r="G54" s="2131"/>
      <c r="H54" s="2131"/>
      <c r="I54" s="2131"/>
      <c r="J54" s="2131"/>
      <c r="K54" s="2131"/>
      <c r="L54" s="2131"/>
      <c r="M54" s="2131"/>
      <c r="N54" s="2131"/>
      <c r="O54" s="2131"/>
      <c r="P54" s="2131"/>
      <c r="Q54" s="2131"/>
      <c r="R54" s="2131"/>
      <c r="S54" s="2131"/>
    </row>
    <row r="55" spans="1:19" s="2117" customFormat="1" ht="13.2">
      <c r="B55" s="2130"/>
      <c r="C55" s="2131"/>
      <c r="D55" s="2131"/>
      <c r="E55" s="2131"/>
      <c r="F55" s="2131"/>
      <c r="G55" s="2131"/>
      <c r="H55" s="2131"/>
      <c r="I55" s="2131"/>
      <c r="J55" s="2131"/>
      <c r="K55" s="2131"/>
      <c r="L55" s="2131"/>
      <c r="M55" s="2131"/>
      <c r="N55" s="2131"/>
      <c r="O55" s="2131"/>
      <c r="P55" s="2131"/>
      <c r="Q55" s="2131"/>
      <c r="R55" s="2131"/>
      <c r="S55" s="2131"/>
    </row>
    <row r="57" spans="1:19" ht="13.2">
      <c r="A57" s="2132" t="s">
        <v>1952</v>
      </c>
    </row>
    <row r="58" spans="1:19" ht="26.4">
      <c r="A58" s="2095" t="s">
        <v>326</v>
      </c>
      <c r="B58" s="2095" t="s">
        <v>1953</v>
      </c>
      <c r="C58" s="2096" t="s">
        <v>1943</v>
      </c>
      <c r="D58" s="2096" t="s">
        <v>1944</v>
      </c>
      <c r="E58" s="2096" t="s">
        <v>1575</v>
      </c>
      <c r="F58" s="2096" t="s">
        <v>1576</v>
      </c>
      <c r="G58" s="2096" t="s">
        <v>1577</v>
      </c>
      <c r="H58" s="2096" t="s">
        <v>1578</v>
      </c>
      <c r="I58" s="2096" t="s">
        <v>1579</v>
      </c>
      <c r="J58" s="2096" t="s">
        <v>1580</v>
      </c>
      <c r="K58" s="2096" t="s">
        <v>1581</v>
      </c>
      <c r="L58" s="2096" t="s">
        <v>1582</v>
      </c>
      <c r="M58" s="2096" t="s">
        <v>1583</v>
      </c>
      <c r="N58" s="2096" t="s">
        <v>1584</v>
      </c>
      <c r="O58" s="2096" t="s">
        <v>1585</v>
      </c>
      <c r="P58" s="2096" t="s">
        <v>1586</v>
      </c>
      <c r="Q58" s="2096" t="s">
        <v>1945</v>
      </c>
      <c r="R58" s="2096" t="s">
        <v>1946</v>
      </c>
      <c r="S58" s="2096" t="s">
        <v>1947</v>
      </c>
    </row>
    <row r="59" spans="1:19" s="2117" customFormat="1" ht="12.75" customHeight="1">
      <c r="A59" s="2115" t="s">
        <v>1954</v>
      </c>
      <c r="B59" s="2115"/>
      <c r="C59" s="2133">
        <f t="shared" ref="C59:S59" si="10">SUM(C60:C75)</f>
        <v>1861295621</v>
      </c>
      <c r="D59" s="2133">
        <f t="shared" si="10"/>
        <v>278739359</v>
      </c>
      <c r="E59" s="2133">
        <f t="shared" si="10"/>
        <v>57300464.25</v>
      </c>
      <c r="F59" s="2133">
        <f t="shared" si="10"/>
        <v>57300464.25</v>
      </c>
      <c r="G59" s="2133">
        <f t="shared" si="10"/>
        <v>57300464.25</v>
      </c>
      <c r="H59" s="2133">
        <f t="shared" si="10"/>
        <v>57300464.25</v>
      </c>
      <c r="I59" s="2133">
        <f t="shared" si="10"/>
        <v>57300467.25</v>
      </c>
      <c r="J59" s="2133">
        <f t="shared" si="10"/>
        <v>57300464.5</v>
      </c>
      <c r="K59" s="2133">
        <f t="shared" si="10"/>
        <v>120999631.16666666</v>
      </c>
      <c r="L59" s="2133">
        <f t="shared" si="10"/>
        <v>120999631.16666666</v>
      </c>
      <c r="M59" s="2133">
        <f t="shared" si="10"/>
        <v>120999631.16666666</v>
      </c>
      <c r="N59" s="2133">
        <f t="shared" si="10"/>
        <v>120999631.16666666</v>
      </c>
      <c r="O59" s="2133">
        <f t="shared" si="10"/>
        <v>120999631.16666666</v>
      </c>
      <c r="P59" s="2133">
        <f t="shared" si="10"/>
        <v>120999631.16666666</v>
      </c>
      <c r="Q59" s="2133">
        <f t="shared" si="10"/>
        <v>1069800575.75</v>
      </c>
      <c r="R59" s="2133">
        <f t="shared" si="10"/>
        <v>1348539934.75</v>
      </c>
      <c r="S59" s="2133">
        <f t="shared" si="10"/>
        <v>512755686.25</v>
      </c>
    </row>
    <row r="60" spans="1:19" ht="12.75" customHeight="1">
      <c r="A60" s="2102">
        <v>1</v>
      </c>
      <c r="B60" s="2102" t="s">
        <v>1927</v>
      </c>
      <c r="C60" s="2134">
        <v>89553600</v>
      </c>
      <c r="D60" s="2104">
        <v>59702400</v>
      </c>
      <c r="E60" s="2104">
        <v>7462800</v>
      </c>
      <c r="F60" s="2104">
        <v>7462800</v>
      </c>
      <c r="G60" s="2104">
        <v>7462800</v>
      </c>
      <c r="H60" s="2135">
        <v>7462800</v>
      </c>
      <c r="I60" s="2104"/>
      <c r="J60" s="2104"/>
      <c r="K60" s="2104"/>
      <c r="L60" s="2104"/>
      <c r="M60" s="2104"/>
      <c r="N60" s="2104"/>
      <c r="O60" s="2104"/>
      <c r="P60" s="2104"/>
      <c r="Q60" s="2103">
        <f>SUM(E60:P60)</f>
        <v>29851200</v>
      </c>
      <c r="R60" s="2103">
        <f>D60+Q60</f>
        <v>89553600</v>
      </c>
      <c r="S60" s="2104">
        <f>C60-R60</f>
        <v>0</v>
      </c>
    </row>
    <row r="61" spans="1:19" ht="12.75" customHeight="1">
      <c r="A61" s="2106">
        <v>2</v>
      </c>
      <c r="B61" s="2106" t="s">
        <v>1928</v>
      </c>
      <c r="C61" s="2136">
        <v>144606447</v>
      </c>
      <c r="D61" s="2108">
        <v>84353759</v>
      </c>
      <c r="E61" s="2108">
        <v>12050537</v>
      </c>
      <c r="F61" s="2108">
        <v>12050537</v>
      </c>
      <c r="G61" s="2108">
        <v>12050537</v>
      </c>
      <c r="H61" s="2108">
        <v>12050537</v>
      </c>
      <c r="I61" s="2137">
        <v>12050540</v>
      </c>
      <c r="J61" s="2108"/>
      <c r="K61" s="2108"/>
      <c r="L61" s="2108"/>
      <c r="M61" s="2108"/>
      <c r="N61" s="2108"/>
      <c r="O61" s="2108"/>
      <c r="P61" s="2108"/>
      <c r="Q61" s="2107">
        <f t="shared" ref="Q61:Q75" si="11">SUM(E61:P61)</f>
        <v>60252688</v>
      </c>
      <c r="R61" s="2107">
        <f t="shared" ref="R61:R75" si="12">D61+Q61</f>
        <v>144606447</v>
      </c>
      <c r="S61" s="2108">
        <f t="shared" ref="S61:S75" si="13">C61-R61</f>
        <v>0</v>
      </c>
    </row>
    <row r="62" spans="1:19" ht="12.75" customHeight="1">
      <c r="A62" s="2106">
        <v>3</v>
      </c>
      <c r="B62" s="2106" t="s">
        <v>1929</v>
      </c>
      <c r="C62" s="2136">
        <v>77585400</v>
      </c>
      <c r="D62" s="2108">
        <v>45258150</v>
      </c>
      <c r="E62" s="2108">
        <v>6465450</v>
      </c>
      <c r="F62" s="2108">
        <v>6465450</v>
      </c>
      <c r="G62" s="2108">
        <v>6465450</v>
      </c>
      <c r="H62" s="2108">
        <v>6465450</v>
      </c>
      <c r="I62" s="2138">
        <v>6465450</v>
      </c>
      <c r="J62" s="2108"/>
      <c r="K62" s="2108"/>
      <c r="L62" s="2108"/>
      <c r="M62" s="2108"/>
      <c r="N62" s="2108"/>
      <c r="O62" s="2108"/>
      <c r="P62" s="2108"/>
      <c r="Q62" s="2107">
        <f t="shared" si="11"/>
        <v>32327250</v>
      </c>
      <c r="R62" s="2107">
        <f t="shared" si="12"/>
        <v>77585400</v>
      </c>
      <c r="S62" s="2108">
        <f t="shared" si="13"/>
        <v>0</v>
      </c>
    </row>
    <row r="63" spans="1:19" ht="12.75" customHeight="1">
      <c r="A63" s="2106">
        <v>4</v>
      </c>
      <c r="B63" s="2106" t="s">
        <v>1930</v>
      </c>
      <c r="C63" s="2136">
        <v>97554600</v>
      </c>
      <c r="D63" s="2108">
        <v>89425050</v>
      </c>
      <c r="E63" s="2138">
        <v>8129550</v>
      </c>
      <c r="F63" s="2108"/>
      <c r="G63" s="2108"/>
      <c r="H63" s="2108"/>
      <c r="I63" s="2108"/>
      <c r="J63" s="2108"/>
      <c r="K63" s="2108"/>
      <c r="L63" s="2108"/>
      <c r="M63" s="2108"/>
      <c r="N63" s="2108"/>
      <c r="O63" s="2108"/>
      <c r="P63" s="2108"/>
      <c r="Q63" s="2107">
        <f t="shared" si="11"/>
        <v>8129550</v>
      </c>
      <c r="R63" s="2107">
        <f t="shared" si="12"/>
        <v>97554600</v>
      </c>
      <c r="S63" s="2108">
        <f t="shared" si="13"/>
        <v>0</v>
      </c>
    </row>
    <row r="64" spans="1:19" s="2140" customFormat="1" ht="12.75" customHeight="1">
      <c r="A64" s="2109">
        <v>5</v>
      </c>
      <c r="B64" s="2109" t="s">
        <v>1931</v>
      </c>
      <c r="C64" s="2139">
        <v>59452527</v>
      </c>
      <c r="D64" s="2110"/>
      <c r="E64" s="2110">
        <v>4954377.25</v>
      </c>
      <c r="F64" s="2110">
        <v>4954377.25</v>
      </c>
      <c r="G64" s="2110">
        <v>4954377.25</v>
      </c>
      <c r="H64" s="2110">
        <v>4954377.25</v>
      </c>
      <c r="I64" s="2110">
        <v>4954377.25</v>
      </c>
      <c r="J64" s="2110">
        <v>4954377.25</v>
      </c>
      <c r="K64" s="2110">
        <v>4954377.25</v>
      </c>
      <c r="L64" s="2110">
        <v>4954377.25</v>
      </c>
      <c r="M64" s="2110">
        <v>4954377.25</v>
      </c>
      <c r="N64" s="2110">
        <v>4954377.25</v>
      </c>
      <c r="O64" s="2110">
        <v>4954377.25</v>
      </c>
      <c r="P64" s="2110">
        <v>4954377.25</v>
      </c>
      <c r="Q64" s="2110">
        <f t="shared" si="11"/>
        <v>59452527</v>
      </c>
      <c r="R64" s="2110">
        <f t="shared" si="12"/>
        <v>59452527</v>
      </c>
      <c r="S64" s="2110">
        <f t="shared" si="13"/>
        <v>0</v>
      </c>
    </row>
    <row r="65" spans="1:19" s="2140" customFormat="1" ht="12.75" customHeight="1">
      <c r="A65" s="2109">
        <v>6</v>
      </c>
      <c r="B65" s="2109" t="s">
        <v>1932</v>
      </c>
      <c r="C65" s="2139">
        <v>89553600</v>
      </c>
      <c r="D65" s="2110"/>
      <c r="E65" s="2110"/>
      <c r="F65" s="2110"/>
      <c r="G65" s="2110"/>
      <c r="H65" s="2110"/>
      <c r="I65" s="2141">
        <v>7462800</v>
      </c>
      <c r="J65" s="2110">
        <v>7462800</v>
      </c>
      <c r="K65" s="2110">
        <v>7462800</v>
      </c>
      <c r="L65" s="2110">
        <v>7462800</v>
      </c>
      <c r="M65" s="2110">
        <v>7462800</v>
      </c>
      <c r="N65" s="2110">
        <v>7462800</v>
      </c>
      <c r="O65" s="2110">
        <v>7462800</v>
      </c>
      <c r="P65" s="2110">
        <v>7462800</v>
      </c>
      <c r="Q65" s="2110">
        <f t="shared" si="11"/>
        <v>59702400</v>
      </c>
      <c r="R65" s="2110">
        <f t="shared" si="12"/>
        <v>59702400</v>
      </c>
      <c r="S65" s="2110">
        <f t="shared" si="13"/>
        <v>29851200</v>
      </c>
    </row>
    <row r="66" spans="1:19" s="2218" customFormat="1" ht="12.75" customHeight="1">
      <c r="A66" s="2215">
        <v>7</v>
      </c>
      <c r="B66" s="2215" t="s">
        <v>1933</v>
      </c>
      <c r="C66" s="2216">
        <v>59794200</v>
      </c>
      <c r="D66" s="2217"/>
      <c r="E66" s="2217">
        <v>4982850</v>
      </c>
      <c r="F66" s="2217">
        <v>4982850</v>
      </c>
      <c r="G66" s="2217">
        <v>4982850</v>
      </c>
      <c r="H66" s="2217">
        <v>4982850</v>
      </c>
      <c r="I66" s="2217">
        <v>4982850</v>
      </c>
      <c r="J66" s="2217">
        <v>4982850</v>
      </c>
      <c r="K66" s="2217">
        <v>4982850</v>
      </c>
      <c r="L66" s="2217">
        <v>4982850</v>
      </c>
      <c r="M66" s="2217">
        <v>4982850</v>
      </c>
      <c r="N66" s="2217">
        <v>4982850</v>
      </c>
      <c r="O66" s="2217">
        <v>4982850</v>
      </c>
      <c r="P66" s="2217">
        <v>4982850</v>
      </c>
      <c r="Q66" s="2217">
        <f t="shared" si="11"/>
        <v>59794200</v>
      </c>
      <c r="R66" s="2217">
        <f t="shared" si="12"/>
        <v>59794200</v>
      </c>
      <c r="S66" s="2217">
        <f t="shared" si="13"/>
        <v>0</v>
      </c>
    </row>
    <row r="67" spans="1:19" s="2140" customFormat="1" ht="12.75" customHeight="1">
      <c r="A67" s="2109">
        <v>8</v>
      </c>
      <c r="B67" s="2109" t="s">
        <v>1934</v>
      </c>
      <c r="C67" s="2139">
        <v>44044200</v>
      </c>
      <c r="D67" s="2110"/>
      <c r="E67" s="2110">
        <v>3670350</v>
      </c>
      <c r="F67" s="2110">
        <v>3670350</v>
      </c>
      <c r="G67" s="2110">
        <v>3670350</v>
      </c>
      <c r="H67" s="2110">
        <v>3670350</v>
      </c>
      <c r="I67" s="2110">
        <v>3670350</v>
      </c>
      <c r="J67" s="2110">
        <v>3670350</v>
      </c>
      <c r="K67" s="2110">
        <v>3670350</v>
      </c>
      <c r="L67" s="2110">
        <v>3670350</v>
      </c>
      <c r="M67" s="2110">
        <v>3670350</v>
      </c>
      <c r="N67" s="2110">
        <v>3670350</v>
      </c>
      <c r="O67" s="2110">
        <v>3670350</v>
      </c>
      <c r="P67" s="2110">
        <v>3670350</v>
      </c>
      <c r="Q67" s="2110">
        <f t="shared" si="11"/>
        <v>44044200</v>
      </c>
      <c r="R67" s="2110">
        <f t="shared" si="12"/>
        <v>44044200</v>
      </c>
      <c r="S67" s="2110">
        <f t="shared" si="13"/>
        <v>0</v>
      </c>
    </row>
    <row r="68" spans="1:19" s="2140" customFormat="1" ht="12.75" customHeight="1">
      <c r="A68" s="2109">
        <v>9</v>
      </c>
      <c r="B68" s="2109" t="s">
        <v>1935</v>
      </c>
      <c r="C68" s="2139">
        <v>77585400</v>
      </c>
      <c r="D68" s="2110"/>
      <c r="E68" s="2110"/>
      <c r="F68" s="2110"/>
      <c r="G68" s="2110"/>
      <c r="H68" s="2110"/>
      <c r="I68" s="2110"/>
      <c r="J68" s="2142">
        <v>6465450</v>
      </c>
      <c r="K68" s="2110">
        <v>6465450</v>
      </c>
      <c r="L68" s="2110">
        <v>6465450</v>
      </c>
      <c r="M68" s="2110">
        <v>6465450</v>
      </c>
      <c r="N68" s="2110">
        <v>6465450</v>
      </c>
      <c r="O68" s="2110">
        <v>6465450</v>
      </c>
      <c r="P68" s="2110">
        <v>6465450</v>
      </c>
      <c r="Q68" s="2110">
        <f t="shared" si="11"/>
        <v>45258150</v>
      </c>
      <c r="R68" s="2110">
        <f t="shared" si="12"/>
        <v>45258150</v>
      </c>
      <c r="S68" s="2110">
        <f t="shared" si="13"/>
        <v>32327250</v>
      </c>
    </row>
    <row r="69" spans="1:19" s="2140" customFormat="1" ht="12.75" customHeight="1">
      <c r="A69" s="2109">
        <v>10</v>
      </c>
      <c r="B69" s="2109" t="s">
        <v>1936</v>
      </c>
      <c r="C69" s="2139">
        <v>97554600</v>
      </c>
      <c r="D69" s="2110"/>
      <c r="E69" s="2110"/>
      <c r="F69" s="2142">
        <v>8129550</v>
      </c>
      <c r="G69" s="2110">
        <v>8129550</v>
      </c>
      <c r="H69" s="2110">
        <v>8129550</v>
      </c>
      <c r="I69" s="2110">
        <v>8129550</v>
      </c>
      <c r="J69" s="2110">
        <v>8129550</v>
      </c>
      <c r="K69" s="2110">
        <v>8129550</v>
      </c>
      <c r="L69" s="2110">
        <v>8129550</v>
      </c>
      <c r="M69" s="2110">
        <v>8129550</v>
      </c>
      <c r="N69" s="2110">
        <v>8129550</v>
      </c>
      <c r="O69" s="2110">
        <v>8129550</v>
      </c>
      <c r="P69" s="2110">
        <v>8129550</v>
      </c>
      <c r="Q69" s="2110">
        <f t="shared" si="11"/>
        <v>89425050</v>
      </c>
      <c r="R69" s="2110">
        <f t="shared" si="12"/>
        <v>89425050</v>
      </c>
      <c r="S69" s="2110">
        <f t="shared" si="13"/>
        <v>8129550</v>
      </c>
    </row>
    <row r="70" spans="1:19" s="2140" customFormat="1" ht="12.75" customHeight="1">
      <c r="A70" s="2109">
        <v>11</v>
      </c>
      <c r="B70" s="2109" t="s">
        <v>1937</v>
      </c>
      <c r="C70" s="2139">
        <v>115014600</v>
      </c>
      <c r="D70" s="2110"/>
      <c r="E70" s="2110">
        <v>9584550</v>
      </c>
      <c r="F70" s="2110">
        <v>9584550</v>
      </c>
      <c r="G70" s="2110">
        <v>9584550</v>
      </c>
      <c r="H70" s="2110">
        <v>9584550</v>
      </c>
      <c r="I70" s="2110">
        <v>9584550</v>
      </c>
      <c r="J70" s="2110">
        <v>9584550</v>
      </c>
      <c r="K70" s="2110">
        <v>9584550</v>
      </c>
      <c r="L70" s="2110">
        <v>9584550</v>
      </c>
      <c r="M70" s="2110">
        <v>9584550</v>
      </c>
      <c r="N70" s="2110">
        <v>9584550</v>
      </c>
      <c r="O70" s="2110">
        <v>9584550</v>
      </c>
      <c r="P70" s="2110">
        <v>9584550</v>
      </c>
      <c r="Q70" s="2110">
        <f t="shared" si="11"/>
        <v>115014600</v>
      </c>
      <c r="R70" s="2110">
        <f t="shared" si="12"/>
        <v>115014600</v>
      </c>
      <c r="S70" s="2110">
        <f t="shared" si="13"/>
        <v>0</v>
      </c>
    </row>
    <row r="71" spans="1:19" s="2140" customFormat="1" ht="12.75" customHeight="1">
      <c r="A71" s="2109">
        <v>12</v>
      </c>
      <c r="B71" s="2109" t="s">
        <v>1938</v>
      </c>
      <c r="C71" s="2139">
        <v>144606447</v>
      </c>
      <c r="D71" s="2110"/>
      <c r="E71" s="2110"/>
      <c r="F71" s="2110"/>
      <c r="G71" s="2110"/>
      <c r="H71" s="2110"/>
      <c r="I71" s="2110"/>
      <c r="J71" s="2143">
        <v>12050537.25</v>
      </c>
      <c r="K71" s="2110">
        <v>12050537.25</v>
      </c>
      <c r="L71" s="2110">
        <v>12050537.25</v>
      </c>
      <c r="M71" s="2110">
        <v>12050537.25</v>
      </c>
      <c r="N71" s="2110">
        <v>12050537.25</v>
      </c>
      <c r="O71" s="2110">
        <v>12050537.25</v>
      </c>
      <c r="P71" s="2110">
        <v>12050537.25</v>
      </c>
      <c r="Q71" s="2110">
        <f t="shared" si="11"/>
        <v>84353760.75</v>
      </c>
      <c r="R71" s="2110">
        <f t="shared" si="12"/>
        <v>84353760.75</v>
      </c>
      <c r="S71" s="2110">
        <f t="shared" si="13"/>
        <v>60252686.25</v>
      </c>
    </row>
    <row r="72" spans="1:19" s="2140" customFormat="1" ht="12.75" customHeight="1">
      <c r="A72" s="2109">
        <v>13</v>
      </c>
      <c r="B72" s="2109" t="s">
        <v>1939</v>
      </c>
      <c r="C72" s="2110">
        <f>'PHONG TCHC'!G170</f>
        <v>764390000</v>
      </c>
      <c r="D72" s="2110"/>
      <c r="E72" s="2110"/>
      <c r="F72" s="2110"/>
      <c r="G72" s="2110"/>
      <c r="H72" s="2110"/>
      <c r="I72" s="2110"/>
      <c r="J72" s="2110"/>
      <c r="K72" s="2110">
        <f>C72/12</f>
        <v>63699166.666666664</v>
      </c>
      <c r="L72" s="2110">
        <f t="shared" ref="L72:P72" si="14">K72</f>
        <v>63699166.666666664</v>
      </c>
      <c r="M72" s="2110">
        <f t="shared" si="14"/>
        <v>63699166.666666664</v>
      </c>
      <c r="N72" s="2110">
        <f t="shared" si="14"/>
        <v>63699166.666666664</v>
      </c>
      <c r="O72" s="2110">
        <f t="shared" si="14"/>
        <v>63699166.666666664</v>
      </c>
      <c r="P72" s="2110">
        <f t="shared" si="14"/>
        <v>63699166.666666664</v>
      </c>
      <c r="Q72" s="2110">
        <f t="shared" si="11"/>
        <v>382195000</v>
      </c>
      <c r="R72" s="2110">
        <f t="shared" si="12"/>
        <v>382195000</v>
      </c>
      <c r="S72" s="2110">
        <f t="shared" si="13"/>
        <v>382195000</v>
      </c>
    </row>
    <row r="73" spans="1:19" s="2140" customFormat="1" ht="12.75" customHeight="1">
      <c r="A73" s="2109"/>
      <c r="B73" s="2109"/>
      <c r="C73" s="2110"/>
      <c r="D73" s="2110"/>
      <c r="E73" s="2110"/>
      <c r="F73" s="2110"/>
      <c r="G73" s="2110"/>
      <c r="H73" s="2110"/>
      <c r="I73" s="2110"/>
      <c r="J73" s="2143"/>
      <c r="K73" s="2110"/>
      <c r="L73" s="2110"/>
      <c r="M73" s="2110"/>
      <c r="N73" s="2110"/>
      <c r="O73" s="2110"/>
      <c r="P73" s="2110"/>
      <c r="Q73" s="2110"/>
      <c r="R73" s="2110"/>
      <c r="S73" s="2110"/>
    </row>
    <row r="74" spans="1:19" ht="12.75" customHeight="1">
      <c r="A74" s="2106"/>
      <c r="B74" s="2106"/>
      <c r="C74" s="2108"/>
      <c r="D74" s="2108"/>
      <c r="E74" s="2108"/>
      <c r="F74" s="2108"/>
      <c r="G74" s="2108"/>
      <c r="H74" s="2108"/>
      <c r="I74" s="2108"/>
      <c r="J74" s="2108"/>
      <c r="K74" s="2108"/>
      <c r="L74" s="2108"/>
      <c r="M74" s="2108"/>
      <c r="N74" s="2108"/>
      <c r="O74" s="2108"/>
      <c r="P74" s="2108"/>
      <c r="Q74" s="2107">
        <f t="shared" si="11"/>
        <v>0</v>
      </c>
      <c r="R74" s="2107">
        <f t="shared" si="12"/>
        <v>0</v>
      </c>
      <c r="S74" s="2108">
        <f t="shared" si="13"/>
        <v>0</v>
      </c>
    </row>
    <row r="75" spans="1:19" ht="12.75" customHeight="1">
      <c r="A75" s="2112"/>
      <c r="B75" s="2112"/>
      <c r="C75" s="2126"/>
      <c r="D75" s="2126"/>
      <c r="E75" s="2126"/>
      <c r="F75" s="2126"/>
      <c r="G75" s="2126"/>
      <c r="H75" s="2126"/>
      <c r="I75" s="2126"/>
      <c r="J75" s="2126"/>
      <c r="K75" s="2126"/>
      <c r="L75" s="2126"/>
      <c r="M75" s="2126"/>
      <c r="N75" s="2126"/>
      <c r="O75" s="2126"/>
      <c r="P75" s="2126"/>
      <c r="Q75" s="2113">
        <f t="shared" si="11"/>
        <v>0</v>
      </c>
      <c r="R75" s="2113">
        <f t="shared" si="12"/>
        <v>0</v>
      </c>
      <c r="S75" s="2126">
        <f t="shared" si="13"/>
        <v>0</v>
      </c>
    </row>
    <row r="76" spans="1:19" s="2117" customFormat="1" ht="12.75" customHeight="1">
      <c r="A76" s="2115" t="s">
        <v>1955</v>
      </c>
      <c r="B76" s="2115"/>
      <c r="C76" s="2133">
        <f t="shared" ref="C76:S76" si="15">SUM(C77:C96)</f>
        <v>70465754120</v>
      </c>
      <c r="D76" s="2133">
        <f t="shared" si="15"/>
        <v>20155577787.333332</v>
      </c>
      <c r="E76" s="2133">
        <f t="shared" si="15"/>
        <v>1853781421.6666667</v>
      </c>
      <c r="F76" s="2133">
        <f t="shared" si="15"/>
        <v>1853781421.6666667</v>
      </c>
      <c r="G76" s="2133">
        <f t="shared" si="15"/>
        <v>1853781421.6666667</v>
      </c>
      <c r="H76" s="2133">
        <f t="shared" si="15"/>
        <v>1853781426.6666667</v>
      </c>
      <c r="I76" s="2133">
        <f t="shared" si="15"/>
        <v>1592729588.6666667</v>
      </c>
      <c r="J76" s="2133">
        <f t="shared" si="15"/>
        <v>1943979588.6666667</v>
      </c>
      <c r="K76" s="2133">
        <f t="shared" si="15"/>
        <v>2042521245.3333335</v>
      </c>
      <c r="L76" s="2133">
        <f t="shared" si="15"/>
        <v>2161288524.666667</v>
      </c>
      <c r="M76" s="2133">
        <f t="shared" si="15"/>
        <v>2161288519.666667</v>
      </c>
      <c r="N76" s="2133">
        <f t="shared" si="15"/>
        <v>1945704809.6666667</v>
      </c>
      <c r="O76" s="2133">
        <f t="shared" si="15"/>
        <v>2101607260.3333335</v>
      </c>
      <c r="P76" s="2133">
        <f t="shared" si="15"/>
        <v>2101607263.3333335</v>
      </c>
      <c r="Q76" s="2133">
        <f t="shared" si="15"/>
        <v>23465852492</v>
      </c>
      <c r="R76" s="2133">
        <f t="shared" si="15"/>
        <v>43621430279.333336</v>
      </c>
      <c r="S76" s="2133">
        <f t="shared" si="15"/>
        <v>26844323840.666668</v>
      </c>
    </row>
    <row r="77" spans="1:19" ht="12.75" customHeight="1">
      <c r="A77" s="2144">
        <v>1</v>
      </c>
      <c r="B77" s="2102" t="s">
        <v>1665</v>
      </c>
      <c r="C77" s="2104">
        <v>5554585526</v>
      </c>
      <c r="D77" s="2104">
        <v>3934498088</v>
      </c>
      <c r="E77" s="2104">
        <v>231441064</v>
      </c>
      <c r="F77" s="2104">
        <v>231441064</v>
      </c>
      <c r="G77" s="2104">
        <v>231441064</v>
      </c>
      <c r="H77" s="2104">
        <v>231441064</v>
      </c>
      <c r="I77" s="2104">
        <v>231441064</v>
      </c>
      <c r="J77" s="2104">
        <v>231441064</v>
      </c>
      <c r="K77" s="2104">
        <v>231441054</v>
      </c>
      <c r="L77" s="2104"/>
      <c r="M77" s="2104"/>
      <c r="N77" s="2104"/>
      <c r="O77" s="2104"/>
      <c r="P77" s="2104"/>
      <c r="Q77" s="2103">
        <f t="shared" ref="Q77:Q96" si="16">SUM(E77:P77)</f>
        <v>1620087438</v>
      </c>
      <c r="R77" s="2103">
        <f t="shared" ref="R77:R96" si="17">D77+Q77</f>
        <v>5554585526</v>
      </c>
      <c r="S77" s="2104">
        <f t="shared" ref="S77:S96" si="18">C77-R77</f>
        <v>0</v>
      </c>
    </row>
    <row r="78" spans="1:19" ht="12.75" customHeight="1">
      <c r="A78" s="2145">
        <v>2</v>
      </c>
      <c r="B78" s="2106" t="s">
        <v>1956</v>
      </c>
      <c r="C78" s="2108">
        <v>3943790047</v>
      </c>
      <c r="D78" s="2108">
        <v>821622925</v>
      </c>
      <c r="E78" s="2108">
        <v>164324585</v>
      </c>
      <c r="F78" s="2108">
        <v>164324585</v>
      </c>
      <c r="G78" s="2108">
        <v>164324585</v>
      </c>
      <c r="H78" s="2108">
        <v>164324585</v>
      </c>
      <c r="I78" s="2108">
        <v>164324585</v>
      </c>
      <c r="J78" s="2108">
        <v>164324585</v>
      </c>
      <c r="K78" s="2108">
        <v>164324585</v>
      </c>
      <c r="L78" s="2108">
        <v>164324585</v>
      </c>
      <c r="M78" s="2108">
        <v>164324585</v>
      </c>
      <c r="N78" s="2108">
        <v>164324585</v>
      </c>
      <c r="O78" s="2108">
        <v>164324585</v>
      </c>
      <c r="P78" s="2108">
        <v>164324585</v>
      </c>
      <c r="Q78" s="2107">
        <f t="shared" si="16"/>
        <v>1971895020</v>
      </c>
      <c r="R78" s="2107">
        <f t="shared" si="17"/>
        <v>2793517945</v>
      </c>
      <c r="S78" s="2108">
        <f t="shared" si="18"/>
        <v>1150272102</v>
      </c>
    </row>
    <row r="79" spans="1:19" ht="12.75" customHeight="1">
      <c r="A79" s="2145">
        <v>3</v>
      </c>
      <c r="B79" s="2106" t="s">
        <v>1957</v>
      </c>
      <c r="C79" s="2108">
        <v>428551000</v>
      </c>
      <c r="D79" s="2108">
        <v>71425168</v>
      </c>
      <c r="E79" s="2108">
        <v>17856292</v>
      </c>
      <c r="F79" s="2108">
        <v>17856292</v>
      </c>
      <c r="G79" s="2108">
        <v>17856292</v>
      </c>
      <c r="H79" s="2108">
        <v>17856292</v>
      </c>
      <c r="I79" s="2108">
        <v>17856292</v>
      </c>
      <c r="J79" s="2108">
        <v>17856292</v>
      </c>
      <c r="K79" s="2108">
        <v>17856292</v>
      </c>
      <c r="L79" s="2108">
        <v>17856292</v>
      </c>
      <c r="M79" s="2108">
        <v>17856292</v>
      </c>
      <c r="N79" s="2108">
        <v>17856292</v>
      </c>
      <c r="O79" s="2108">
        <v>17856292</v>
      </c>
      <c r="P79" s="2108">
        <v>17856292</v>
      </c>
      <c r="Q79" s="2107">
        <f t="shared" si="16"/>
        <v>214275504</v>
      </c>
      <c r="R79" s="2107">
        <f t="shared" si="17"/>
        <v>285700672</v>
      </c>
      <c r="S79" s="2108">
        <f t="shared" si="18"/>
        <v>142850328</v>
      </c>
    </row>
    <row r="80" spans="1:19" ht="12.75" customHeight="1">
      <c r="A80" s="2145">
        <v>4</v>
      </c>
      <c r="B80" s="2106" t="s">
        <v>1958</v>
      </c>
      <c r="C80" s="2108">
        <v>1133195380</v>
      </c>
      <c r="D80" s="2108">
        <v>330515318</v>
      </c>
      <c r="E80" s="2108">
        <v>47216474</v>
      </c>
      <c r="F80" s="2108">
        <v>47216474</v>
      </c>
      <c r="G80" s="2108">
        <v>47216474</v>
      </c>
      <c r="H80" s="2108">
        <v>47216474</v>
      </c>
      <c r="I80" s="2108">
        <v>47216474</v>
      </c>
      <c r="J80" s="2108">
        <v>47216474</v>
      </c>
      <c r="K80" s="2108">
        <v>47216474</v>
      </c>
      <c r="L80" s="2108">
        <v>47216474</v>
      </c>
      <c r="M80" s="2108">
        <v>47216474</v>
      </c>
      <c r="N80" s="2108">
        <v>47216474</v>
      </c>
      <c r="O80" s="2108">
        <v>47216474</v>
      </c>
      <c r="P80" s="2108">
        <v>47216474</v>
      </c>
      <c r="Q80" s="2107">
        <f t="shared" si="16"/>
        <v>566597688</v>
      </c>
      <c r="R80" s="2107">
        <f t="shared" si="17"/>
        <v>897113006</v>
      </c>
      <c r="S80" s="2108">
        <f t="shared" si="18"/>
        <v>236082374</v>
      </c>
    </row>
    <row r="81" spans="1:19" ht="12.75" customHeight="1">
      <c r="A81" s="2145">
        <v>5</v>
      </c>
      <c r="B81" s="2106" t="s">
        <v>1959</v>
      </c>
      <c r="C81" s="2108">
        <v>3915380820</v>
      </c>
      <c r="D81" s="2108">
        <v>978845208</v>
      </c>
      <c r="E81" s="2108">
        <v>163140868</v>
      </c>
      <c r="F81" s="2108">
        <v>163140868</v>
      </c>
      <c r="G81" s="2108">
        <v>163140868</v>
      </c>
      <c r="H81" s="2108">
        <v>163140868</v>
      </c>
      <c r="I81" s="2108">
        <v>163140868</v>
      </c>
      <c r="J81" s="2108">
        <v>163140868</v>
      </c>
      <c r="K81" s="2108">
        <v>163140868</v>
      </c>
      <c r="L81" s="2108">
        <v>163140868</v>
      </c>
      <c r="M81" s="2108">
        <v>163140868</v>
      </c>
      <c r="N81" s="2108">
        <v>163140868</v>
      </c>
      <c r="O81" s="2108">
        <v>163140868</v>
      </c>
      <c r="P81" s="2108">
        <v>163140868</v>
      </c>
      <c r="Q81" s="2107">
        <f t="shared" si="16"/>
        <v>1957690416</v>
      </c>
      <c r="R81" s="2107">
        <f t="shared" si="17"/>
        <v>2936535624</v>
      </c>
      <c r="S81" s="2108">
        <f t="shared" si="18"/>
        <v>978845196</v>
      </c>
    </row>
    <row r="82" spans="1:19" ht="12.75" customHeight="1">
      <c r="A82" s="2145">
        <v>6</v>
      </c>
      <c r="B82" s="2106" t="s">
        <v>1667</v>
      </c>
      <c r="C82" s="2108">
        <v>6265243997</v>
      </c>
      <c r="D82" s="2108">
        <v>5221036660</v>
      </c>
      <c r="E82" s="2108">
        <v>261051833</v>
      </c>
      <c r="F82" s="2108">
        <v>261051833</v>
      </c>
      <c r="G82" s="2108">
        <v>261051833</v>
      </c>
      <c r="H82" s="2108">
        <v>261051838</v>
      </c>
      <c r="I82" s="2108"/>
      <c r="J82" s="2108"/>
      <c r="K82" s="2108"/>
      <c r="L82" s="2108"/>
      <c r="M82" s="2108"/>
      <c r="N82" s="2108"/>
      <c r="O82" s="2108"/>
      <c r="P82" s="2108"/>
      <c r="Q82" s="2107">
        <f t="shared" si="16"/>
        <v>1044207337</v>
      </c>
      <c r="R82" s="2107">
        <f t="shared" si="17"/>
        <v>6265243997</v>
      </c>
      <c r="S82" s="2108">
        <f t="shared" si="18"/>
        <v>0</v>
      </c>
    </row>
    <row r="83" spans="1:19" ht="12.75" customHeight="1">
      <c r="A83" s="2145">
        <v>7</v>
      </c>
      <c r="B83" s="2106" t="s">
        <v>1960</v>
      </c>
      <c r="C83" s="2108">
        <v>3033341000</v>
      </c>
      <c r="D83" s="2108">
        <v>1769448912</v>
      </c>
      <c r="E83" s="2108">
        <v>126389208</v>
      </c>
      <c r="F83" s="2108">
        <v>126389208</v>
      </c>
      <c r="G83" s="2108">
        <v>126389208</v>
      </c>
      <c r="H83" s="2108">
        <v>126389208</v>
      </c>
      <c r="I83" s="2108">
        <v>126389208</v>
      </c>
      <c r="J83" s="2108">
        <v>126389208</v>
      </c>
      <c r="K83" s="2108">
        <v>126389208</v>
      </c>
      <c r="L83" s="2108">
        <v>126389208</v>
      </c>
      <c r="M83" s="2108">
        <v>126389208</v>
      </c>
      <c r="N83" s="2108">
        <v>126389216</v>
      </c>
      <c r="O83" s="2108"/>
      <c r="P83" s="2108"/>
      <c r="Q83" s="2107">
        <f t="shared" si="16"/>
        <v>1263892088</v>
      </c>
      <c r="R83" s="2107">
        <f t="shared" si="17"/>
        <v>3033341000</v>
      </c>
      <c r="S83" s="2108">
        <f t="shared" si="18"/>
        <v>0</v>
      </c>
    </row>
    <row r="84" spans="1:19" ht="12.75" customHeight="1">
      <c r="A84" s="2145">
        <v>8</v>
      </c>
      <c r="B84" s="2106" t="s">
        <v>1961</v>
      </c>
      <c r="C84" s="2108">
        <v>4559871003</v>
      </c>
      <c r="D84" s="2108">
        <v>2279935500</v>
      </c>
      <c r="E84" s="2108">
        <v>189994625</v>
      </c>
      <c r="F84" s="2108">
        <v>189994625</v>
      </c>
      <c r="G84" s="2108">
        <v>189994625</v>
      </c>
      <c r="H84" s="2108">
        <v>189994625</v>
      </c>
      <c r="I84" s="2108">
        <v>189994625</v>
      </c>
      <c r="J84" s="2108">
        <v>189994625</v>
      </c>
      <c r="K84" s="2108">
        <v>189994625</v>
      </c>
      <c r="L84" s="2108">
        <v>189994625</v>
      </c>
      <c r="M84" s="2108">
        <v>189994625</v>
      </c>
      <c r="N84" s="2108">
        <v>189994625</v>
      </c>
      <c r="O84" s="2108">
        <v>189994625</v>
      </c>
      <c r="P84" s="2108">
        <v>189994628</v>
      </c>
      <c r="Q84" s="2107">
        <f t="shared" si="16"/>
        <v>2279935503</v>
      </c>
      <c r="R84" s="2107">
        <f t="shared" si="17"/>
        <v>4559871003</v>
      </c>
      <c r="S84" s="2108">
        <f t="shared" si="18"/>
        <v>0</v>
      </c>
    </row>
    <row r="85" spans="1:19" ht="12.75" customHeight="1">
      <c r="A85" s="2145">
        <v>9</v>
      </c>
      <c r="B85" s="2106" t="s">
        <v>1670</v>
      </c>
      <c r="C85" s="2108">
        <v>5174009347</v>
      </c>
      <c r="D85" s="2108">
        <v>3233755845</v>
      </c>
      <c r="E85" s="2108">
        <v>215583723</v>
      </c>
      <c r="F85" s="2108">
        <v>215583723</v>
      </c>
      <c r="G85" s="2108">
        <v>215583723</v>
      </c>
      <c r="H85" s="2108">
        <v>215583723</v>
      </c>
      <c r="I85" s="2108">
        <v>215583723</v>
      </c>
      <c r="J85" s="2108">
        <v>215583723</v>
      </c>
      <c r="K85" s="2108">
        <v>215583723</v>
      </c>
      <c r="L85" s="2108">
        <v>215583723</v>
      </c>
      <c r="M85" s="2108">
        <v>215583718</v>
      </c>
      <c r="N85" s="2108"/>
      <c r="O85" s="2108"/>
      <c r="P85" s="2108"/>
      <c r="Q85" s="2107">
        <f t="shared" si="16"/>
        <v>1940253502</v>
      </c>
      <c r="R85" s="2107">
        <f t="shared" si="17"/>
        <v>5174009347</v>
      </c>
      <c r="S85" s="2108">
        <f t="shared" si="18"/>
        <v>0</v>
      </c>
    </row>
    <row r="86" spans="1:19" ht="12.75" customHeight="1">
      <c r="A86" s="2145">
        <v>10</v>
      </c>
      <c r="B86" s="2106" t="s">
        <v>1962</v>
      </c>
      <c r="C86" s="2108">
        <v>1922786000</v>
      </c>
      <c r="D86" s="2108">
        <v>801160830</v>
      </c>
      <c r="E86" s="2108">
        <v>80116083</v>
      </c>
      <c r="F86" s="2108">
        <v>80116083</v>
      </c>
      <c r="G86" s="2108">
        <v>80116083</v>
      </c>
      <c r="H86" s="2108">
        <v>80116083</v>
      </c>
      <c r="I86" s="2108">
        <v>80116083</v>
      </c>
      <c r="J86" s="2108">
        <v>80116083</v>
      </c>
      <c r="K86" s="2108">
        <v>80116083</v>
      </c>
      <c r="L86" s="2108">
        <v>80116083</v>
      </c>
      <c r="M86" s="2108">
        <v>80116083</v>
      </c>
      <c r="N86" s="2108">
        <v>80116083</v>
      </c>
      <c r="O86" s="2108">
        <v>80116083</v>
      </c>
      <c r="P86" s="2108">
        <v>80116083</v>
      </c>
      <c r="Q86" s="2107">
        <f t="shared" si="16"/>
        <v>961392996</v>
      </c>
      <c r="R86" s="2107">
        <f t="shared" si="17"/>
        <v>1762553826</v>
      </c>
      <c r="S86" s="2108">
        <f t="shared" si="18"/>
        <v>160232174</v>
      </c>
    </row>
    <row r="87" spans="1:19" ht="12.75" customHeight="1">
      <c r="A87" s="2145">
        <v>11</v>
      </c>
      <c r="B87" s="2106" t="s">
        <v>1963</v>
      </c>
      <c r="C87" s="2108">
        <v>8560000000</v>
      </c>
      <c r="D87" s="2108">
        <v>713333333.33333337</v>
      </c>
      <c r="E87" s="2108">
        <v>356666666.66666669</v>
      </c>
      <c r="F87" s="2108">
        <v>356666666.66666669</v>
      </c>
      <c r="G87" s="2108">
        <v>356666666.66666669</v>
      </c>
      <c r="H87" s="2108">
        <v>356666666.66666669</v>
      </c>
      <c r="I87" s="2108">
        <v>356666666.66666669</v>
      </c>
      <c r="J87" s="2108">
        <v>356666666.66666669</v>
      </c>
      <c r="K87" s="2108">
        <v>356666666.66666669</v>
      </c>
      <c r="L87" s="2108">
        <v>356666666.66666669</v>
      </c>
      <c r="M87" s="2108">
        <v>356666666.66666669</v>
      </c>
      <c r="N87" s="2108">
        <v>356666666.66666669</v>
      </c>
      <c r="O87" s="2108">
        <v>356666666.66666669</v>
      </c>
      <c r="P87" s="2108">
        <v>356666666.66666669</v>
      </c>
      <c r="Q87" s="2107">
        <f t="shared" si="16"/>
        <v>4279999999.9999995</v>
      </c>
      <c r="R87" s="2107">
        <f t="shared" si="17"/>
        <v>4993333333.333333</v>
      </c>
      <c r="S87" s="2108">
        <f t="shared" si="18"/>
        <v>3566666666.666667</v>
      </c>
    </row>
    <row r="88" spans="1:19" s="2140" customFormat="1" ht="12.75" customHeight="1">
      <c r="A88" s="2146">
        <v>12</v>
      </c>
      <c r="B88" s="2109" t="s">
        <v>1964</v>
      </c>
      <c r="C88" s="2110">
        <f>'PHONG KTVT'!G123</f>
        <v>2365000000</v>
      </c>
      <c r="D88" s="2110"/>
      <c r="E88" s="2110"/>
      <c r="F88" s="2110"/>
      <c r="G88" s="2110"/>
      <c r="H88" s="2110"/>
      <c r="I88" s="2110"/>
      <c r="J88" s="2110"/>
      <c r="K88" s="2110">
        <f>C88/24</f>
        <v>98541666.666666672</v>
      </c>
      <c r="L88" s="2110">
        <f>K88</f>
        <v>98541666.666666672</v>
      </c>
      <c r="M88" s="2110">
        <f t="shared" ref="M88:P88" si="19">L88</f>
        <v>98541666.666666672</v>
      </c>
      <c r="N88" s="2110">
        <f t="shared" si="19"/>
        <v>98541666.666666672</v>
      </c>
      <c r="O88" s="2110">
        <f t="shared" si="19"/>
        <v>98541666.666666672</v>
      </c>
      <c r="P88" s="2110">
        <f t="shared" si="19"/>
        <v>98541666.666666672</v>
      </c>
      <c r="Q88" s="2110">
        <f t="shared" si="16"/>
        <v>591250000</v>
      </c>
      <c r="R88" s="2110">
        <f t="shared" si="17"/>
        <v>591250000</v>
      </c>
      <c r="S88" s="2110">
        <f t="shared" si="18"/>
        <v>1773750000</v>
      </c>
    </row>
    <row r="89" spans="1:19" s="2140" customFormat="1" ht="12.75" customHeight="1">
      <c r="A89" s="2146">
        <v>13</v>
      </c>
      <c r="B89" s="2109" t="s">
        <v>1965</v>
      </c>
      <c r="C89" s="2110">
        <f>'PHONG KTVT'!G138</f>
        <v>8430000000</v>
      </c>
      <c r="D89" s="2110"/>
      <c r="E89" s="2110"/>
      <c r="F89" s="2110"/>
      <c r="G89" s="2110"/>
      <c r="H89" s="2110"/>
      <c r="I89" s="2110"/>
      <c r="J89" s="2110">
        <f>C89/24</f>
        <v>351250000</v>
      </c>
      <c r="K89" s="2110">
        <f>J89</f>
        <v>351250000</v>
      </c>
      <c r="L89" s="2110">
        <f t="shared" ref="L89:P90" si="20">K89</f>
        <v>351250000</v>
      </c>
      <c r="M89" s="2110">
        <f t="shared" si="20"/>
        <v>351250000</v>
      </c>
      <c r="N89" s="2110">
        <f t="shared" si="20"/>
        <v>351250000</v>
      </c>
      <c r="O89" s="2110">
        <f t="shared" si="20"/>
        <v>351250000</v>
      </c>
      <c r="P89" s="2110">
        <f t="shared" si="20"/>
        <v>351250000</v>
      </c>
      <c r="Q89" s="2110">
        <f t="shared" si="16"/>
        <v>2458750000</v>
      </c>
      <c r="R89" s="2110">
        <f t="shared" si="17"/>
        <v>2458750000</v>
      </c>
      <c r="S89" s="2110">
        <f t="shared" si="18"/>
        <v>5971250000</v>
      </c>
    </row>
    <row r="90" spans="1:19" s="2140" customFormat="1" ht="12.75" customHeight="1">
      <c r="A90" s="2146">
        <v>14</v>
      </c>
      <c r="B90" s="2109" t="s">
        <v>1966</v>
      </c>
      <c r="C90" s="2110">
        <f>'PHONG KTVT'!G145</f>
        <v>8405000000</v>
      </c>
      <c r="D90" s="2110"/>
      <c r="E90" s="2110"/>
      <c r="F90" s="2110"/>
      <c r="G90" s="2110"/>
      <c r="H90" s="2110"/>
      <c r="I90" s="2110"/>
      <c r="J90" s="2110"/>
      <c r="K90" s="2110"/>
      <c r="L90" s="2110">
        <f>C90/24</f>
        <v>350208333.33333331</v>
      </c>
      <c r="M90" s="2110">
        <f>L90</f>
        <v>350208333.33333331</v>
      </c>
      <c r="N90" s="2110">
        <f t="shared" si="20"/>
        <v>350208333.33333331</v>
      </c>
      <c r="O90" s="2110">
        <f t="shared" si="20"/>
        <v>350208333.33333331</v>
      </c>
      <c r="P90" s="2110">
        <f t="shared" si="20"/>
        <v>350208333.33333331</v>
      </c>
      <c r="Q90" s="2110">
        <f t="shared" si="16"/>
        <v>1751041666.6666665</v>
      </c>
      <c r="R90" s="2110">
        <f t="shared" si="17"/>
        <v>1751041666.6666665</v>
      </c>
      <c r="S90" s="2110">
        <f t="shared" si="18"/>
        <v>6653958333.333334</v>
      </c>
    </row>
    <row r="91" spans="1:19" s="2140" customFormat="1" ht="12.75" customHeight="1">
      <c r="A91" s="2146">
        <v>15</v>
      </c>
      <c r="B91" s="2109" t="s">
        <v>1967</v>
      </c>
      <c r="C91" s="2110">
        <f>'PHONG KTVT'!G173</f>
        <v>6775000000</v>
      </c>
      <c r="D91" s="2110"/>
      <c r="E91" s="2110"/>
      <c r="F91" s="2110"/>
      <c r="G91" s="2110"/>
      <c r="H91" s="2110"/>
      <c r="I91" s="2110"/>
      <c r="J91" s="2110"/>
      <c r="K91" s="2110"/>
      <c r="L91" s="2110"/>
      <c r="M91" s="2110"/>
      <c r="N91" s="2110"/>
      <c r="O91" s="2110">
        <f>C91/24</f>
        <v>282291666.66666669</v>
      </c>
      <c r="P91" s="2110">
        <f>O91</f>
        <v>282291666.66666669</v>
      </c>
      <c r="Q91" s="2110">
        <f t="shared" si="16"/>
        <v>564583333.33333337</v>
      </c>
      <c r="R91" s="2110">
        <f t="shared" si="17"/>
        <v>564583333.33333337</v>
      </c>
      <c r="S91" s="2110">
        <f t="shared" si="18"/>
        <v>6210416666.666667</v>
      </c>
    </row>
    <row r="92" spans="1:19" s="2140" customFormat="1" ht="12.75" customHeight="1">
      <c r="A92" s="2146">
        <v>16</v>
      </c>
      <c r="B92" s="2109" t="s">
        <v>1968</v>
      </c>
      <c r="C92" s="2110">
        <f>'PHONG KTVT'!G187</f>
        <v>0</v>
      </c>
      <c r="D92" s="2110"/>
      <c r="E92" s="2110"/>
      <c r="F92" s="2110"/>
      <c r="G92" s="2110"/>
      <c r="H92" s="2110"/>
      <c r="I92" s="2110"/>
      <c r="J92" s="2110"/>
      <c r="K92" s="2110"/>
      <c r="L92" s="2110"/>
      <c r="M92" s="2110">
        <f>C92/24</f>
        <v>0</v>
      </c>
      <c r="N92" s="2110">
        <f>M92</f>
        <v>0</v>
      </c>
      <c r="O92" s="2110">
        <f t="shared" ref="O92:P92" si="21">N92</f>
        <v>0</v>
      </c>
      <c r="P92" s="2110">
        <f t="shared" si="21"/>
        <v>0</v>
      </c>
      <c r="Q92" s="2110">
        <f t="shared" si="16"/>
        <v>0</v>
      </c>
      <c r="R92" s="2110">
        <f t="shared" si="17"/>
        <v>0</v>
      </c>
      <c r="S92" s="2110">
        <f t="shared" si="18"/>
        <v>0</v>
      </c>
    </row>
    <row r="93" spans="1:19" ht="12.75" customHeight="1">
      <c r="A93" s="2145"/>
      <c r="B93" s="2106"/>
      <c r="C93" s="2108"/>
      <c r="D93" s="2108"/>
      <c r="E93" s="2108"/>
      <c r="F93" s="2108"/>
      <c r="G93" s="2108"/>
      <c r="H93" s="2108"/>
      <c r="I93" s="2108"/>
      <c r="J93" s="2108"/>
      <c r="K93" s="2108"/>
      <c r="L93" s="2108"/>
      <c r="M93" s="2108"/>
      <c r="N93" s="2108"/>
      <c r="O93" s="2108"/>
      <c r="P93" s="2108"/>
      <c r="Q93" s="2107">
        <f t="shared" si="16"/>
        <v>0</v>
      </c>
      <c r="R93" s="2107">
        <f t="shared" si="17"/>
        <v>0</v>
      </c>
      <c r="S93" s="2108">
        <f t="shared" si="18"/>
        <v>0</v>
      </c>
    </row>
    <row r="94" spans="1:19" ht="12.75" customHeight="1">
      <c r="A94" s="2145"/>
      <c r="B94" s="2106"/>
      <c r="C94" s="2108"/>
      <c r="D94" s="2108"/>
      <c r="E94" s="2108"/>
      <c r="F94" s="2108"/>
      <c r="G94" s="2108"/>
      <c r="H94" s="2108"/>
      <c r="I94" s="2108"/>
      <c r="J94" s="2108"/>
      <c r="K94" s="2108"/>
      <c r="L94" s="2108"/>
      <c r="M94" s="2108"/>
      <c r="N94" s="2108"/>
      <c r="O94" s="2108"/>
      <c r="P94" s="2108"/>
      <c r="Q94" s="2107">
        <f t="shared" si="16"/>
        <v>0</v>
      </c>
      <c r="R94" s="2107">
        <f t="shared" si="17"/>
        <v>0</v>
      </c>
      <c r="S94" s="2108">
        <f t="shared" si="18"/>
        <v>0</v>
      </c>
    </row>
    <row r="95" spans="1:19" ht="12.75" customHeight="1">
      <c r="A95" s="2145"/>
      <c r="B95" s="2106"/>
      <c r="C95" s="2108"/>
      <c r="D95" s="2108"/>
      <c r="E95" s="2108"/>
      <c r="F95" s="2108"/>
      <c r="G95" s="2108"/>
      <c r="H95" s="2108"/>
      <c r="I95" s="2108"/>
      <c r="J95" s="2108"/>
      <c r="K95" s="2108"/>
      <c r="L95" s="2108"/>
      <c r="M95" s="2108"/>
      <c r="N95" s="2108"/>
      <c r="O95" s="2108"/>
      <c r="P95" s="2108"/>
      <c r="Q95" s="2107">
        <f t="shared" si="16"/>
        <v>0</v>
      </c>
      <c r="R95" s="2107">
        <f t="shared" si="17"/>
        <v>0</v>
      </c>
      <c r="S95" s="2108">
        <f t="shared" si="18"/>
        <v>0</v>
      </c>
    </row>
    <row r="96" spans="1:19" ht="12.75" customHeight="1">
      <c r="A96" s="2147"/>
      <c r="B96" s="2112"/>
      <c r="C96" s="2126"/>
      <c r="D96" s="2126"/>
      <c r="E96" s="2126"/>
      <c r="F96" s="2126"/>
      <c r="G96" s="2126"/>
      <c r="H96" s="2126"/>
      <c r="I96" s="2126"/>
      <c r="J96" s="2126"/>
      <c r="K96" s="2126"/>
      <c r="L96" s="2126"/>
      <c r="M96" s="2126"/>
      <c r="N96" s="2126"/>
      <c r="O96" s="2126"/>
      <c r="P96" s="2126"/>
      <c r="Q96" s="2113">
        <f t="shared" si="16"/>
        <v>0</v>
      </c>
      <c r="R96" s="2113">
        <f t="shared" si="17"/>
        <v>0</v>
      </c>
      <c r="S96" s="2126">
        <f t="shared" si="18"/>
        <v>0</v>
      </c>
    </row>
    <row r="97" spans="1:19" s="2117" customFormat="1" ht="12.75" customHeight="1">
      <c r="A97" s="2115" t="s">
        <v>1969</v>
      </c>
      <c r="B97" s="2115"/>
      <c r="C97" s="2133">
        <f>SUM(C98:C102)</f>
        <v>2700000000</v>
      </c>
      <c r="D97" s="2133">
        <f>SUM(D98:D102)</f>
        <v>1636250013</v>
      </c>
      <c r="E97" s="2133">
        <f t="shared" ref="E97:S97" si="22">SUM(E98:E102)</f>
        <v>46250001</v>
      </c>
      <c r="F97" s="2133">
        <f t="shared" si="22"/>
        <v>46250001</v>
      </c>
      <c r="G97" s="2133">
        <f t="shared" si="22"/>
        <v>46250001</v>
      </c>
      <c r="H97" s="2133">
        <f t="shared" si="22"/>
        <v>46250001</v>
      </c>
      <c r="I97" s="2133">
        <f t="shared" si="22"/>
        <v>46250001</v>
      </c>
      <c r="J97" s="2133">
        <f t="shared" si="22"/>
        <v>46250001</v>
      </c>
      <c r="K97" s="2133">
        <f t="shared" si="22"/>
        <v>46250001</v>
      </c>
      <c r="L97" s="2133">
        <f t="shared" si="22"/>
        <v>46250001</v>
      </c>
      <c r="M97" s="2133">
        <f t="shared" si="22"/>
        <v>46250001</v>
      </c>
      <c r="N97" s="2133">
        <f t="shared" si="22"/>
        <v>46250001</v>
      </c>
      <c r="O97" s="2133">
        <f t="shared" si="22"/>
        <v>75000001</v>
      </c>
      <c r="P97" s="2133">
        <f t="shared" si="22"/>
        <v>75000001</v>
      </c>
      <c r="Q97" s="2133">
        <f>SUM(Q98:Q102)</f>
        <v>612500012</v>
      </c>
      <c r="R97" s="2133">
        <f t="shared" si="22"/>
        <v>1156250025</v>
      </c>
      <c r="S97" s="2133">
        <f t="shared" si="22"/>
        <v>508749975</v>
      </c>
    </row>
    <row r="98" spans="1:19" ht="12.75" customHeight="1">
      <c r="A98" s="2144">
        <v>1</v>
      </c>
      <c r="B98" s="2148" t="s">
        <v>1970</v>
      </c>
      <c r="C98" s="2134">
        <v>555000000</v>
      </c>
      <c r="D98" s="2104">
        <v>200416671</v>
      </c>
      <c r="E98" s="2104">
        <v>15416667</v>
      </c>
      <c r="F98" s="2104">
        <v>15416667</v>
      </c>
      <c r="G98" s="2104">
        <v>15416667</v>
      </c>
      <c r="H98" s="2104">
        <v>15416667</v>
      </c>
      <c r="I98" s="2104">
        <v>15416667</v>
      </c>
      <c r="J98" s="2104">
        <v>15416667</v>
      </c>
      <c r="K98" s="2104">
        <v>15416667</v>
      </c>
      <c r="L98" s="2104">
        <v>15416667</v>
      </c>
      <c r="M98" s="2104">
        <v>15416667</v>
      </c>
      <c r="N98" s="2104">
        <v>15416667</v>
      </c>
      <c r="O98" s="2104">
        <v>15416667</v>
      </c>
      <c r="P98" s="2104">
        <v>15416667</v>
      </c>
      <c r="Q98" s="2103">
        <f t="shared" ref="Q98:Q101" si="23">SUM(E98:P98)</f>
        <v>185000004</v>
      </c>
      <c r="R98" s="2103">
        <f t="shared" ref="R98:R100" si="24">D98+Q98</f>
        <v>385416675</v>
      </c>
      <c r="S98" s="2104">
        <f t="shared" ref="S98:S100" si="25">C98-R98</f>
        <v>169583325</v>
      </c>
    </row>
    <row r="99" spans="1:19" ht="12.75" customHeight="1">
      <c r="A99" s="2145">
        <v>2</v>
      </c>
      <c r="B99" s="2149" t="s">
        <v>1971</v>
      </c>
      <c r="C99" s="2136">
        <v>555000000</v>
      </c>
      <c r="D99" s="2108">
        <v>200416671</v>
      </c>
      <c r="E99" s="2108">
        <v>15416667</v>
      </c>
      <c r="F99" s="2108">
        <v>15416667</v>
      </c>
      <c r="G99" s="2108">
        <v>15416667</v>
      </c>
      <c r="H99" s="2108">
        <v>15416667</v>
      </c>
      <c r="I99" s="2108">
        <v>15416667</v>
      </c>
      <c r="J99" s="2108">
        <v>15416667</v>
      </c>
      <c r="K99" s="2108">
        <v>15416667</v>
      </c>
      <c r="L99" s="2108">
        <v>15416667</v>
      </c>
      <c r="M99" s="2108">
        <v>15416667</v>
      </c>
      <c r="N99" s="2108">
        <v>15416667</v>
      </c>
      <c r="O99" s="2108">
        <v>15416667</v>
      </c>
      <c r="P99" s="2108">
        <v>15416667</v>
      </c>
      <c r="Q99" s="2107">
        <f t="shared" si="23"/>
        <v>185000004</v>
      </c>
      <c r="R99" s="2107">
        <f t="shared" si="24"/>
        <v>385416675</v>
      </c>
      <c r="S99" s="2108">
        <f t="shared" si="25"/>
        <v>169583325</v>
      </c>
    </row>
    <row r="100" spans="1:19" ht="12.75" customHeight="1">
      <c r="A100" s="2145">
        <v>3</v>
      </c>
      <c r="B100" s="2149" t="s">
        <v>1972</v>
      </c>
      <c r="C100" s="2136">
        <v>555000000</v>
      </c>
      <c r="D100" s="2108">
        <v>200416671</v>
      </c>
      <c r="E100" s="2108">
        <v>15416667</v>
      </c>
      <c r="F100" s="2108">
        <v>15416667</v>
      </c>
      <c r="G100" s="2108">
        <v>15416667</v>
      </c>
      <c r="H100" s="2108">
        <v>15416667</v>
      </c>
      <c r="I100" s="2108">
        <v>15416667</v>
      </c>
      <c r="J100" s="2108">
        <v>15416667</v>
      </c>
      <c r="K100" s="2108">
        <v>15416667</v>
      </c>
      <c r="L100" s="2108">
        <v>15416667</v>
      </c>
      <c r="M100" s="2108">
        <v>15416667</v>
      </c>
      <c r="N100" s="2108">
        <v>15416667</v>
      </c>
      <c r="O100" s="2108">
        <v>15416667</v>
      </c>
      <c r="P100" s="2108">
        <v>15416667</v>
      </c>
      <c r="Q100" s="2107">
        <f t="shared" si="23"/>
        <v>185000004</v>
      </c>
      <c r="R100" s="2107">
        <f t="shared" si="24"/>
        <v>385416675</v>
      </c>
      <c r="S100" s="2108">
        <f t="shared" si="25"/>
        <v>169583325</v>
      </c>
    </row>
    <row r="101" spans="1:19" s="2218" customFormat="1" ht="12.75" customHeight="1">
      <c r="A101" s="2387">
        <v>4</v>
      </c>
      <c r="B101" s="2215" t="s">
        <v>2050</v>
      </c>
      <c r="C101" s="2217">
        <v>1035000000</v>
      </c>
      <c r="D101" s="2217">
        <f>C101</f>
        <v>1035000000</v>
      </c>
      <c r="E101" s="2217"/>
      <c r="F101" s="2217"/>
      <c r="G101" s="2217"/>
      <c r="H101" s="2217"/>
      <c r="I101" s="2217"/>
      <c r="J101" s="2217"/>
      <c r="K101" s="2217"/>
      <c r="L101" s="2217"/>
      <c r="M101" s="2217"/>
      <c r="N101" s="2217"/>
      <c r="O101" s="2217">
        <f>D101/36</f>
        <v>28750000</v>
      </c>
      <c r="P101" s="2217">
        <f>O101</f>
        <v>28750000</v>
      </c>
      <c r="Q101" s="2107">
        <f t="shared" si="23"/>
        <v>57500000</v>
      </c>
      <c r="R101" s="2217"/>
      <c r="S101" s="2217"/>
    </row>
    <row r="102" spans="1:19" ht="12.75" customHeight="1">
      <c r="A102" s="2147"/>
      <c r="B102" s="2112"/>
      <c r="C102" s="2126"/>
      <c r="D102" s="2126"/>
      <c r="E102" s="2126"/>
      <c r="F102" s="2126"/>
      <c r="G102" s="2126"/>
      <c r="H102" s="2126"/>
      <c r="I102" s="2126"/>
      <c r="J102" s="2126"/>
      <c r="K102" s="2126"/>
      <c r="L102" s="2126"/>
      <c r="M102" s="2126"/>
      <c r="N102" s="2126"/>
      <c r="O102" s="2126"/>
      <c r="P102" s="2126"/>
      <c r="Q102" s="2113"/>
      <c r="R102" s="2113"/>
      <c r="S102" s="2126"/>
    </row>
    <row r="103" spans="1:19" ht="12.75" customHeight="1">
      <c r="A103" s="2127" t="s">
        <v>150</v>
      </c>
      <c r="B103" s="2150"/>
      <c r="C103" s="2151">
        <f t="shared" ref="C103:S103" si="26">C97+C76+C59</f>
        <v>75027049741</v>
      </c>
      <c r="D103" s="2151">
        <f t="shared" si="26"/>
        <v>22070567159.333332</v>
      </c>
      <c r="E103" s="2151">
        <f t="shared" si="26"/>
        <v>1957331886.9166667</v>
      </c>
      <c r="F103" s="2151">
        <f t="shared" si="26"/>
        <v>1957331886.9166667</v>
      </c>
      <c r="G103" s="2151">
        <f t="shared" si="26"/>
        <v>1957331886.9166667</v>
      </c>
      <c r="H103" s="2151">
        <f t="shared" si="26"/>
        <v>1957331891.9166667</v>
      </c>
      <c r="I103" s="2151">
        <f t="shared" si="26"/>
        <v>1696280056.9166667</v>
      </c>
      <c r="J103" s="2151">
        <f t="shared" si="26"/>
        <v>2047530054.1666667</v>
      </c>
      <c r="K103" s="2151">
        <f t="shared" si="26"/>
        <v>2209770877.5</v>
      </c>
      <c r="L103" s="2151">
        <f t="shared" si="26"/>
        <v>2328538156.8333335</v>
      </c>
      <c r="M103" s="2151">
        <f t="shared" si="26"/>
        <v>2328538151.8333335</v>
      </c>
      <c r="N103" s="2151">
        <f t="shared" si="26"/>
        <v>2112954441.8333335</v>
      </c>
      <c r="O103" s="2151">
        <f t="shared" si="26"/>
        <v>2297606892.5</v>
      </c>
      <c r="P103" s="2151">
        <f t="shared" si="26"/>
        <v>2297606895.5</v>
      </c>
      <c r="Q103" s="2151">
        <f t="shared" si="26"/>
        <v>25148153079.75</v>
      </c>
      <c r="R103" s="2151">
        <f t="shared" si="26"/>
        <v>46126220239.083336</v>
      </c>
      <c r="S103" s="2151">
        <f t="shared" si="26"/>
        <v>27865829501.916668</v>
      </c>
    </row>
    <row r="105" spans="1:19" s="2117" customFormat="1" ht="12.75" customHeight="1">
      <c r="A105" s="2117" t="s">
        <v>1973</v>
      </c>
      <c r="C105" s="2152"/>
      <c r="D105" s="2152"/>
      <c r="E105" s="2152"/>
      <c r="F105" s="2152"/>
      <c r="G105" s="2152"/>
      <c r="H105" s="2152"/>
      <c r="I105" s="2152"/>
      <c r="J105" s="2152"/>
      <c r="K105" s="2152"/>
      <c r="L105" s="2152"/>
      <c r="M105" s="2152"/>
      <c r="N105" s="2152"/>
      <c r="O105" s="2152"/>
      <c r="P105" s="2152"/>
      <c r="Q105" s="2152"/>
      <c r="R105" s="2152"/>
      <c r="S105" s="2152"/>
    </row>
    <row r="106" spans="1:19" ht="26.4">
      <c r="A106" s="2095" t="s">
        <v>13</v>
      </c>
      <c r="B106" s="2095" t="s">
        <v>1974</v>
      </c>
      <c r="C106" s="2096" t="s">
        <v>1975</v>
      </c>
      <c r="D106" s="2096" t="s">
        <v>1976</v>
      </c>
      <c r="E106" s="2096" t="s">
        <v>1575</v>
      </c>
      <c r="F106" s="2096" t="s">
        <v>1576</v>
      </c>
      <c r="G106" s="2096" t="s">
        <v>1577</v>
      </c>
      <c r="H106" s="2096" t="s">
        <v>1578</v>
      </c>
      <c r="I106" s="2096" t="s">
        <v>1579</v>
      </c>
      <c r="J106" s="2096" t="s">
        <v>1580</v>
      </c>
      <c r="K106" s="2096" t="s">
        <v>1581</v>
      </c>
      <c r="L106" s="2096" t="s">
        <v>1582</v>
      </c>
      <c r="M106" s="2096" t="s">
        <v>1583</v>
      </c>
      <c r="N106" s="2096" t="s">
        <v>1584</v>
      </c>
      <c r="O106" s="2096" t="s">
        <v>1585</v>
      </c>
      <c r="P106" s="2096" t="s">
        <v>1586</v>
      </c>
      <c r="Q106" s="2096" t="s">
        <v>1977</v>
      </c>
      <c r="R106" s="2153"/>
      <c r="S106" s="2154"/>
    </row>
    <row r="107" spans="1:19" s="2117" customFormat="1" ht="12.75" customHeight="1">
      <c r="A107" s="2102">
        <v>1</v>
      </c>
      <c r="B107" s="2102" t="s">
        <v>1978</v>
      </c>
      <c r="C107" s="2104">
        <f>E118</f>
        <v>69255000000</v>
      </c>
      <c r="D107" s="2104">
        <f>C107/C112</f>
        <v>577125000</v>
      </c>
      <c r="E107" s="2104"/>
      <c r="F107" s="2104"/>
      <c r="G107" s="2104"/>
      <c r="H107" s="2104"/>
      <c r="I107" s="2104"/>
      <c r="J107" s="2104">
        <f>C107</f>
        <v>69255000000</v>
      </c>
      <c r="K107" s="2104">
        <f>J107-$D$107</f>
        <v>68677875000</v>
      </c>
      <c r="L107" s="2104">
        <f t="shared" ref="L107:P107" si="27">K107-$D$107</f>
        <v>68100750000</v>
      </c>
      <c r="M107" s="2104">
        <f t="shared" si="27"/>
        <v>67523625000</v>
      </c>
      <c r="N107" s="2104">
        <f t="shared" si="27"/>
        <v>66946500000</v>
      </c>
      <c r="O107" s="2104">
        <f t="shared" si="27"/>
        <v>66369375000</v>
      </c>
      <c r="P107" s="2104">
        <f t="shared" si="27"/>
        <v>65792250000</v>
      </c>
      <c r="Q107" s="2103"/>
      <c r="R107" s="2155"/>
      <c r="S107" s="2156"/>
    </row>
    <row r="108" spans="1:19" ht="12.75" customHeight="1">
      <c r="A108" s="2106">
        <v>2</v>
      </c>
      <c r="B108" s="2106" t="s">
        <v>1979</v>
      </c>
      <c r="C108" s="2108">
        <f>E119</f>
        <v>112800000000</v>
      </c>
      <c r="D108" s="2108">
        <f>C108/C113</f>
        <v>940000000</v>
      </c>
      <c r="E108" s="2108"/>
      <c r="F108" s="2108"/>
      <c r="G108" s="2108"/>
      <c r="H108" s="2108"/>
      <c r="I108" s="2108"/>
      <c r="J108" s="2108"/>
      <c r="K108" s="2108"/>
      <c r="L108" s="2108"/>
      <c r="M108" s="2108"/>
      <c r="N108" s="2108"/>
      <c r="O108" s="2108">
        <f>C108</f>
        <v>112800000000</v>
      </c>
      <c r="P108" s="2108">
        <f>O108-$D$108</f>
        <v>111860000000</v>
      </c>
      <c r="Q108" s="2107"/>
      <c r="R108" s="2155"/>
      <c r="S108" s="2156"/>
    </row>
    <row r="109" spans="1:19" ht="12.75" customHeight="1">
      <c r="A109" s="2106"/>
      <c r="B109" s="2106"/>
      <c r="C109" s="2108"/>
      <c r="D109" s="2108"/>
      <c r="E109" s="2108"/>
      <c r="F109" s="2108"/>
      <c r="G109" s="2108"/>
      <c r="H109" s="2108"/>
      <c r="I109" s="2108"/>
      <c r="J109" s="2108"/>
      <c r="K109" s="2108"/>
      <c r="L109" s="2108"/>
      <c r="M109" s="2108"/>
      <c r="N109" s="2108"/>
      <c r="O109" s="2108"/>
      <c r="P109" s="2108"/>
      <c r="Q109" s="2107"/>
      <c r="R109" s="2155"/>
      <c r="S109" s="2156"/>
    </row>
    <row r="110" spans="1:19" ht="12.75" customHeight="1">
      <c r="A110" s="2112"/>
      <c r="B110" s="2112"/>
      <c r="C110" s="2126"/>
      <c r="D110" s="2126"/>
      <c r="E110" s="2126"/>
      <c r="F110" s="2126"/>
      <c r="G110" s="2126"/>
      <c r="H110" s="2126"/>
      <c r="I110" s="2126"/>
      <c r="J110" s="2126"/>
      <c r="K110" s="2126"/>
      <c r="L110" s="2126"/>
      <c r="M110" s="2126"/>
      <c r="N110" s="2126"/>
      <c r="O110" s="2126"/>
      <c r="P110" s="2126"/>
      <c r="Q110" s="2113"/>
      <c r="R110" s="2155"/>
      <c r="S110" s="2156"/>
    </row>
    <row r="111" spans="1:19" s="2117" customFormat="1" ht="12.75" customHeight="1">
      <c r="A111" s="2127" t="s">
        <v>16</v>
      </c>
      <c r="B111" s="2127" t="s">
        <v>1980</v>
      </c>
      <c r="C111" s="2151" t="s">
        <v>1981</v>
      </c>
      <c r="D111" s="2151" t="s">
        <v>1982</v>
      </c>
      <c r="E111" s="2096" t="s">
        <v>1575</v>
      </c>
      <c r="F111" s="2096" t="s">
        <v>1576</v>
      </c>
      <c r="G111" s="2096" t="s">
        <v>1577</v>
      </c>
      <c r="H111" s="2096" t="s">
        <v>1578</v>
      </c>
      <c r="I111" s="2096" t="s">
        <v>1579</v>
      </c>
      <c r="J111" s="2096" t="s">
        <v>1580</v>
      </c>
      <c r="K111" s="2096" t="s">
        <v>1581</v>
      </c>
      <c r="L111" s="2096" t="s">
        <v>1582</v>
      </c>
      <c r="M111" s="2096" t="s">
        <v>1583</v>
      </c>
      <c r="N111" s="2096" t="s">
        <v>1584</v>
      </c>
      <c r="O111" s="2096" t="s">
        <v>1585</v>
      </c>
      <c r="P111" s="2096" t="s">
        <v>1586</v>
      </c>
      <c r="Q111" s="2151" t="s">
        <v>1983</v>
      </c>
      <c r="R111" s="2157"/>
      <c r="S111" s="2158"/>
    </row>
    <row r="112" spans="1:19" s="2218" customFormat="1" ht="12.75" customHeight="1">
      <c r="A112" s="2219">
        <v>1</v>
      </c>
      <c r="B112" s="2219" t="s">
        <v>1978</v>
      </c>
      <c r="C112" s="2220">
        <v>120</v>
      </c>
      <c r="D112" s="2221">
        <v>0.08</v>
      </c>
      <c r="E112" s="2220"/>
      <c r="F112" s="2220">
        <f>E107*$D$112/365*30</f>
        <v>0</v>
      </c>
      <c r="G112" s="2220">
        <f t="shared" ref="G112:P112" si="28">F107*$D$112/365*30</f>
        <v>0</v>
      </c>
      <c r="H112" s="2220">
        <f t="shared" si="28"/>
        <v>0</v>
      </c>
      <c r="I112" s="2220">
        <f t="shared" si="28"/>
        <v>0</v>
      </c>
      <c r="J112" s="2220">
        <f t="shared" si="28"/>
        <v>0</v>
      </c>
      <c r="K112" s="2220">
        <f t="shared" si="28"/>
        <v>455375342.46575344</v>
      </c>
      <c r="L112" s="2220">
        <f t="shared" si="28"/>
        <v>451580547.94520551</v>
      </c>
      <c r="M112" s="2220">
        <f t="shared" si="28"/>
        <v>447785753.42465752</v>
      </c>
      <c r="N112" s="2220">
        <f t="shared" si="28"/>
        <v>443990958.9041096</v>
      </c>
      <c r="O112" s="2220">
        <f t="shared" si="28"/>
        <v>440196164.38356167</v>
      </c>
      <c r="P112" s="2220">
        <f t="shared" si="28"/>
        <v>436401369.86301368</v>
      </c>
      <c r="Q112" s="2222">
        <f>SUM(E112:P112)</f>
        <v>2675330136.9863014</v>
      </c>
      <c r="R112" s="2223"/>
      <c r="S112" s="2224"/>
    </row>
    <row r="113" spans="1:19" s="2218" customFormat="1" ht="12.75" customHeight="1">
      <c r="A113" s="2215">
        <v>2</v>
      </c>
      <c r="B113" s="2215" t="s">
        <v>1979</v>
      </c>
      <c r="C113" s="2217">
        <v>120</v>
      </c>
      <c r="D113" s="2225">
        <v>0.08</v>
      </c>
      <c r="E113" s="2217">
        <v>0</v>
      </c>
      <c r="F113" s="2217">
        <f>E108*$D$113/365*30</f>
        <v>0</v>
      </c>
      <c r="G113" s="2217">
        <f t="shared" ref="G113:P113" si="29">F108*$D$113/365*30</f>
        <v>0</v>
      </c>
      <c r="H113" s="2217">
        <f t="shared" si="29"/>
        <v>0</v>
      </c>
      <c r="I113" s="2217">
        <f t="shared" si="29"/>
        <v>0</v>
      </c>
      <c r="J113" s="2217">
        <f t="shared" si="29"/>
        <v>0</v>
      </c>
      <c r="K113" s="2217">
        <f t="shared" si="29"/>
        <v>0</v>
      </c>
      <c r="L113" s="2217">
        <f t="shared" si="29"/>
        <v>0</v>
      </c>
      <c r="M113" s="2217">
        <f t="shared" si="29"/>
        <v>0</v>
      </c>
      <c r="N113" s="2217">
        <f t="shared" si="29"/>
        <v>0</v>
      </c>
      <c r="O113" s="2217">
        <f t="shared" si="29"/>
        <v>0</v>
      </c>
      <c r="P113" s="2217">
        <f t="shared" si="29"/>
        <v>741698630.13698626</v>
      </c>
      <c r="Q113" s="2226">
        <f t="shared" ref="Q113:Q115" si="30">SUM(E113:P113)</f>
        <v>741698630.13698626</v>
      </c>
      <c r="R113" s="2223"/>
      <c r="S113" s="2224"/>
    </row>
    <row r="114" spans="1:19" ht="12.75" customHeight="1">
      <c r="A114" s="2106"/>
      <c r="B114" s="2106"/>
      <c r="C114" s="2108"/>
      <c r="D114" s="2108"/>
      <c r="E114" s="2108"/>
      <c r="F114" s="2108"/>
      <c r="G114" s="2108"/>
      <c r="H114" s="2108"/>
      <c r="I114" s="2108"/>
      <c r="J114" s="2108"/>
      <c r="K114" s="2108"/>
      <c r="L114" s="2108"/>
      <c r="M114" s="2108"/>
      <c r="N114" s="2108"/>
      <c r="O114" s="2108"/>
      <c r="P114" s="2108"/>
      <c r="Q114" s="2161">
        <f t="shared" si="30"/>
        <v>0</v>
      </c>
      <c r="R114" s="2159"/>
      <c r="S114" s="2160"/>
    </row>
    <row r="115" spans="1:19" ht="12.75" customHeight="1">
      <c r="A115" s="2112"/>
      <c r="B115" s="2112"/>
      <c r="C115" s="2126"/>
      <c r="D115" s="2126"/>
      <c r="E115" s="2126"/>
      <c r="F115" s="2126"/>
      <c r="G115" s="2126"/>
      <c r="H115" s="2126"/>
      <c r="I115" s="2126"/>
      <c r="J115" s="2126"/>
      <c r="K115" s="2126"/>
      <c r="L115" s="2126"/>
      <c r="M115" s="2126"/>
      <c r="N115" s="2126"/>
      <c r="O115" s="2126"/>
      <c r="P115" s="2126"/>
      <c r="Q115" s="2162">
        <f t="shared" si="30"/>
        <v>0</v>
      </c>
      <c r="R115" s="2159"/>
      <c r="S115" s="2160"/>
    </row>
    <row r="117" spans="1:19" ht="12.75" customHeight="1">
      <c r="B117" s="2163" t="s">
        <v>1984</v>
      </c>
      <c r="C117" s="2164" t="s">
        <v>1167</v>
      </c>
      <c r="D117" s="2164" t="s">
        <v>1985</v>
      </c>
      <c r="E117" s="2164" t="s">
        <v>1172</v>
      </c>
      <c r="F117" s="2164" t="s">
        <v>1986</v>
      </c>
    </row>
    <row r="118" spans="1:19" ht="12.75" customHeight="1">
      <c r="B118" s="2165" t="s">
        <v>1939</v>
      </c>
      <c r="C118" s="2104">
        <f>153900000000</f>
        <v>153900000000</v>
      </c>
      <c r="D118" s="2286">
        <v>0.45</v>
      </c>
      <c r="E118" s="2104">
        <f>C118*D118</f>
        <v>69255000000</v>
      </c>
      <c r="F118" s="2104">
        <f>C118-E118</f>
        <v>84645000000</v>
      </c>
    </row>
    <row r="119" spans="1:19" ht="12.75" customHeight="1">
      <c r="B119" s="2166" t="s">
        <v>1940</v>
      </c>
      <c r="C119" s="2108">
        <f>188000000000</f>
        <v>188000000000</v>
      </c>
      <c r="D119" s="2288">
        <v>0.6</v>
      </c>
      <c r="E119" s="2108">
        <f t="shared" ref="E119" si="31">C119*D119</f>
        <v>112800000000</v>
      </c>
      <c r="F119" s="2108">
        <f>C119-E119</f>
        <v>75200000000</v>
      </c>
      <c r="H119" s="2094">
        <f>(D107+D108)*12</f>
        <v>18205500000</v>
      </c>
    </row>
    <row r="120" spans="1:19" ht="12.75" customHeight="1">
      <c r="B120" s="2167"/>
      <c r="C120" s="2126"/>
      <c r="D120" s="2168"/>
      <c r="E120" s="2126"/>
      <c r="F120" s="2126"/>
    </row>
    <row r="121" spans="1:19" ht="12.75" customHeight="1">
      <c r="B121" s="2163" t="s">
        <v>1723</v>
      </c>
      <c r="C121" s="2151">
        <f>SUM(C118:C120)</f>
        <v>341900000000</v>
      </c>
      <c r="D121" s="2169"/>
      <c r="E121" s="2151">
        <f t="shared" ref="E121:F121" si="32">SUM(E118:E120)</f>
        <v>182055000000</v>
      </c>
      <c r="F121" s="2151">
        <f t="shared" si="32"/>
        <v>159845000000</v>
      </c>
    </row>
    <row r="123" spans="1:19" s="2117" customFormat="1" ht="12.75" customHeight="1">
      <c r="A123" s="2117" t="s">
        <v>17</v>
      </c>
      <c r="B123" s="2117" t="s">
        <v>1987</v>
      </c>
      <c r="C123" s="2152"/>
      <c r="D123" s="2152"/>
      <c r="E123" s="2152"/>
      <c r="F123" s="2152"/>
      <c r="G123" s="2152"/>
      <c r="H123" s="2152"/>
      <c r="I123" s="2152"/>
      <c r="J123" s="2152"/>
      <c r="K123" s="2152"/>
      <c r="L123" s="2152"/>
      <c r="M123" s="2152"/>
      <c r="N123" s="2152"/>
      <c r="O123" s="2152"/>
      <c r="P123" s="2152"/>
      <c r="Q123" s="2152"/>
      <c r="R123" s="2152"/>
      <c r="S123" s="2152"/>
    </row>
    <row r="124" spans="1:19" ht="12.75" customHeight="1">
      <c r="A124" s="2150" t="s">
        <v>326</v>
      </c>
      <c r="B124" s="2150" t="s">
        <v>1953</v>
      </c>
      <c r="C124" s="2169" t="s">
        <v>1723</v>
      </c>
      <c r="D124" s="2096" t="s">
        <v>1988</v>
      </c>
      <c r="E124" s="2096" t="s">
        <v>1575</v>
      </c>
      <c r="F124" s="2096" t="s">
        <v>1576</v>
      </c>
      <c r="G124" s="2096" t="s">
        <v>1577</v>
      </c>
      <c r="H124" s="2096" t="s">
        <v>1578</v>
      </c>
      <c r="I124" s="2096" t="s">
        <v>1579</v>
      </c>
      <c r="J124" s="2096" t="s">
        <v>1580</v>
      </c>
      <c r="K124" s="2096" t="s">
        <v>1581</v>
      </c>
      <c r="L124" s="2096" t="s">
        <v>1582</v>
      </c>
      <c r="M124" s="2096" t="s">
        <v>1583</v>
      </c>
      <c r="N124" s="2096" t="s">
        <v>1584</v>
      </c>
      <c r="O124" s="2096" t="s">
        <v>1585</v>
      </c>
      <c r="P124" s="2096" t="s">
        <v>1586</v>
      </c>
      <c r="Q124" s="2096" t="s">
        <v>1723</v>
      </c>
    </row>
    <row r="125" spans="1:19" ht="12.75" customHeight="1">
      <c r="A125" s="2102"/>
      <c r="B125" s="2102" t="s">
        <v>1989</v>
      </c>
      <c r="C125" s="2104"/>
      <c r="D125" s="2104"/>
      <c r="E125" s="2104">
        <v>1500000</v>
      </c>
      <c r="F125" s="2104">
        <v>1500000</v>
      </c>
      <c r="G125" s="2104">
        <v>1500000</v>
      </c>
      <c r="H125" s="2104">
        <v>1500000</v>
      </c>
      <c r="I125" s="2104">
        <v>1500000</v>
      </c>
      <c r="J125" s="2104">
        <v>1500000</v>
      </c>
      <c r="K125" s="2104">
        <v>1500000</v>
      </c>
      <c r="L125" s="2104">
        <v>1500000</v>
      </c>
      <c r="M125" s="2104">
        <v>1500000</v>
      </c>
      <c r="N125" s="2104">
        <v>1500000</v>
      </c>
      <c r="O125" s="2104">
        <v>1500000</v>
      </c>
      <c r="P125" s="2104">
        <v>1500000</v>
      </c>
      <c r="Q125" s="2104">
        <f>SUM(E125:P125)</f>
        <v>18000000</v>
      </c>
    </row>
    <row r="126" spans="1:19" ht="12.75" customHeight="1">
      <c r="A126" s="2106"/>
      <c r="B126" s="2106" t="s">
        <v>1990</v>
      </c>
      <c r="C126" s="2108">
        <v>103000000000</v>
      </c>
      <c r="D126" s="2108">
        <f>F118</f>
        <v>84645000000</v>
      </c>
      <c r="E126" s="2108">
        <f>($C$126)*4%/365*30</f>
        <v>338630136.98630136</v>
      </c>
      <c r="F126" s="2108">
        <f t="shared" ref="F126:P126" si="33">($C$126-$D$126)*4%/365*30</f>
        <v>60345205.479452051</v>
      </c>
      <c r="G126" s="2108">
        <f t="shared" si="33"/>
        <v>60345205.479452051</v>
      </c>
      <c r="H126" s="2108">
        <f t="shared" si="33"/>
        <v>60345205.479452051</v>
      </c>
      <c r="I126" s="2108">
        <f t="shared" si="33"/>
        <v>60345205.479452051</v>
      </c>
      <c r="J126" s="2108">
        <f t="shared" si="33"/>
        <v>60345205.479452051</v>
      </c>
      <c r="K126" s="2108">
        <f t="shared" si="33"/>
        <v>60345205.479452051</v>
      </c>
      <c r="L126" s="2108">
        <f t="shared" si="33"/>
        <v>60345205.479452051</v>
      </c>
      <c r="M126" s="2108">
        <f t="shared" si="33"/>
        <v>60345205.479452051</v>
      </c>
      <c r="N126" s="2108">
        <f t="shared" si="33"/>
        <v>60345205.479452051</v>
      </c>
      <c r="O126" s="2108">
        <f t="shared" si="33"/>
        <v>60345205.479452051</v>
      </c>
      <c r="P126" s="2108">
        <f t="shared" si="33"/>
        <v>60345205.479452051</v>
      </c>
      <c r="Q126" s="2108">
        <f t="shared" ref="Q126:Q129" si="34">SUM(E126:P126)</f>
        <v>1002427397.2602737</v>
      </c>
    </row>
    <row r="127" spans="1:19" ht="12.75" customHeight="1">
      <c r="A127" s="2106"/>
      <c r="B127" s="2106" t="s">
        <v>1991</v>
      </c>
      <c r="C127" s="2108">
        <v>10000000000</v>
      </c>
      <c r="D127" s="2108">
        <v>10000000000</v>
      </c>
      <c r="E127" s="2108">
        <f>$C$127*4%/365*60</f>
        <v>65753424.657534242</v>
      </c>
      <c r="F127" s="2108"/>
      <c r="G127" s="2108"/>
      <c r="H127" s="2108">
        <f>$C$127*4%/365*60</f>
        <v>65753424.657534242</v>
      </c>
      <c r="I127" s="2108"/>
      <c r="J127" s="2108"/>
      <c r="K127" s="2108">
        <f>$C$127*4%/365*60</f>
        <v>65753424.657534242</v>
      </c>
      <c r="L127" s="2108"/>
      <c r="M127" s="2108"/>
      <c r="N127" s="2108">
        <f>$C$127*4%/365*60</f>
        <v>65753424.657534242</v>
      </c>
      <c r="O127" s="2108"/>
      <c r="P127" s="2108">
        <f>($C$127-D127)*4%/365*60</f>
        <v>0</v>
      </c>
      <c r="Q127" s="2108">
        <f t="shared" si="34"/>
        <v>263013698.63013697</v>
      </c>
    </row>
    <row r="128" spans="1:19" ht="12.75" customHeight="1">
      <c r="A128" s="2106"/>
      <c r="B128" s="2106" t="s">
        <v>1992</v>
      </c>
      <c r="C128" s="2108">
        <v>90000000000</v>
      </c>
      <c r="D128" s="2108">
        <v>90000000000</v>
      </c>
      <c r="E128" s="2108"/>
      <c r="F128" s="2108"/>
      <c r="G128" s="2108"/>
      <c r="H128" s="2108"/>
      <c r="I128" s="2108"/>
      <c r="J128" s="2108">
        <f>$C$128*4%/365*180</f>
        <v>1775342465.7534246</v>
      </c>
      <c r="K128" s="2108"/>
      <c r="L128" s="2108"/>
      <c r="M128" s="2108"/>
      <c r="N128" s="2108"/>
      <c r="O128" s="2108"/>
      <c r="P128" s="2108"/>
      <c r="Q128" s="2108">
        <f t="shared" si="34"/>
        <v>1775342465.7534246</v>
      </c>
    </row>
    <row r="129" spans="1:17" ht="12.75" customHeight="1">
      <c r="A129" s="2112"/>
      <c r="B129" s="2112" t="s">
        <v>1993</v>
      </c>
      <c r="C129" s="2126">
        <v>1100000000</v>
      </c>
      <c r="D129" s="2126"/>
      <c r="E129" s="2126"/>
      <c r="F129" s="2126"/>
      <c r="G129" s="2126"/>
      <c r="H129" s="2126"/>
      <c r="I129" s="2126"/>
      <c r="J129" s="2126"/>
      <c r="K129" s="2126"/>
      <c r="L129" s="2126"/>
      <c r="M129" s="2126"/>
      <c r="N129" s="2126"/>
      <c r="O129" s="2126"/>
      <c r="P129" s="2126">
        <f>C129*6%</f>
        <v>66000000</v>
      </c>
      <c r="Q129" s="2126">
        <f t="shared" si="34"/>
        <v>66000000</v>
      </c>
    </row>
    <row r="130" spans="1:17" ht="12.75" customHeight="1">
      <c r="A130" s="2150" t="s">
        <v>1723</v>
      </c>
      <c r="B130" s="2150"/>
      <c r="C130" s="2169">
        <f>SUM(C125:C129)</f>
        <v>204100000000</v>
      </c>
      <c r="D130" s="2169">
        <f>SUM(D125:D129)</f>
        <v>184645000000</v>
      </c>
      <c r="E130" s="2169">
        <f t="shared" ref="E130:Q130" si="35">SUM(E125:E129)</f>
        <v>405883561.6438356</v>
      </c>
      <c r="F130" s="2169">
        <f t="shared" si="35"/>
        <v>61845205.479452051</v>
      </c>
      <c r="G130" s="2169">
        <f t="shared" si="35"/>
        <v>61845205.479452051</v>
      </c>
      <c r="H130" s="2169">
        <f t="shared" si="35"/>
        <v>127598630.13698629</v>
      </c>
      <c r="I130" s="2169">
        <f t="shared" si="35"/>
        <v>61845205.479452051</v>
      </c>
      <c r="J130" s="2169">
        <f t="shared" si="35"/>
        <v>1837187671.2328768</v>
      </c>
      <c r="K130" s="2169">
        <f t="shared" si="35"/>
        <v>127598630.13698629</v>
      </c>
      <c r="L130" s="2169">
        <f t="shared" si="35"/>
        <v>61845205.479452051</v>
      </c>
      <c r="M130" s="2169">
        <f t="shared" si="35"/>
        <v>61845205.479452051</v>
      </c>
      <c r="N130" s="2169">
        <f t="shared" si="35"/>
        <v>127598630.13698629</v>
      </c>
      <c r="O130" s="2169">
        <f t="shared" si="35"/>
        <v>61845205.479452051</v>
      </c>
      <c r="P130" s="2169">
        <f t="shared" si="35"/>
        <v>127845205.47945204</v>
      </c>
      <c r="Q130" s="2169">
        <f t="shared" si="35"/>
        <v>3124783561.6438351</v>
      </c>
    </row>
    <row r="133" spans="1:17" ht="12.75" customHeight="1">
      <c r="D133" s="2170">
        <f>C130-D130</f>
        <v>19455000000</v>
      </c>
    </row>
    <row r="139" spans="1:17" ht="12.75" customHeight="1">
      <c r="B139" s="2093" t="s">
        <v>2091</v>
      </c>
      <c r="C139" s="2094">
        <f>SUMIF($A$4:$A$52,$B139,$C$4:$C$52)</f>
        <v>2159733000</v>
      </c>
      <c r="D139" s="2094">
        <f>SUMIF($A$4:$A$52,$B139,$D$4:$D$52)</f>
        <v>1567732996</v>
      </c>
      <c r="E139" s="2094">
        <f>SUMIF($A$4:$A$52,$B139,$R$4:$R$52)</f>
        <v>1715732992</v>
      </c>
      <c r="F139" s="2094">
        <f>E139/10^6</f>
        <v>1715.732992</v>
      </c>
      <c r="G139" s="2094">
        <f>C139/10^6</f>
        <v>2159.7330000000002</v>
      </c>
    </row>
    <row r="140" spans="1:17" ht="12.75" customHeight="1">
      <c r="B140" s="2093" t="s">
        <v>2092</v>
      </c>
      <c r="C140" s="2094">
        <f>SUMIF($A$4:$A$52,$B140,$C$4:$C$52)</f>
        <v>864913216219</v>
      </c>
      <c r="D140" s="2094">
        <f>SUMIF($A$4:$A$52,$B140,$D$4:$D$52)</f>
        <v>487751458938.19049</v>
      </c>
      <c r="E140" s="2094">
        <f t="shared" ref="E140:E141" si="36">SUMIF($A$4:$A$52,$B140,$R$4:$R$52)</f>
        <v>515630945423</v>
      </c>
      <c r="F140" s="2094">
        <f t="shared" ref="F140:F141" si="37">E140/10^6</f>
        <v>515630.94542300003</v>
      </c>
      <c r="G140" s="2094">
        <f>C140/10^6</f>
        <v>864913.21621900005</v>
      </c>
    </row>
    <row r="141" spans="1:17" ht="12.75" customHeight="1">
      <c r="C141" s="2094">
        <f>C140-C23-C24</f>
        <v>523013216219</v>
      </c>
      <c r="D141" s="2094">
        <f>D140-D23-D24</f>
        <v>487751458938.19049</v>
      </c>
      <c r="E141" s="2094">
        <f t="shared" si="36"/>
        <v>0</v>
      </c>
      <c r="F141" s="2094">
        <f t="shared" si="37"/>
        <v>0</v>
      </c>
    </row>
    <row r="143" spans="1:17" ht="12.75" customHeight="1">
      <c r="C143" s="2094">
        <f>C139+C140</f>
        <v>867072949219</v>
      </c>
      <c r="D143" s="2094">
        <f>D139+D140</f>
        <v>489319191934.19049</v>
      </c>
      <c r="E143" s="2094">
        <f>CDKT!F45</f>
        <v>349726.45262199995</v>
      </c>
    </row>
    <row r="144" spans="1:17" ht="12.75" customHeight="1">
      <c r="C144" s="2094">
        <f>C3+C27</f>
        <v>867072949219</v>
      </c>
      <c r="D144" s="2094">
        <f>D3+D27</f>
        <v>489319191934.19049</v>
      </c>
      <c r="E144" s="2094">
        <f>(S3+S27)/10^6</f>
        <v>349726.27080400009</v>
      </c>
    </row>
    <row r="145" spans="3:5" ht="12.75" customHeight="1">
      <c r="C145" s="2094">
        <f>C143-C144</f>
        <v>0</v>
      </c>
      <c r="D145" s="2094">
        <f>D143-D144</f>
        <v>0</v>
      </c>
      <c r="E145" s="2094">
        <f>E143-E144</f>
        <v>0.18181799986632541</v>
      </c>
    </row>
  </sheetData>
  <autoFilter ref="B1:B133" xr:uid="{B5723019-E0AA-4BA5-BA2F-8246802C4A03}"/>
  <pageMargins left="0" right="0" top="0" bottom="0" header="0" footer="0"/>
  <pageSetup fitToWidth="0"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1:M117"/>
  <sheetViews>
    <sheetView zoomScale="90" zoomScaleNormal="90" workbookViewId="0">
      <selection activeCell="D15" sqref="D15"/>
    </sheetView>
  </sheetViews>
  <sheetFormatPr defaultColWidth="9.109375" defaultRowHeight="15.6"/>
  <cols>
    <col min="1" max="1" width="5.6640625" style="18" customWidth="1"/>
    <col min="2" max="2" width="57.6640625" style="18" customWidth="1"/>
    <col min="3" max="4" width="13.6640625" style="18" customWidth="1"/>
    <col min="5" max="5" width="14.6640625" style="18" bestFit="1" customWidth="1"/>
    <col min="6" max="7" width="13.6640625" style="18" customWidth="1"/>
    <col min="8" max="8" width="12.44140625" style="18" bestFit="1" customWidth="1"/>
    <col min="9" max="16384" width="9.109375" style="18"/>
  </cols>
  <sheetData>
    <row r="1" spans="1:11">
      <c r="A1" s="2645" t="s">
        <v>850</v>
      </c>
      <c r="B1" s="2645"/>
      <c r="C1" s="5"/>
      <c r="D1" s="5"/>
      <c r="E1" s="2644" t="s">
        <v>164</v>
      </c>
      <c r="F1" s="2644"/>
      <c r="G1" s="2644"/>
      <c r="I1" s="5"/>
      <c r="J1" s="5"/>
      <c r="K1" s="5"/>
    </row>
    <row r="2" spans="1:11">
      <c r="A2" s="2814"/>
      <c r="B2" s="2814"/>
      <c r="C2" s="7"/>
      <c r="D2" s="5"/>
      <c r="E2" s="5"/>
      <c r="I2" s="5"/>
      <c r="J2" s="5"/>
      <c r="K2" s="5"/>
    </row>
    <row r="3" spans="1:11">
      <c r="A3" s="2645" t="s">
        <v>2065</v>
      </c>
      <c r="B3" s="2645"/>
      <c r="C3" s="2645"/>
      <c r="D3" s="2645"/>
      <c r="E3" s="2645"/>
      <c r="F3" s="2645"/>
      <c r="G3" s="2645"/>
    </row>
    <row r="4" spans="1:11">
      <c r="G4" s="24" t="s">
        <v>315</v>
      </c>
    </row>
    <row r="5" spans="1:11" s="11" customFormat="1">
      <c r="A5" s="2703" t="s">
        <v>8</v>
      </c>
      <c r="B5" s="2703" t="s">
        <v>162</v>
      </c>
      <c r="C5" s="2749" t="s">
        <v>1539</v>
      </c>
      <c r="D5" s="2750"/>
      <c r="E5" s="2751"/>
      <c r="F5" s="1" t="s">
        <v>151</v>
      </c>
      <c r="G5" s="1" t="s">
        <v>163</v>
      </c>
    </row>
    <row r="6" spans="1:11" s="11" customFormat="1" ht="31.2">
      <c r="A6" s="2704"/>
      <c r="B6" s="2704"/>
      <c r="C6" s="27" t="s">
        <v>145</v>
      </c>
      <c r="D6" s="27" t="s">
        <v>25</v>
      </c>
      <c r="E6" s="27" t="s">
        <v>53</v>
      </c>
      <c r="F6" s="2" t="s">
        <v>2079</v>
      </c>
      <c r="G6" s="2" t="s">
        <v>51</v>
      </c>
    </row>
    <row r="7" spans="1:11" s="11" customFormat="1">
      <c r="A7" s="27" t="s">
        <v>14</v>
      </c>
      <c r="B7" s="27" t="s">
        <v>15</v>
      </c>
      <c r="C7" s="27">
        <v>1</v>
      </c>
      <c r="D7" s="27">
        <v>2</v>
      </c>
      <c r="E7" s="27">
        <v>3</v>
      </c>
      <c r="F7" s="27">
        <v>4</v>
      </c>
      <c r="G7" s="27">
        <v>5</v>
      </c>
    </row>
    <row r="8" spans="1:11">
      <c r="A8" s="56"/>
      <c r="B8" s="36"/>
      <c r="C8" s="1806"/>
      <c r="D8" s="1806"/>
      <c r="E8" s="1806"/>
      <c r="F8" s="1806"/>
      <c r="G8" s="1806"/>
    </row>
    <row r="9" spans="1:11" s="5" customFormat="1">
      <c r="A9" s="31" t="s">
        <v>13</v>
      </c>
      <c r="B9" s="21" t="s">
        <v>156</v>
      </c>
      <c r="C9" s="47"/>
      <c r="D9" s="47"/>
      <c r="E9" s="47"/>
      <c r="F9" s="47"/>
      <c r="G9" s="47"/>
    </row>
    <row r="10" spans="1:11">
      <c r="A10" s="22"/>
      <c r="B10" s="8" t="s">
        <v>323</v>
      </c>
      <c r="C10" s="48"/>
      <c r="D10" s="48"/>
      <c r="E10" s="48"/>
      <c r="F10" s="48"/>
      <c r="G10" s="48"/>
    </row>
    <row r="11" spans="1:11">
      <c r="A11" s="22"/>
      <c r="B11" s="8" t="s">
        <v>324</v>
      </c>
      <c r="C11" s="48"/>
      <c r="D11" s="48"/>
      <c r="E11" s="48"/>
      <c r="F11" s="48"/>
      <c r="G11" s="48"/>
    </row>
    <row r="12" spans="1:11">
      <c r="A12" s="22"/>
      <c r="B12" s="8" t="s">
        <v>159</v>
      </c>
      <c r="C12" s="48"/>
      <c r="D12" s="48"/>
      <c r="E12" s="48"/>
      <c r="F12" s="48"/>
      <c r="G12" s="48"/>
    </row>
    <row r="13" spans="1:11" s="5" customFormat="1">
      <c r="A13" s="31" t="s">
        <v>16</v>
      </c>
      <c r="B13" s="21" t="s">
        <v>157</v>
      </c>
      <c r="C13" s="47">
        <f>SUM(C14:C19)</f>
        <v>196106.65885918855</v>
      </c>
      <c r="D13" s="47">
        <f>SUM(D14:D19)</f>
        <v>215261.15043799998</v>
      </c>
      <c r="E13" s="127">
        <f t="shared" ref="E13:E18" si="0">D13/C13</f>
        <v>1.0976738459073183</v>
      </c>
      <c r="F13" s="47">
        <f>SUM(F14:F19)</f>
        <v>231857.54973352997</v>
      </c>
      <c r="G13" s="127">
        <f t="shared" ref="G13:G18" si="1">F13/D13</f>
        <v>1.0770989064295191</v>
      </c>
    </row>
    <row r="14" spans="1:11">
      <c r="A14" s="22"/>
      <c r="B14" s="8" t="s">
        <v>679</v>
      </c>
      <c r="C14" s="12">
        <f>'BANG TÍNH'!E48</f>
        <v>41018.876349999999</v>
      </c>
      <c r="D14" s="12">
        <f>'BANG TÍNH'!F48</f>
        <v>48589.720000999994</v>
      </c>
      <c r="E14" s="128">
        <f t="shared" si="0"/>
        <v>1.184569747508454</v>
      </c>
      <c r="F14" s="12">
        <f>'BANG TÍNH'!I48</f>
        <v>48712.016254875001</v>
      </c>
      <c r="G14" s="128">
        <f t="shared" si="1"/>
        <v>1.0025169162092824</v>
      </c>
    </row>
    <row r="15" spans="1:11">
      <c r="A15" s="22"/>
      <c r="B15" s="8" t="s">
        <v>322</v>
      </c>
      <c r="C15" s="12">
        <f>'10 GVHB'!D15+'11 QLDN'!D10</f>
        <v>3185.6184197599996</v>
      </c>
      <c r="D15" s="12">
        <f>'10 GVHB'!E15+'11 QLDN'!E10</f>
        <v>3113.5177199999998</v>
      </c>
      <c r="E15" s="128">
        <f t="shared" si="0"/>
        <v>0.97736681226076294</v>
      </c>
      <c r="F15" s="12">
        <f>'10 GVHB'!G15+'11 QLDN'!G10</f>
        <v>3559.0469978454544</v>
      </c>
      <c r="G15" s="128">
        <f t="shared" si="1"/>
        <v>1.1430951476471618</v>
      </c>
      <c r="J15" s="18" t="s">
        <v>294</v>
      </c>
    </row>
    <row r="16" spans="1:11">
      <c r="A16" s="22"/>
      <c r="B16" s="8" t="s">
        <v>158</v>
      </c>
      <c r="C16" s="12">
        <f>'BANG TÍNH'!E112</f>
        <v>20</v>
      </c>
      <c r="D16" s="12">
        <f>'BANG TÍNH'!F112</f>
        <v>20.500081000000002</v>
      </c>
      <c r="E16" s="128">
        <f t="shared" si="0"/>
        <v>1.0250040500000002</v>
      </c>
      <c r="F16" s="12">
        <f>'BANG TÍNH'!I112</f>
        <v>96</v>
      </c>
      <c r="G16" s="128">
        <f t="shared" si="1"/>
        <v>4.6829083260695405</v>
      </c>
    </row>
    <row r="17" spans="1:13">
      <c r="A17" s="22"/>
      <c r="B17" s="8" t="s">
        <v>159</v>
      </c>
      <c r="C17" s="12">
        <f>'BANG TÍNH'!E45</f>
        <v>30711.16408942857</v>
      </c>
      <c r="D17" s="12">
        <f>'BANG TÍNH'!F45</f>
        <v>28421.492905999999</v>
      </c>
      <c r="E17" s="128">
        <f t="shared" si="0"/>
        <v>0.92544498877472625</v>
      </c>
      <c r="F17" s="12">
        <f>'BANG TÍNH'!I45</f>
        <v>28027.486480809523</v>
      </c>
      <c r="G17" s="128">
        <f t="shared" si="1"/>
        <v>0.98613702571875461</v>
      </c>
    </row>
    <row r="18" spans="1:13">
      <c r="A18" s="82"/>
      <c r="B18" s="76" t="s">
        <v>160</v>
      </c>
      <c r="C18" s="1807">
        <f>'BANG TÍNH'!E134</f>
        <v>121171</v>
      </c>
      <c r="D18" s="1807">
        <f>'BANG TÍNH'!F134</f>
        <v>135115.91972999999</v>
      </c>
      <c r="E18" s="128">
        <f t="shared" si="0"/>
        <v>1.1150846302333066</v>
      </c>
      <c r="F18" s="1807">
        <f>'BANG TÍNH'!I134</f>
        <v>151463</v>
      </c>
      <c r="G18" s="128">
        <f t="shared" si="1"/>
        <v>1.1209855974237981</v>
      </c>
    </row>
    <row r="19" spans="1:13">
      <c r="A19" s="33"/>
      <c r="B19" s="14" t="s">
        <v>161</v>
      </c>
      <c r="C19" s="1808"/>
      <c r="D19" s="1808"/>
      <c r="E19" s="1808"/>
      <c r="F19" s="1808"/>
      <c r="G19" s="1808"/>
    </row>
    <row r="20" spans="1:13">
      <c r="A20" s="11"/>
    </row>
    <row r="21" spans="1:13" s="4" customFormat="1" ht="16.5" customHeight="1">
      <c r="B21" s="63"/>
      <c r="C21" s="2804" t="s">
        <v>2097</v>
      </c>
      <c r="D21" s="2804"/>
      <c r="E21" s="2804"/>
      <c r="F21" s="2804"/>
      <c r="G21" s="2804"/>
      <c r="H21" s="64"/>
      <c r="I21" s="64"/>
    </row>
    <row r="22" spans="1:13" s="4" customFormat="1" ht="16.5" customHeight="1">
      <c r="A22" s="2645" t="s">
        <v>391</v>
      </c>
      <c r="B22" s="2645"/>
      <c r="C22" s="2645"/>
      <c r="D22" s="2645"/>
      <c r="E22" s="5"/>
      <c r="F22" s="2645" t="s">
        <v>181</v>
      </c>
      <c r="G22" s="2645"/>
      <c r="H22" s="5"/>
      <c r="I22" s="5"/>
      <c r="J22" s="65"/>
      <c r="K22" s="65"/>
      <c r="L22" s="65"/>
      <c r="M22" s="65"/>
    </row>
    <row r="24" spans="1:13" ht="7.5" customHeight="1"/>
    <row r="27" spans="1:13" ht="15.75" customHeight="1">
      <c r="A27" s="2645" t="s">
        <v>1724</v>
      </c>
      <c r="B27" s="2645"/>
      <c r="C27" s="2645"/>
      <c r="D27" s="2645"/>
      <c r="E27" s="5"/>
      <c r="F27" s="2645" t="s">
        <v>1533</v>
      </c>
      <c r="G27" s="2645"/>
    </row>
    <row r="117" spans="2:2">
      <c r="B117" s="105"/>
    </row>
  </sheetData>
  <mergeCells count="14">
    <mergeCell ref="A27:B27"/>
    <mergeCell ref="C27:D27"/>
    <mergeCell ref="F27:G27"/>
    <mergeCell ref="A1:B1"/>
    <mergeCell ref="A2:B2"/>
    <mergeCell ref="A5:A6"/>
    <mergeCell ref="B5:B6"/>
    <mergeCell ref="E1:G1"/>
    <mergeCell ref="C22:D22"/>
    <mergeCell ref="F22:G22"/>
    <mergeCell ref="A3:G3"/>
    <mergeCell ref="C5:E5"/>
    <mergeCell ref="C21:G21"/>
    <mergeCell ref="A22:B22"/>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L32"/>
  <sheetViews>
    <sheetView zoomScale="90" zoomScaleNormal="90" workbookViewId="0">
      <selection activeCell="E19" sqref="E19"/>
    </sheetView>
  </sheetViews>
  <sheetFormatPr defaultColWidth="11.44140625" defaultRowHeight="16.8"/>
  <cols>
    <col min="1" max="1" width="6.109375" style="4" customWidth="1"/>
    <col min="2" max="2" width="53" style="4" customWidth="1"/>
    <col min="3" max="3" width="8.6640625" style="585" customWidth="1"/>
    <col min="4" max="4" width="9.44140625" style="4" customWidth="1"/>
    <col min="5" max="5" width="12.44140625" style="4" customWidth="1"/>
    <col min="6" max="6" width="9.6640625" style="4" customWidth="1"/>
    <col min="7" max="7" width="10.44140625" style="4" bestFit="1" customWidth="1"/>
    <col min="8" max="8" width="9.88671875" style="4" customWidth="1"/>
    <col min="9" max="9" width="10.44140625" style="4" bestFit="1" customWidth="1"/>
    <col min="10" max="10" width="8.6640625" style="4" customWidth="1"/>
    <col min="11" max="12" width="12.6640625" style="4" customWidth="1"/>
    <col min="13" max="16384" width="11.44140625" style="4"/>
  </cols>
  <sheetData>
    <row r="1" spans="1:12">
      <c r="A1" s="2805" t="s">
        <v>850</v>
      </c>
      <c r="B1" s="2805"/>
      <c r="C1" s="2805"/>
    </row>
    <row r="3" spans="1:12">
      <c r="A3" s="2805" t="s">
        <v>2066</v>
      </c>
      <c r="B3" s="2805"/>
      <c r="C3" s="2805"/>
      <c r="D3" s="2805"/>
      <c r="E3" s="2805"/>
      <c r="F3" s="2805"/>
      <c r="G3" s="2805"/>
      <c r="H3" s="2805"/>
      <c r="I3" s="2805"/>
      <c r="J3" s="2805"/>
      <c r="K3" s="2805"/>
      <c r="L3" s="2805"/>
    </row>
    <row r="4" spans="1:12" ht="16.5" customHeight="1">
      <c r="J4" s="2806" t="s">
        <v>1147</v>
      </c>
      <c r="K4" s="2806"/>
      <c r="L4" s="2806"/>
    </row>
    <row r="5" spans="1:12" ht="31.5" customHeight="1">
      <c r="A5" s="2815" t="s">
        <v>8</v>
      </c>
      <c r="B5" s="2815" t="s">
        <v>162</v>
      </c>
      <c r="C5" s="2815" t="s">
        <v>1148</v>
      </c>
      <c r="D5" s="2815" t="s">
        <v>1538</v>
      </c>
      <c r="E5" s="2815"/>
      <c r="F5" s="2815" t="s">
        <v>2067</v>
      </c>
      <c r="G5" s="2815"/>
      <c r="H5" s="2815" t="s">
        <v>1149</v>
      </c>
      <c r="I5" s="2815"/>
      <c r="J5" s="2815" t="s">
        <v>2068</v>
      </c>
      <c r="K5" s="2815"/>
      <c r="L5" s="2815" t="s">
        <v>1150</v>
      </c>
    </row>
    <row r="6" spans="1:12">
      <c r="A6" s="2815"/>
      <c r="B6" s="2815"/>
      <c r="C6" s="2815"/>
      <c r="D6" s="508" t="s">
        <v>12</v>
      </c>
      <c r="E6" s="508" t="s">
        <v>1151</v>
      </c>
      <c r="F6" s="508" t="s">
        <v>12</v>
      </c>
      <c r="G6" s="508" t="s">
        <v>1151</v>
      </c>
      <c r="H6" s="508" t="s">
        <v>12</v>
      </c>
      <c r="I6" s="508" t="s">
        <v>1151</v>
      </c>
      <c r="J6" s="508" t="s">
        <v>12</v>
      </c>
      <c r="K6" s="508" t="s">
        <v>1151</v>
      </c>
      <c r="L6" s="2815"/>
    </row>
    <row r="7" spans="1:12">
      <c r="A7" s="508" t="s">
        <v>14</v>
      </c>
      <c r="B7" s="508" t="s">
        <v>15</v>
      </c>
      <c r="C7" s="508" t="s">
        <v>18</v>
      </c>
      <c r="D7" s="508">
        <v>1</v>
      </c>
      <c r="E7" s="508">
        <v>2</v>
      </c>
      <c r="F7" s="508">
        <v>3</v>
      </c>
      <c r="G7" s="508">
        <v>4</v>
      </c>
      <c r="H7" s="508">
        <v>5</v>
      </c>
      <c r="I7" s="508">
        <v>6</v>
      </c>
      <c r="J7" s="508">
        <v>7</v>
      </c>
      <c r="K7" s="508">
        <v>8</v>
      </c>
      <c r="L7" s="508">
        <v>9</v>
      </c>
    </row>
    <row r="8" spans="1:12" s="587" customFormat="1">
      <c r="A8" s="646" t="s">
        <v>13</v>
      </c>
      <c r="B8" s="646" t="s">
        <v>1152</v>
      </c>
      <c r="C8" s="635"/>
      <c r="D8" s="636">
        <f t="shared" ref="D8:K8" si="0">D9+D11+D18</f>
        <v>1</v>
      </c>
      <c r="E8" s="629">
        <f t="shared" si="0"/>
        <v>100129.94</v>
      </c>
      <c r="F8" s="629">
        <f t="shared" si="0"/>
        <v>1</v>
      </c>
      <c r="G8" s="629">
        <f t="shared" si="0"/>
        <v>1148</v>
      </c>
      <c r="H8" s="629">
        <f t="shared" si="0"/>
        <v>1</v>
      </c>
      <c r="I8" s="629">
        <f t="shared" si="0"/>
        <v>1148</v>
      </c>
      <c r="J8" s="629">
        <f t="shared" si="0"/>
        <v>2</v>
      </c>
      <c r="K8" s="629">
        <f t="shared" si="0"/>
        <v>341474</v>
      </c>
      <c r="L8" s="636"/>
    </row>
    <row r="9" spans="1:12">
      <c r="A9" s="591">
        <v>1</v>
      </c>
      <c r="B9" s="591" t="s">
        <v>1153</v>
      </c>
      <c r="C9" s="630"/>
      <c r="D9" s="444"/>
      <c r="E9" s="612"/>
      <c r="F9" s="612"/>
      <c r="G9" s="612"/>
      <c r="H9" s="612"/>
      <c r="I9" s="612"/>
      <c r="J9" s="612"/>
      <c r="K9" s="612"/>
      <c r="L9" s="612"/>
    </row>
    <row r="10" spans="1:12">
      <c r="A10" s="591">
        <v>1.1000000000000001</v>
      </c>
      <c r="B10" s="591" t="s">
        <v>1266</v>
      </c>
      <c r="C10" s="630"/>
      <c r="D10" s="444"/>
      <c r="E10" s="612"/>
      <c r="F10" s="612"/>
      <c r="G10" s="612"/>
      <c r="H10" s="612"/>
      <c r="I10" s="612"/>
      <c r="J10" s="612"/>
      <c r="K10" s="612"/>
      <c r="L10" s="612"/>
    </row>
    <row r="11" spans="1:12">
      <c r="A11" s="591">
        <v>2</v>
      </c>
      <c r="B11" s="591" t="s">
        <v>1154</v>
      </c>
      <c r="C11" s="630"/>
      <c r="D11" s="444">
        <f>SUM(D12:D12)</f>
        <v>1</v>
      </c>
      <c r="E11" s="612">
        <f>SUM(E12:E17)</f>
        <v>100129.94</v>
      </c>
      <c r="F11" s="612">
        <f t="shared" ref="F11:J11" si="1">SUM(F12:F17)</f>
        <v>1</v>
      </c>
      <c r="G11" s="612">
        <f t="shared" si="1"/>
        <v>1148</v>
      </c>
      <c r="H11" s="612">
        <f t="shared" si="1"/>
        <v>1</v>
      </c>
      <c r="I11" s="612">
        <f t="shared" si="1"/>
        <v>1148</v>
      </c>
      <c r="J11" s="612">
        <f t="shared" si="1"/>
        <v>2</v>
      </c>
      <c r="K11" s="612">
        <f>SUM(K12:K17)</f>
        <v>341474</v>
      </c>
      <c r="L11" s="612"/>
    </row>
    <row r="12" spans="1:12" s="64" customFormat="1">
      <c r="A12" s="2442">
        <v>2.1</v>
      </c>
      <c r="B12" s="2442" t="s">
        <v>2185</v>
      </c>
      <c r="C12" s="2443" t="s">
        <v>168</v>
      </c>
      <c r="D12" s="2444">
        <v>1</v>
      </c>
      <c r="E12" s="2445">
        <v>98979.94</v>
      </c>
      <c r="F12" s="2445">
        <v>0</v>
      </c>
      <c r="G12" s="2445">
        <f>'04 KHDT'!F29</f>
        <v>0</v>
      </c>
      <c r="H12" s="2445">
        <f t="shared" ref="H12:I14" si="2">F12</f>
        <v>0</v>
      </c>
      <c r="I12" s="2445">
        <f t="shared" si="2"/>
        <v>0</v>
      </c>
      <c r="J12" s="2445">
        <v>0</v>
      </c>
      <c r="K12" s="2445">
        <v>0</v>
      </c>
      <c r="L12" s="2445"/>
    </row>
    <row r="13" spans="1:12" s="64" customFormat="1">
      <c r="A13" s="2442">
        <v>2.2000000000000002</v>
      </c>
      <c r="B13" s="2442" t="s">
        <v>1789</v>
      </c>
      <c r="C13" s="2443" t="s">
        <v>168</v>
      </c>
      <c r="D13" s="2444">
        <v>1</v>
      </c>
      <c r="E13" s="2445">
        <v>0</v>
      </c>
      <c r="F13" s="2445" t="s">
        <v>1535</v>
      </c>
      <c r="G13" s="2445">
        <f>'04 KHDT'!F32</f>
        <v>0</v>
      </c>
      <c r="H13" s="2445" t="s">
        <v>1535</v>
      </c>
      <c r="I13" s="2445" t="s">
        <v>1535</v>
      </c>
      <c r="J13" s="2445" t="s">
        <v>1535</v>
      </c>
      <c r="K13" s="2445">
        <f>'04 KHDT'!K32</f>
        <v>0</v>
      </c>
      <c r="L13" s="2445"/>
    </row>
    <row r="14" spans="1:12" s="64" customFormat="1">
      <c r="A14" s="2442">
        <v>2.2999999999999998</v>
      </c>
      <c r="B14" s="2442" t="s">
        <v>1733</v>
      </c>
      <c r="C14" s="2443" t="s">
        <v>168</v>
      </c>
      <c r="D14" s="2444">
        <v>1</v>
      </c>
      <c r="E14" s="2445">
        <v>0</v>
      </c>
      <c r="F14" s="2445">
        <v>0</v>
      </c>
      <c r="G14" s="2445">
        <v>0</v>
      </c>
      <c r="H14" s="2445">
        <f t="shared" si="2"/>
        <v>0</v>
      </c>
      <c r="I14" s="2445">
        <f t="shared" si="2"/>
        <v>0</v>
      </c>
      <c r="J14" s="2445">
        <v>0</v>
      </c>
      <c r="K14" s="2445">
        <v>0</v>
      </c>
      <c r="L14" s="2445"/>
    </row>
    <row r="15" spans="1:12" s="64" customFormat="1">
      <c r="A15" s="2442">
        <v>2.4</v>
      </c>
      <c r="B15" s="2442" t="s">
        <v>1880</v>
      </c>
      <c r="C15" s="2443" t="s">
        <v>168</v>
      </c>
      <c r="D15" s="2444">
        <v>1</v>
      </c>
      <c r="E15" s="2445">
        <v>1150</v>
      </c>
      <c r="F15" s="2445">
        <v>1</v>
      </c>
      <c r="G15" s="2445">
        <v>1148</v>
      </c>
      <c r="H15" s="2445">
        <f>F15</f>
        <v>1</v>
      </c>
      <c r="I15" s="2445">
        <f>G15</f>
        <v>1148</v>
      </c>
      <c r="J15" s="2445">
        <v>0</v>
      </c>
      <c r="K15" s="2445">
        <v>0</v>
      </c>
      <c r="L15" s="2445"/>
    </row>
    <row r="16" spans="1:12" s="64" customFormat="1">
      <c r="A16" s="2442">
        <v>2.5</v>
      </c>
      <c r="B16" s="2442" t="s">
        <v>2186</v>
      </c>
      <c r="C16" s="2443" t="s">
        <v>168</v>
      </c>
      <c r="D16" s="2444">
        <v>1</v>
      </c>
      <c r="E16" s="2445"/>
      <c r="F16" s="2445"/>
      <c r="G16" s="2445"/>
      <c r="H16" s="2445"/>
      <c r="I16" s="2445"/>
      <c r="J16" s="2445">
        <v>1</v>
      </c>
      <c r="K16" s="2445">
        <v>153918</v>
      </c>
      <c r="L16" s="2445"/>
    </row>
    <row r="17" spans="1:12" s="64" customFormat="1">
      <c r="A17" s="2442">
        <v>2.6</v>
      </c>
      <c r="B17" s="2442" t="s">
        <v>2187</v>
      </c>
      <c r="C17" s="2443" t="s">
        <v>168</v>
      </c>
      <c r="D17" s="2444">
        <v>1</v>
      </c>
      <c r="E17" s="2446"/>
      <c r="F17" s="2445"/>
      <c r="G17" s="2445"/>
      <c r="H17" s="2445"/>
      <c r="I17" s="2445"/>
      <c r="J17" s="2445">
        <v>1</v>
      </c>
      <c r="K17" s="2445">
        <v>187556</v>
      </c>
      <c r="L17" s="2445"/>
    </row>
    <row r="18" spans="1:12" ht="15.75" customHeight="1">
      <c r="A18" s="591"/>
      <c r="B18" s="591"/>
      <c r="C18" s="630"/>
      <c r="D18" s="444"/>
      <c r="E18" s="612"/>
      <c r="F18" s="612"/>
      <c r="G18" s="612"/>
      <c r="H18" s="612">
        <f>F18</f>
        <v>0</v>
      </c>
      <c r="I18" s="612">
        <f>G18</f>
        <v>0</v>
      </c>
      <c r="J18" s="612"/>
      <c r="K18" s="612"/>
      <c r="L18" s="612"/>
    </row>
    <row r="19" spans="1:12" s="587" customFormat="1">
      <c r="A19" s="590" t="s">
        <v>16</v>
      </c>
      <c r="B19" s="590" t="s">
        <v>1155</v>
      </c>
      <c r="C19" s="631"/>
      <c r="D19" s="462">
        <v>1</v>
      </c>
      <c r="E19" s="613">
        <f>SUM(E20:E22)</f>
        <v>100129.94</v>
      </c>
      <c r="F19" s="613">
        <f>SUM(F20:F22)</f>
        <v>1</v>
      </c>
      <c r="G19" s="613">
        <f>SUM(G20:G22)</f>
        <v>1148</v>
      </c>
      <c r="H19" s="613">
        <f>SUM(H20:H22)</f>
        <v>1</v>
      </c>
      <c r="I19" s="613">
        <f>SUM(I20:I22)</f>
        <v>1148</v>
      </c>
      <c r="J19" s="613">
        <f>SUM(J20:J21)</f>
        <v>2</v>
      </c>
      <c r="K19" s="613">
        <f>SUM(K20:K22)</f>
        <v>341474</v>
      </c>
      <c r="L19" s="613"/>
    </row>
    <row r="20" spans="1:12">
      <c r="A20" s="591">
        <v>1</v>
      </c>
      <c r="B20" s="591" t="s">
        <v>135</v>
      </c>
      <c r="C20" s="630"/>
      <c r="D20" s="444">
        <v>1</v>
      </c>
      <c r="E20" s="612">
        <v>55588.967000000004</v>
      </c>
      <c r="F20" s="612">
        <v>1</v>
      </c>
      <c r="G20" s="612">
        <v>1148</v>
      </c>
      <c r="H20" s="612">
        <f t="shared" ref="H20:I22" si="3">F20</f>
        <v>1</v>
      </c>
      <c r="I20" s="612">
        <f>G20</f>
        <v>1148</v>
      </c>
      <c r="J20" s="612">
        <v>1</v>
      </c>
      <c r="K20" s="612">
        <f>K16*55%+K17*40%</f>
        <v>159677.30000000002</v>
      </c>
      <c r="L20" s="612"/>
    </row>
    <row r="21" spans="1:12">
      <c r="A21" s="591">
        <v>2</v>
      </c>
      <c r="B21" s="591" t="s">
        <v>136</v>
      </c>
      <c r="C21" s="630"/>
      <c r="D21" s="444">
        <v>1</v>
      </c>
      <c r="E21" s="612">
        <v>44540.973000000005</v>
      </c>
      <c r="F21" s="612">
        <v>0</v>
      </c>
      <c r="G21" s="612">
        <f>'04 KHDT'!F17</f>
        <v>0</v>
      </c>
      <c r="H21" s="612">
        <f t="shared" si="3"/>
        <v>0</v>
      </c>
      <c r="I21" s="612">
        <f t="shared" si="3"/>
        <v>0</v>
      </c>
      <c r="J21" s="612">
        <v>1</v>
      </c>
      <c r="K21" s="612">
        <f>K16*45%+K17*60%</f>
        <v>181796.7</v>
      </c>
      <c r="L21" s="612"/>
    </row>
    <row r="22" spans="1:12">
      <c r="A22" s="591">
        <v>3</v>
      </c>
      <c r="B22" s="591" t="s">
        <v>137</v>
      </c>
      <c r="C22" s="630"/>
      <c r="D22" s="444">
        <v>1</v>
      </c>
      <c r="E22" s="612">
        <v>0</v>
      </c>
      <c r="F22" s="612">
        <v>0</v>
      </c>
      <c r="G22" s="612">
        <f>'04 KHDT'!F18</f>
        <v>0</v>
      </c>
      <c r="H22" s="612">
        <f t="shared" si="3"/>
        <v>0</v>
      </c>
      <c r="I22" s="612">
        <f t="shared" si="3"/>
        <v>0</v>
      </c>
      <c r="J22" s="612" t="s">
        <v>1535</v>
      </c>
      <c r="K22" s="612">
        <f>'04 KHDT'!K18</f>
        <v>0</v>
      </c>
      <c r="L22" s="612"/>
    </row>
    <row r="23" spans="1:12">
      <c r="A23" s="591">
        <v>3.1</v>
      </c>
      <c r="B23" s="591" t="s">
        <v>1156</v>
      </c>
      <c r="C23" s="630"/>
      <c r="D23" s="632"/>
      <c r="E23" s="612"/>
      <c r="F23" s="612"/>
      <c r="G23" s="612"/>
      <c r="H23" s="612"/>
      <c r="I23" s="612"/>
      <c r="J23" s="612"/>
      <c r="K23" s="612"/>
      <c r="L23" s="612"/>
    </row>
    <row r="24" spans="1:12">
      <c r="A24" s="592">
        <v>3.2</v>
      </c>
      <c r="B24" s="592" t="s">
        <v>1157</v>
      </c>
      <c r="C24" s="633"/>
      <c r="D24" s="634"/>
      <c r="E24" s="634"/>
      <c r="F24" s="634"/>
      <c r="G24" s="634"/>
      <c r="H24" s="634"/>
      <c r="I24" s="634"/>
      <c r="J24" s="634"/>
      <c r="K24" s="634"/>
      <c r="L24" s="634"/>
    </row>
    <row r="26" spans="1:12" ht="16.5" customHeight="1">
      <c r="G26" s="2806" t="s">
        <v>2097</v>
      </c>
      <c r="H26" s="2806"/>
      <c r="I26" s="2806"/>
      <c r="J26" s="2806"/>
      <c r="K26" s="2806"/>
      <c r="L26" s="2806"/>
    </row>
    <row r="27" spans="1:12" ht="16.5" customHeight="1">
      <c r="B27" s="49" t="s">
        <v>1855</v>
      </c>
      <c r="D27" s="587"/>
      <c r="E27" s="587"/>
      <c r="F27" s="587"/>
      <c r="I27" s="2805" t="s">
        <v>181</v>
      </c>
      <c r="J27" s="2805"/>
      <c r="K27" s="2805"/>
      <c r="L27" s="2805"/>
    </row>
    <row r="28" spans="1:12">
      <c r="B28" s="49"/>
    </row>
    <row r="29" spans="1:12">
      <c r="B29" s="49"/>
    </row>
    <row r="30" spans="1:12">
      <c r="B30" s="49"/>
    </row>
    <row r="31" spans="1:12">
      <c r="B31" s="49"/>
    </row>
    <row r="32" spans="1:12">
      <c r="B32" s="49" t="s">
        <v>1724</v>
      </c>
      <c r="D32" s="587"/>
      <c r="E32" s="587"/>
      <c r="F32" s="587"/>
      <c r="I32" s="2805" t="s">
        <v>1533</v>
      </c>
      <c r="J32" s="2805"/>
      <c r="K32" s="2805"/>
      <c r="L32" s="2805"/>
    </row>
  </sheetData>
  <mergeCells count="14">
    <mergeCell ref="A1:C1"/>
    <mergeCell ref="J4:L4"/>
    <mergeCell ref="I27:L27"/>
    <mergeCell ref="C5:C6"/>
    <mergeCell ref="D5:E5"/>
    <mergeCell ref="F5:G5"/>
    <mergeCell ref="H5:I5"/>
    <mergeCell ref="J5:K5"/>
    <mergeCell ref="G26:L26"/>
    <mergeCell ref="I32:L32"/>
    <mergeCell ref="A3:L3"/>
    <mergeCell ref="A5:A6"/>
    <mergeCell ref="B5:B6"/>
    <mergeCell ref="L5:L6"/>
  </mergeCells>
  <phoneticPr fontId="213" type="noConversion"/>
  <printOptions horizontalCentered="1"/>
  <pageMargins left="0" right="0" top="0.75" bottom="0.5" header="0.25" footer="0.25"/>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dimension ref="A1:S24"/>
  <sheetViews>
    <sheetView zoomScale="85" zoomScaleNormal="85" workbookViewId="0">
      <selection activeCell="R14" sqref="R14"/>
    </sheetView>
  </sheetViews>
  <sheetFormatPr defaultColWidth="11.44140625" defaultRowHeight="16.8"/>
  <cols>
    <col min="1" max="1" width="4.44140625" style="4" bestFit="1" customWidth="1"/>
    <col min="2" max="2" width="41.88671875" style="4" customWidth="1"/>
    <col min="3" max="3" width="8.109375" style="4" customWidth="1"/>
    <col min="4" max="4" width="10" style="4" customWidth="1"/>
    <col min="5" max="5" width="8.109375" style="4" customWidth="1"/>
    <col min="6" max="6" width="9.109375" style="4" customWidth="1"/>
    <col min="7" max="7" width="9" style="4" customWidth="1"/>
    <col min="8" max="8" width="7.88671875" style="4" customWidth="1"/>
    <col min="9" max="9" width="8.88671875" style="4" customWidth="1"/>
    <col min="10" max="10" width="12.44140625" style="4" customWidth="1"/>
    <col min="11" max="12" width="8" style="4" customWidth="1"/>
    <col min="13" max="13" width="12" style="4" customWidth="1"/>
    <col min="14" max="14" width="11" style="4" bestFit="1" customWidth="1"/>
    <col min="15" max="15" width="9.6640625" style="4" bestFit="1" customWidth="1"/>
    <col min="16" max="16" width="12.33203125" style="4" bestFit="1" customWidth="1"/>
    <col min="17" max="18" width="10.33203125" style="4" customWidth="1"/>
    <col min="19" max="19" width="7.44140625" style="4" customWidth="1"/>
    <col min="20" max="16384" width="11.44140625" style="4"/>
  </cols>
  <sheetData>
    <row r="1" spans="1:19">
      <c r="A1" s="2805" t="s">
        <v>850</v>
      </c>
      <c r="B1" s="2805"/>
      <c r="C1" s="2805"/>
    </row>
    <row r="3" spans="1:19">
      <c r="A3" s="2805" t="s">
        <v>2102</v>
      </c>
      <c r="B3" s="2805"/>
      <c r="C3" s="2805"/>
      <c r="D3" s="2805"/>
      <c r="E3" s="2805"/>
      <c r="F3" s="2805"/>
      <c r="G3" s="2805"/>
      <c r="H3" s="2805"/>
      <c r="I3" s="2805"/>
      <c r="J3" s="2805"/>
      <c r="K3" s="2805"/>
      <c r="L3" s="2805"/>
      <c r="M3" s="2805"/>
      <c r="N3" s="2805"/>
      <c r="O3" s="2805"/>
      <c r="P3" s="2805"/>
      <c r="Q3" s="2805"/>
      <c r="R3" s="2805"/>
      <c r="S3" s="2805"/>
    </row>
    <row r="4" spans="1:19">
      <c r="Q4" s="2806" t="s">
        <v>1147</v>
      </c>
      <c r="R4" s="2806"/>
      <c r="S4" s="2806"/>
    </row>
    <row r="5" spans="1:19" ht="54" customHeight="1">
      <c r="A5" s="2815" t="s">
        <v>8</v>
      </c>
      <c r="B5" s="2815" t="s">
        <v>1158</v>
      </c>
      <c r="C5" s="2815" t="s">
        <v>1159</v>
      </c>
      <c r="D5" s="2815" t="s">
        <v>1160</v>
      </c>
      <c r="E5" s="2815" t="s">
        <v>1161</v>
      </c>
      <c r="F5" s="2815" t="s">
        <v>1162</v>
      </c>
      <c r="G5" s="2815" t="s">
        <v>1163</v>
      </c>
      <c r="H5" s="2815"/>
      <c r="I5" s="2815"/>
      <c r="J5" s="2815"/>
      <c r="K5" s="2815"/>
      <c r="L5" s="2815"/>
      <c r="M5" s="2815" t="s">
        <v>2100</v>
      </c>
      <c r="N5" s="2815"/>
      <c r="O5" s="2815"/>
      <c r="P5" s="2815" t="s">
        <v>2101</v>
      </c>
      <c r="Q5" s="2815"/>
      <c r="R5" s="2815"/>
      <c r="S5" s="2815" t="s">
        <v>824</v>
      </c>
    </row>
    <row r="6" spans="1:19" ht="36" customHeight="1">
      <c r="A6" s="2815"/>
      <c r="B6" s="2815"/>
      <c r="C6" s="2815"/>
      <c r="D6" s="2815"/>
      <c r="E6" s="2815"/>
      <c r="F6" s="2815"/>
      <c r="G6" s="2815" t="s">
        <v>1164</v>
      </c>
      <c r="H6" s="2815" t="s">
        <v>1165</v>
      </c>
      <c r="I6" s="2815" t="s">
        <v>1166</v>
      </c>
      <c r="J6" s="2815" t="s">
        <v>1167</v>
      </c>
      <c r="K6" s="2815"/>
      <c r="L6" s="2815"/>
      <c r="M6" s="2815" t="s">
        <v>1168</v>
      </c>
      <c r="N6" s="2815" t="s">
        <v>1169</v>
      </c>
      <c r="O6" s="2815"/>
      <c r="P6" s="2815" t="s">
        <v>1168</v>
      </c>
      <c r="Q6" s="2815" t="s">
        <v>1169</v>
      </c>
      <c r="R6" s="2815"/>
      <c r="S6" s="2815"/>
    </row>
    <row r="7" spans="1:19" ht="18" customHeight="1">
      <c r="A7" s="2815"/>
      <c r="B7" s="2815"/>
      <c r="C7" s="2815"/>
      <c r="D7" s="2815"/>
      <c r="E7" s="2815"/>
      <c r="F7" s="2815"/>
      <c r="G7" s="2815"/>
      <c r="H7" s="2815"/>
      <c r="I7" s="2815"/>
      <c r="J7" s="2815" t="s">
        <v>1170</v>
      </c>
      <c r="K7" s="2815" t="s">
        <v>1169</v>
      </c>
      <c r="L7" s="2815"/>
      <c r="M7" s="2815"/>
      <c r="N7" s="2815" t="s">
        <v>1171</v>
      </c>
      <c r="O7" s="2815" t="s">
        <v>1172</v>
      </c>
      <c r="P7" s="2815"/>
      <c r="Q7" s="2815" t="s">
        <v>1171</v>
      </c>
      <c r="R7" s="2815" t="s">
        <v>1172</v>
      </c>
      <c r="S7" s="2815"/>
    </row>
    <row r="8" spans="1:19" ht="33.6">
      <c r="A8" s="2815"/>
      <c r="B8" s="2815"/>
      <c r="C8" s="2815"/>
      <c r="D8" s="2815"/>
      <c r="E8" s="2815"/>
      <c r="F8" s="2815"/>
      <c r="G8" s="2815"/>
      <c r="H8" s="2815"/>
      <c r="I8" s="2815"/>
      <c r="J8" s="2815"/>
      <c r="K8" s="508" t="s">
        <v>1171</v>
      </c>
      <c r="L8" s="508" t="s">
        <v>1172</v>
      </c>
      <c r="M8" s="2815"/>
      <c r="N8" s="2815"/>
      <c r="O8" s="2815"/>
      <c r="P8" s="2815"/>
      <c r="Q8" s="2815"/>
      <c r="R8" s="2815"/>
      <c r="S8" s="2815"/>
    </row>
    <row r="9" spans="1:19">
      <c r="A9" s="508">
        <v>1</v>
      </c>
      <c r="B9" s="508">
        <v>2</v>
      </c>
      <c r="C9" s="508">
        <v>3</v>
      </c>
      <c r="D9" s="508">
        <v>4</v>
      </c>
      <c r="E9" s="508">
        <v>5</v>
      </c>
      <c r="F9" s="508">
        <v>6</v>
      </c>
      <c r="G9" s="508">
        <v>7</v>
      </c>
      <c r="H9" s="508">
        <v>8</v>
      </c>
      <c r="I9" s="508">
        <v>9</v>
      </c>
      <c r="J9" s="508" t="s">
        <v>1173</v>
      </c>
      <c r="K9" s="508">
        <v>11</v>
      </c>
      <c r="L9" s="508">
        <v>12</v>
      </c>
      <c r="M9" s="508" t="s">
        <v>1174</v>
      </c>
      <c r="N9" s="508">
        <v>14</v>
      </c>
      <c r="O9" s="508">
        <v>15</v>
      </c>
      <c r="P9" s="508" t="s">
        <v>1175</v>
      </c>
      <c r="Q9" s="508">
        <v>17</v>
      </c>
      <c r="R9" s="508">
        <v>18</v>
      </c>
      <c r="S9" s="508">
        <v>19</v>
      </c>
    </row>
    <row r="10" spans="1:19" s="587" customFormat="1">
      <c r="A10" s="637">
        <v>1</v>
      </c>
      <c r="B10" s="637" t="s">
        <v>1728</v>
      </c>
      <c r="C10" s="638"/>
      <c r="D10" s="638"/>
      <c r="E10" s="638"/>
      <c r="F10" s="638"/>
      <c r="G10" s="638"/>
      <c r="H10" s="638"/>
      <c r="I10" s="638"/>
      <c r="J10" s="638"/>
      <c r="K10" s="638"/>
      <c r="L10" s="638"/>
      <c r="M10" s="638"/>
      <c r="N10" s="638"/>
      <c r="O10" s="638"/>
      <c r="P10" s="638"/>
      <c r="Q10" s="638"/>
      <c r="R10" s="638"/>
      <c r="S10" s="638"/>
    </row>
    <row r="11" spans="1:19">
      <c r="A11" s="591" t="s">
        <v>309</v>
      </c>
      <c r="B11" s="591" t="s">
        <v>1412</v>
      </c>
      <c r="C11" s="1812"/>
      <c r="D11" s="1812"/>
      <c r="E11" s="1812"/>
      <c r="F11" s="1812"/>
      <c r="G11" s="1812"/>
      <c r="H11" s="1812"/>
      <c r="I11" s="1812"/>
      <c r="J11" s="1812"/>
      <c r="K11" s="1812"/>
      <c r="L11" s="1812"/>
      <c r="M11" s="1812">
        <f>N11+O11</f>
        <v>1148</v>
      </c>
      <c r="N11" s="1812">
        <f>'04AKH ĐT XDCB TTB'!G15</f>
        <v>1148</v>
      </c>
      <c r="O11" s="1812"/>
      <c r="P11" s="1812"/>
      <c r="Q11" s="1812"/>
      <c r="R11" s="1812"/>
      <c r="S11" s="1812"/>
    </row>
    <row r="12" spans="1:19" s="1950" customFormat="1">
      <c r="A12" s="1947" t="s">
        <v>310</v>
      </c>
      <c r="B12" s="1947" t="s">
        <v>1413</v>
      </c>
      <c r="C12" s="1948"/>
      <c r="D12" s="1948"/>
      <c r="E12" s="1948"/>
      <c r="F12" s="1948"/>
      <c r="G12" s="1948"/>
      <c r="H12" s="1948"/>
      <c r="I12" s="1948"/>
      <c r="J12" s="1948"/>
      <c r="K12" s="1948"/>
      <c r="L12" s="1948"/>
      <c r="M12" s="1949"/>
      <c r="N12" s="1949"/>
      <c r="O12" s="1949"/>
      <c r="P12" s="1948"/>
      <c r="Q12" s="1948"/>
      <c r="R12" s="1948"/>
      <c r="S12" s="1948"/>
    </row>
    <row r="13" spans="1:19" s="587" customFormat="1">
      <c r="A13" s="590">
        <v>2</v>
      </c>
      <c r="B13" s="590" t="s">
        <v>1729</v>
      </c>
      <c r="C13" s="1847"/>
      <c r="D13" s="1847"/>
      <c r="E13" s="1847"/>
      <c r="F13" s="1847"/>
      <c r="G13" s="1847"/>
      <c r="H13" s="1847"/>
      <c r="I13" s="1847"/>
      <c r="J13" s="1847"/>
      <c r="K13" s="1847"/>
      <c r="L13" s="1847"/>
      <c r="M13" s="1847"/>
      <c r="N13" s="1847"/>
      <c r="O13" s="1847"/>
      <c r="P13" s="1847"/>
      <c r="Q13" s="1847"/>
      <c r="R13" s="1847"/>
      <c r="S13" s="1847"/>
    </row>
    <row r="14" spans="1:19">
      <c r="A14" s="591" t="s">
        <v>309</v>
      </c>
      <c r="B14" s="591" t="s">
        <v>1730</v>
      </c>
      <c r="C14" s="1812"/>
      <c r="D14" s="1812"/>
      <c r="E14" s="1812"/>
      <c r="F14" s="1812"/>
      <c r="G14" s="1812"/>
      <c r="H14" s="1812"/>
      <c r="I14" s="1812"/>
      <c r="J14" s="1812"/>
      <c r="K14" s="1812"/>
      <c r="L14" s="1812"/>
      <c r="M14" s="1812"/>
      <c r="N14" s="1812"/>
      <c r="O14" s="1812"/>
      <c r="P14" s="1812">
        <f>Q14+R14</f>
        <v>341474</v>
      </c>
      <c r="Q14" s="1812">
        <f>'04AKH ĐT XDCB TTB'!K20</f>
        <v>159677.30000000002</v>
      </c>
      <c r="R14" s="1812">
        <f>'04AKH ĐT XDCB TTB'!K21</f>
        <v>181796.7</v>
      </c>
      <c r="S14" s="1812"/>
    </row>
    <row r="15" spans="1:19">
      <c r="A15" s="592" t="s">
        <v>310</v>
      </c>
      <c r="B15" s="592" t="s">
        <v>1731</v>
      </c>
      <c r="C15" s="1813"/>
      <c r="D15" s="1813"/>
      <c r="E15" s="1813"/>
      <c r="F15" s="1813"/>
      <c r="G15" s="1813"/>
      <c r="H15" s="1813"/>
      <c r="I15" s="1813"/>
      <c r="J15" s="1813"/>
      <c r="K15" s="1813"/>
      <c r="L15" s="1813"/>
      <c r="M15" s="1813"/>
      <c r="N15" s="1813"/>
      <c r="O15" s="1813"/>
      <c r="P15" s="1813"/>
      <c r="Q15" s="1813"/>
      <c r="R15" s="1813"/>
      <c r="S15" s="1813"/>
    </row>
    <row r="16" spans="1:19">
      <c r="B16" s="2816" t="s">
        <v>1176</v>
      </c>
      <c r="C16" s="2816"/>
      <c r="D16" s="2816"/>
      <c r="E16" s="2816"/>
      <c r="F16" s="2816"/>
      <c r="G16" s="2816"/>
      <c r="H16" s="2816"/>
      <c r="I16" s="2816"/>
      <c r="J16" s="2816"/>
      <c r="K16" s="2816"/>
      <c r="L16" s="2816"/>
      <c r="M16" s="2816"/>
      <c r="N16" s="2816"/>
      <c r="O16" s="2816"/>
      <c r="P16" s="2816"/>
      <c r="Q16" s="2816"/>
      <c r="R16" s="2816"/>
      <c r="S16" s="2816"/>
    </row>
    <row r="18" spans="2:19">
      <c r="N18" s="2806" t="s">
        <v>2097</v>
      </c>
      <c r="O18" s="2806"/>
      <c r="P18" s="2806"/>
      <c r="Q18" s="2806"/>
      <c r="R18" s="2806"/>
      <c r="S18" s="2806"/>
    </row>
    <row r="19" spans="2:19" ht="16.95" customHeight="1">
      <c r="B19" s="49" t="s">
        <v>167</v>
      </c>
      <c r="F19" s="2805" t="s">
        <v>391</v>
      </c>
      <c r="G19" s="2805"/>
      <c r="H19" s="2805"/>
      <c r="I19" s="2805"/>
      <c r="J19" s="2805"/>
      <c r="O19" s="587"/>
      <c r="P19" s="587"/>
      <c r="Q19" s="1788" t="s">
        <v>181</v>
      </c>
      <c r="R19" s="587"/>
      <c r="S19" s="587"/>
    </row>
    <row r="23" spans="2:19">
      <c r="P23" s="1788"/>
      <c r="Q23" s="1788" t="s">
        <v>1533</v>
      </c>
    </row>
    <row r="24" spans="2:19">
      <c r="G24" s="818"/>
      <c r="H24" s="818" t="s">
        <v>1724</v>
      </c>
    </row>
  </sheetData>
  <mergeCells count="30">
    <mergeCell ref="A1:C1"/>
    <mergeCell ref="Q4:S4"/>
    <mergeCell ref="N18:S18"/>
    <mergeCell ref="O7:O8"/>
    <mergeCell ref="C5:C8"/>
    <mergeCell ref="R7:R8"/>
    <mergeCell ref="E5:E8"/>
    <mergeCell ref="F5:F8"/>
    <mergeCell ref="J6:L6"/>
    <mergeCell ref="M5:O5"/>
    <mergeCell ref="B16:S16"/>
    <mergeCell ref="S5:S8"/>
    <mergeCell ref="G6:G8"/>
    <mergeCell ref="H6:H8"/>
    <mergeCell ref="I6:I8"/>
    <mergeCell ref="P5:R5"/>
    <mergeCell ref="F19:J19"/>
    <mergeCell ref="A3:S3"/>
    <mergeCell ref="A5:A8"/>
    <mergeCell ref="B5:B8"/>
    <mergeCell ref="N6:O6"/>
    <mergeCell ref="D5:D8"/>
    <mergeCell ref="Q6:R6"/>
    <mergeCell ref="K7:L7"/>
    <mergeCell ref="J7:J8"/>
    <mergeCell ref="G5:L5"/>
    <mergeCell ref="N7:N8"/>
    <mergeCell ref="M6:M8"/>
    <mergeCell ref="Q7:Q8"/>
    <mergeCell ref="P6:P8"/>
  </mergeCells>
  <printOptions horizontalCentered="1"/>
  <pageMargins left="0" right="0" top="0.75" bottom="0.5" header="0.25" footer="0.25"/>
  <pageSetup paperSize="9" scale="7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D2238-6A9C-4F42-AFA8-44EC5FD7C5DB}">
  <sheetPr codeName="Sheet28"/>
  <dimension ref="A1:AA499"/>
  <sheetViews>
    <sheetView zoomScale="90" zoomScaleNormal="90" workbookViewId="0">
      <pane xSplit="4" ySplit="8" topLeftCell="E9" activePane="bottomRight" state="frozen"/>
      <selection pane="topRight" activeCell="E1" sqref="E1"/>
      <selection pane="bottomLeft" activeCell="A12" sqref="A12"/>
      <selection pane="bottomRight" activeCell="E37" sqref="E37"/>
    </sheetView>
  </sheetViews>
  <sheetFormatPr defaultColWidth="8.88671875" defaultRowHeight="13.2"/>
  <cols>
    <col min="1" max="1" width="2.6640625" style="1379" customWidth="1"/>
    <col min="2" max="2" width="3.44140625" style="1379" customWidth="1"/>
    <col min="3" max="3" width="4.88671875" style="1379" customWidth="1"/>
    <col min="4" max="4" width="44.33203125" style="1379" customWidth="1"/>
    <col min="5" max="5" width="16" style="1379" customWidth="1"/>
    <col min="6" max="6" width="13.109375" style="1379" bestFit="1" customWidth="1"/>
    <col min="7" max="8" width="14.44140625" style="1379" customWidth="1"/>
    <col min="9" max="9" width="15" style="1379" customWidth="1"/>
    <col min="10" max="10" width="15" style="1380" customWidth="1"/>
    <col min="11" max="11" width="15.109375" style="1379" customWidth="1"/>
    <col min="12" max="23" width="9.5546875" style="1379" customWidth="1"/>
    <col min="24" max="24" width="15" style="1380" customWidth="1"/>
    <col min="25" max="25" width="23.88671875" style="1381" customWidth="1"/>
    <col min="26" max="27" width="22.44140625" style="1379" customWidth="1"/>
    <col min="28" max="227" width="8.88671875" style="1379"/>
    <col min="228" max="228" width="2.6640625" style="1379" customWidth="1"/>
    <col min="229" max="229" width="3.44140625" style="1379" customWidth="1"/>
    <col min="230" max="230" width="4.88671875" style="1379" customWidth="1"/>
    <col min="231" max="231" width="33.44140625" style="1379" customWidth="1"/>
    <col min="232" max="232" width="16.88671875" style="1379" customWidth="1"/>
    <col min="233" max="233" width="12.44140625" style="1379" customWidth="1"/>
    <col min="234" max="234" width="10.33203125" style="1379" customWidth="1"/>
    <col min="235" max="235" width="12.44140625" style="1379" customWidth="1"/>
    <col min="236" max="236" width="14.6640625" style="1379" customWidth="1"/>
    <col min="237" max="237" width="13.33203125" style="1379" customWidth="1"/>
    <col min="238" max="238" width="8.44140625" style="1379" customWidth="1"/>
    <col min="239" max="240" width="9.44140625" style="1379" customWidth="1"/>
    <col min="241" max="241" width="12.44140625" style="1379" customWidth="1"/>
    <col min="242" max="242" width="11.109375" style="1379" customWidth="1"/>
    <col min="243" max="243" width="10" style="1379" customWidth="1"/>
    <col min="244" max="244" width="10.44140625" style="1379" customWidth="1"/>
    <col min="245" max="245" width="9.88671875" style="1379" customWidth="1"/>
    <col min="246" max="247" width="11" style="1379" customWidth="1"/>
    <col min="248" max="268" width="9.88671875" style="1379" customWidth="1"/>
    <col min="269" max="271" width="11" style="1379" customWidth="1"/>
    <col min="272" max="272" width="13.33203125" style="1379" customWidth="1"/>
    <col min="273" max="273" width="14.88671875" style="1379" customWidth="1"/>
    <col min="274" max="278" width="14.6640625" style="1379" customWidth="1"/>
    <col min="279" max="279" width="20.109375" style="1379" customWidth="1"/>
    <col min="280" max="280" width="21.44140625" style="1379" customWidth="1"/>
    <col min="281" max="281" width="20.33203125" style="1379" customWidth="1"/>
    <col min="282" max="483" width="8.88671875" style="1379"/>
    <col min="484" max="484" width="2.6640625" style="1379" customWidth="1"/>
    <col min="485" max="485" width="3.44140625" style="1379" customWidth="1"/>
    <col min="486" max="486" width="4.88671875" style="1379" customWidth="1"/>
    <col min="487" max="487" width="33.44140625" style="1379" customWidth="1"/>
    <col min="488" max="488" width="16.88671875" style="1379" customWidth="1"/>
    <col min="489" max="489" width="12.44140625" style="1379" customWidth="1"/>
    <col min="490" max="490" width="10.33203125" style="1379" customWidth="1"/>
    <col min="491" max="491" width="12.44140625" style="1379" customWidth="1"/>
    <col min="492" max="492" width="14.6640625" style="1379" customWidth="1"/>
    <col min="493" max="493" width="13.33203125" style="1379" customWidth="1"/>
    <col min="494" max="494" width="8.44140625" style="1379" customWidth="1"/>
    <col min="495" max="496" width="9.44140625" style="1379" customWidth="1"/>
    <col min="497" max="497" width="12.44140625" style="1379" customWidth="1"/>
    <col min="498" max="498" width="11.109375" style="1379" customWidth="1"/>
    <col min="499" max="499" width="10" style="1379" customWidth="1"/>
    <col min="500" max="500" width="10.44140625" style="1379" customWidth="1"/>
    <col min="501" max="501" width="9.88671875" style="1379" customWidth="1"/>
    <col min="502" max="503" width="11" style="1379" customWidth="1"/>
    <col min="504" max="524" width="9.88671875" style="1379" customWidth="1"/>
    <col min="525" max="527" width="11" style="1379" customWidth="1"/>
    <col min="528" max="528" width="13.33203125" style="1379" customWidth="1"/>
    <col min="529" max="529" width="14.88671875" style="1379" customWidth="1"/>
    <col min="530" max="534" width="14.6640625" style="1379" customWidth="1"/>
    <col min="535" max="535" width="20.109375" style="1379" customWidth="1"/>
    <col min="536" max="536" width="21.44140625" style="1379" customWidth="1"/>
    <col min="537" max="537" width="20.33203125" style="1379" customWidth="1"/>
    <col min="538" max="739" width="8.88671875" style="1379"/>
    <col min="740" max="740" width="2.6640625" style="1379" customWidth="1"/>
    <col min="741" max="741" width="3.44140625" style="1379" customWidth="1"/>
    <col min="742" max="742" width="4.88671875" style="1379" customWidth="1"/>
    <col min="743" max="743" width="33.44140625" style="1379" customWidth="1"/>
    <col min="744" max="744" width="16.88671875" style="1379" customWidth="1"/>
    <col min="745" max="745" width="12.44140625" style="1379" customWidth="1"/>
    <col min="746" max="746" width="10.33203125" style="1379" customWidth="1"/>
    <col min="747" max="747" width="12.44140625" style="1379" customWidth="1"/>
    <col min="748" max="748" width="14.6640625" style="1379" customWidth="1"/>
    <col min="749" max="749" width="13.33203125" style="1379" customWidth="1"/>
    <col min="750" max="750" width="8.44140625" style="1379" customWidth="1"/>
    <col min="751" max="752" width="9.44140625" style="1379" customWidth="1"/>
    <col min="753" max="753" width="12.44140625" style="1379" customWidth="1"/>
    <col min="754" max="754" width="11.109375" style="1379" customWidth="1"/>
    <col min="755" max="755" width="10" style="1379" customWidth="1"/>
    <col min="756" max="756" width="10.44140625" style="1379" customWidth="1"/>
    <col min="757" max="757" width="9.88671875" style="1379" customWidth="1"/>
    <col min="758" max="759" width="11" style="1379" customWidth="1"/>
    <col min="760" max="780" width="9.88671875" style="1379" customWidth="1"/>
    <col min="781" max="783" width="11" style="1379" customWidth="1"/>
    <col min="784" max="784" width="13.33203125" style="1379" customWidth="1"/>
    <col min="785" max="785" width="14.88671875" style="1379" customWidth="1"/>
    <col min="786" max="790" width="14.6640625" style="1379" customWidth="1"/>
    <col min="791" max="791" width="20.109375" style="1379" customWidth="1"/>
    <col min="792" max="792" width="21.44140625" style="1379" customWidth="1"/>
    <col min="793" max="793" width="20.33203125" style="1379" customWidth="1"/>
    <col min="794" max="995" width="8.88671875" style="1379"/>
    <col min="996" max="996" width="2.6640625" style="1379" customWidth="1"/>
    <col min="997" max="997" width="3.44140625" style="1379" customWidth="1"/>
    <col min="998" max="998" width="4.88671875" style="1379" customWidth="1"/>
    <col min="999" max="999" width="33.44140625" style="1379" customWidth="1"/>
    <col min="1000" max="1000" width="16.88671875" style="1379" customWidth="1"/>
    <col min="1001" max="1001" width="12.44140625" style="1379" customWidth="1"/>
    <col min="1002" max="1002" width="10.33203125" style="1379" customWidth="1"/>
    <col min="1003" max="1003" width="12.44140625" style="1379" customWidth="1"/>
    <col min="1004" max="1004" width="14.6640625" style="1379" customWidth="1"/>
    <col min="1005" max="1005" width="13.33203125" style="1379" customWidth="1"/>
    <col min="1006" max="1006" width="8.44140625" style="1379" customWidth="1"/>
    <col min="1007" max="1008" width="9.44140625" style="1379" customWidth="1"/>
    <col min="1009" max="1009" width="12.44140625" style="1379" customWidth="1"/>
    <col min="1010" max="1010" width="11.109375" style="1379" customWidth="1"/>
    <col min="1011" max="1011" width="10" style="1379" customWidth="1"/>
    <col min="1012" max="1012" width="10.44140625" style="1379" customWidth="1"/>
    <col min="1013" max="1013" width="9.88671875" style="1379" customWidth="1"/>
    <col min="1014" max="1015" width="11" style="1379" customWidth="1"/>
    <col min="1016" max="1036" width="9.88671875" style="1379" customWidth="1"/>
    <col min="1037" max="1039" width="11" style="1379" customWidth="1"/>
    <col min="1040" max="1040" width="13.33203125" style="1379" customWidth="1"/>
    <col min="1041" max="1041" width="14.88671875" style="1379" customWidth="1"/>
    <col min="1042" max="1046" width="14.6640625" style="1379" customWidth="1"/>
    <col min="1047" max="1047" width="20.109375" style="1379" customWidth="1"/>
    <col min="1048" max="1048" width="21.44140625" style="1379" customWidth="1"/>
    <col min="1049" max="1049" width="20.33203125" style="1379" customWidth="1"/>
    <col min="1050" max="1251" width="8.88671875" style="1379"/>
    <col min="1252" max="1252" width="2.6640625" style="1379" customWidth="1"/>
    <col min="1253" max="1253" width="3.44140625" style="1379" customWidth="1"/>
    <col min="1254" max="1254" width="4.88671875" style="1379" customWidth="1"/>
    <col min="1255" max="1255" width="33.44140625" style="1379" customWidth="1"/>
    <col min="1256" max="1256" width="16.88671875" style="1379" customWidth="1"/>
    <col min="1257" max="1257" width="12.44140625" style="1379" customWidth="1"/>
    <col min="1258" max="1258" width="10.33203125" style="1379" customWidth="1"/>
    <col min="1259" max="1259" width="12.44140625" style="1379" customWidth="1"/>
    <col min="1260" max="1260" width="14.6640625" style="1379" customWidth="1"/>
    <col min="1261" max="1261" width="13.33203125" style="1379" customWidth="1"/>
    <col min="1262" max="1262" width="8.44140625" style="1379" customWidth="1"/>
    <col min="1263" max="1264" width="9.44140625" style="1379" customWidth="1"/>
    <col min="1265" max="1265" width="12.44140625" style="1379" customWidth="1"/>
    <col min="1266" max="1266" width="11.109375" style="1379" customWidth="1"/>
    <col min="1267" max="1267" width="10" style="1379" customWidth="1"/>
    <col min="1268" max="1268" width="10.44140625" style="1379" customWidth="1"/>
    <col min="1269" max="1269" width="9.88671875" style="1379" customWidth="1"/>
    <col min="1270" max="1271" width="11" style="1379" customWidth="1"/>
    <col min="1272" max="1292" width="9.88671875" style="1379" customWidth="1"/>
    <col min="1293" max="1295" width="11" style="1379" customWidth="1"/>
    <col min="1296" max="1296" width="13.33203125" style="1379" customWidth="1"/>
    <col min="1297" max="1297" width="14.88671875" style="1379" customWidth="1"/>
    <col min="1298" max="1302" width="14.6640625" style="1379" customWidth="1"/>
    <col min="1303" max="1303" width="20.109375" style="1379" customWidth="1"/>
    <col min="1304" max="1304" width="21.44140625" style="1379" customWidth="1"/>
    <col min="1305" max="1305" width="20.33203125" style="1379" customWidth="1"/>
    <col min="1306" max="1507" width="8.88671875" style="1379"/>
    <col min="1508" max="1508" width="2.6640625" style="1379" customWidth="1"/>
    <col min="1509" max="1509" width="3.44140625" style="1379" customWidth="1"/>
    <col min="1510" max="1510" width="4.88671875" style="1379" customWidth="1"/>
    <col min="1511" max="1511" width="33.44140625" style="1379" customWidth="1"/>
    <col min="1512" max="1512" width="16.88671875" style="1379" customWidth="1"/>
    <col min="1513" max="1513" width="12.44140625" style="1379" customWidth="1"/>
    <col min="1514" max="1514" width="10.33203125" style="1379" customWidth="1"/>
    <col min="1515" max="1515" width="12.44140625" style="1379" customWidth="1"/>
    <col min="1516" max="1516" width="14.6640625" style="1379" customWidth="1"/>
    <col min="1517" max="1517" width="13.33203125" style="1379" customWidth="1"/>
    <col min="1518" max="1518" width="8.44140625" style="1379" customWidth="1"/>
    <col min="1519" max="1520" width="9.44140625" style="1379" customWidth="1"/>
    <col min="1521" max="1521" width="12.44140625" style="1379" customWidth="1"/>
    <col min="1522" max="1522" width="11.109375" style="1379" customWidth="1"/>
    <col min="1523" max="1523" width="10" style="1379" customWidth="1"/>
    <col min="1524" max="1524" width="10.44140625" style="1379" customWidth="1"/>
    <col min="1525" max="1525" width="9.88671875" style="1379" customWidth="1"/>
    <col min="1526" max="1527" width="11" style="1379" customWidth="1"/>
    <col min="1528" max="1548" width="9.88671875" style="1379" customWidth="1"/>
    <col min="1549" max="1551" width="11" style="1379" customWidth="1"/>
    <col min="1552" max="1552" width="13.33203125" style="1379" customWidth="1"/>
    <col min="1553" max="1553" width="14.88671875" style="1379" customWidth="1"/>
    <col min="1554" max="1558" width="14.6640625" style="1379" customWidth="1"/>
    <col min="1559" max="1559" width="20.109375" style="1379" customWidth="1"/>
    <col min="1560" max="1560" width="21.44140625" style="1379" customWidth="1"/>
    <col min="1561" max="1561" width="20.33203125" style="1379" customWidth="1"/>
    <col min="1562" max="1763" width="8.88671875" style="1379"/>
    <col min="1764" max="1764" width="2.6640625" style="1379" customWidth="1"/>
    <col min="1765" max="1765" width="3.44140625" style="1379" customWidth="1"/>
    <col min="1766" max="1766" width="4.88671875" style="1379" customWidth="1"/>
    <col min="1767" max="1767" width="33.44140625" style="1379" customWidth="1"/>
    <col min="1768" max="1768" width="16.88671875" style="1379" customWidth="1"/>
    <col min="1769" max="1769" width="12.44140625" style="1379" customWidth="1"/>
    <col min="1770" max="1770" width="10.33203125" style="1379" customWidth="1"/>
    <col min="1771" max="1771" width="12.44140625" style="1379" customWidth="1"/>
    <col min="1772" max="1772" width="14.6640625" style="1379" customWidth="1"/>
    <col min="1773" max="1773" width="13.33203125" style="1379" customWidth="1"/>
    <col min="1774" max="1774" width="8.44140625" style="1379" customWidth="1"/>
    <col min="1775" max="1776" width="9.44140625" style="1379" customWidth="1"/>
    <col min="1777" max="1777" width="12.44140625" style="1379" customWidth="1"/>
    <col min="1778" max="1778" width="11.109375" style="1379" customWidth="1"/>
    <col min="1779" max="1779" width="10" style="1379" customWidth="1"/>
    <col min="1780" max="1780" width="10.44140625" style="1379" customWidth="1"/>
    <col min="1781" max="1781" width="9.88671875" style="1379" customWidth="1"/>
    <col min="1782" max="1783" width="11" style="1379" customWidth="1"/>
    <col min="1784" max="1804" width="9.88671875" style="1379" customWidth="1"/>
    <col min="1805" max="1807" width="11" style="1379" customWidth="1"/>
    <col min="1808" max="1808" width="13.33203125" style="1379" customWidth="1"/>
    <col min="1809" max="1809" width="14.88671875" style="1379" customWidth="1"/>
    <col min="1810" max="1814" width="14.6640625" style="1379" customWidth="1"/>
    <col min="1815" max="1815" width="20.109375" style="1379" customWidth="1"/>
    <col min="1816" max="1816" width="21.44140625" style="1379" customWidth="1"/>
    <col min="1817" max="1817" width="20.33203125" style="1379" customWidth="1"/>
    <col min="1818" max="2019" width="8.88671875" style="1379"/>
    <col min="2020" max="2020" width="2.6640625" style="1379" customWidth="1"/>
    <col min="2021" max="2021" width="3.44140625" style="1379" customWidth="1"/>
    <col min="2022" max="2022" width="4.88671875" style="1379" customWidth="1"/>
    <col min="2023" max="2023" width="33.44140625" style="1379" customWidth="1"/>
    <col min="2024" max="2024" width="16.88671875" style="1379" customWidth="1"/>
    <col min="2025" max="2025" width="12.44140625" style="1379" customWidth="1"/>
    <col min="2026" max="2026" width="10.33203125" style="1379" customWidth="1"/>
    <col min="2027" max="2027" width="12.44140625" style="1379" customWidth="1"/>
    <col min="2028" max="2028" width="14.6640625" style="1379" customWidth="1"/>
    <col min="2029" max="2029" width="13.33203125" style="1379" customWidth="1"/>
    <col min="2030" max="2030" width="8.44140625" style="1379" customWidth="1"/>
    <col min="2031" max="2032" width="9.44140625" style="1379" customWidth="1"/>
    <col min="2033" max="2033" width="12.44140625" style="1379" customWidth="1"/>
    <col min="2034" max="2034" width="11.109375" style="1379" customWidth="1"/>
    <col min="2035" max="2035" width="10" style="1379" customWidth="1"/>
    <col min="2036" max="2036" width="10.44140625" style="1379" customWidth="1"/>
    <col min="2037" max="2037" width="9.88671875" style="1379" customWidth="1"/>
    <col min="2038" max="2039" width="11" style="1379" customWidth="1"/>
    <col min="2040" max="2060" width="9.88671875" style="1379" customWidth="1"/>
    <col min="2061" max="2063" width="11" style="1379" customWidth="1"/>
    <col min="2064" max="2064" width="13.33203125" style="1379" customWidth="1"/>
    <col min="2065" max="2065" width="14.88671875" style="1379" customWidth="1"/>
    <col min="2066" max="2070" width="14.6640625" style="1379" customWidth="1"/>
    <col min="2071" max="2071" width="20.109375" style="1379" customWidth="1"/>
    <col min="2072" max="2072" width="21.44140625" style="1379" customWidth="1"/>
    <col min="2073" max="2073" width="20.33203125" style="1379" customWidth="1"/>
    <col min="2074" max="2275" width="8.88671875" style="1379"/>
    <col min="2276" max="2276" width="2.6640625" style="1379" customWidth="1"/>
    <col min="2277" max="2277" width="3.44140625" style="1379" customWidth="1"/>
    <col min="2278" max="2278" width="4.88671875" style="1379" customWidth="1"/>
    <col min="2279" max="2279" width="33.44140625" style="1379" customWidth="1"/>
    <col min="2280" max="2280" width="16.88671875" style="1379" customWidth="1"/>
    <col min="2281" max="2281" width="12.44140625" style="1379" customWidth="1"/>
    <col min="2282" max="2282" width="10.33203125" style="1379" customWidth="1"/>
    <col min="2283" max="2283" width="12.44140625" style="1379" customWidth="1"/>
    <col min="2284" max="2284" width="14.6640625" style="1379" customWidth="1"/>
    <col min="2285" max="2285" width="13.33203125" style="1379" customWidth="1"/>
    <col min="2286" max="2286" width="8.44140625" style="1379" customWidth="1"/>
    <col min="2287" max="2288" width="9.44140625" style="1379" customWidth="1"/>
    <col min="2289" max="2289" width="12.44140625" style="1379" customWidth="1"/>
    <col min="2290" max="2290" width="11.109375" style="1379" customWidth="1"/>
    <col min="2291" max="2291" width="10" style="1379" customWidth="1"/>
    <col min="2292" max="2292" width="10.44140625" style="1379" customWidth="1"/>
    <col min="2293" max="2293" width="9.88671875" style="1379" customWidth="1"/>
    <col min="2294" max="2295" width="11" style="1379" customWidth="1"/>
    <col min="2296" max="2316" width="9.88671875" style="1379" customWidth="1"/>
    <col min="2317" max="2319" width="11" style="1379" customWidth="1"/>
    <col min="2320" max="2320" width="13.33203125" style="1379" customWidth="1"/>
    <col min="2321" max="2321" width="14.88671875" style="1379" customWidth="1"/>
    <col min="2322" max="2326" width="14.6640625" style="1379" customWidth="1"/>
    <col min="2327" max="2327" width="20.109375" style="1379" customWidth="1"/>
    <col min="2328" max="2328" width="21.44140625" style="1379" customWidth="1"/>
    <col min="2329" max="2329" width="20.33203125" style="1379" customWidth="1"/>
    <col min="2330" max="2531" width="8.88671875" style="1379"/>
    <col min="2532" max="2532" width="2.6640625" style="1379" customWidth="1"/>
    <col min="2533" max="2533" width="3.44140625" style="1379" customWidth="1"/>
    <col min="2534" max="2534" width="4.88671875" style="1379" customWidth="1"/>
    <col min="2535" max="2535" width="33.44140625" style="1379" customWidth="1"/>
    <col min="2536" max="2536" width="16.88671875" style="1379" customWidth="1"/>
    <col min="2537" max="2537" width="12.44140625" style="1379" customWidth="1"/>
    <col min="2538" max="2538" width="10.33203125" style="1379" customWidth="1"/>
    <col min="2539" max="2539" width="12.44140625" style="1379" customWidth="1"/>
    <col min="2540" max="2540" width="14.6640625" style="1379" customWidth="1"/>
    <col min="2541" max="2541" width="13.33203125" style="1379" customWidth="1"/>
    <col min="2542" max="2542" width="8.44140625" style="1379" customWidth="1"/>
    <col min="2543" max="2544" width="9.44140625" style="1379" customWidth="1"/>
    <col min="2545" max="2545" width="12.44140625" style="1379" customWidth="1"/>
    <col min="2546" max="2546" width="11.109375" style="1379" customWidth="1"/>
    <col min="2547" max="2547" width="10" style="1379" customWidth="1"/>
    <col min="2548" max="2548" width="10.44140625" style="1379" customWidth="1"/>
    <col min="2549" max="2549" width="9.88671875" style="1379" customWidth="1"/>
    <col min="2550" max="2551" width="11" style="1379" customWidth="1"/>
    <col min="2552" max="2572" width="9.88671875" style="1379" customWidth="1"/>
    <col min="2573" max="2575" width="11" style="1379" customWidth="1"/>
    <col min="2576" max="2576" width="13.33203125" style="1379" customWidth="1"/>
    <col min="2577" max="2577" width="14.88671875" style="1379" customWidth="1"/>
    <col min="2578" max="2582" width="14.6640625" style="1379" customWidth="1"/>
    <col min="2583" max="2583" width="20.109375" style="1379" customWidth="1"/>
    <col min="2584" max="2584" width="21.44140625" style="1379" customWidth="1"/>
    <col min="2585" max="2585" width="20.33203125" style="1379" customWidth="1"/>
    <col min="2586" max="2787" width="8.88671875" style="1379"/>
    <col min="2788" max="2788" width="2.6640625" style="1379" customWidth="1"/>
    <col min="2789" max="2789" width="3.44140625" style="1379" customWidth="1"/>
    <col min="2790" max="2790" width="4.88671875" style="1379" customWidth="1"/>
    <col min="2791" max="2791" width="33.44140625" style="1379" customWidth="1"/>
    <col min="2792" max="2792" width="16.88671875" style="1379" customWidth="1"/>
    <col min="2793" max="2793" width="12.44140625" style="1379" customWidth="1"/>
    <col min="2794" max="2794" width="10.33203125" style="1379" customWidth="1"/>
    <col min="2795" max="2795" width="12.44140625" style="1379" customWidth="1"/>
    <col min="2796" max="2796" width="14.6640625" style="1379" customWidth="1"/>
    <col min="2797" max="2797" width="13.33203125" style="1379" customWidth="1"/>
    <col min="2798" max="2798" width="8.44140625" style="1379" customWidth="1"/>
    <col min="2799" max="2800" width="9.44140625" style="1379" customWidth="1"/>
    <col min="2801" max="2801" width="12.44140625" style="1379" customWidth="1"/>
    <col min="2802" max="2802" width="11.109375" style="1379" customWidth="1"/>
    <col min="2803" max="2803" width="10" style="1379" customWidth="1"/>
    <col min="2804" max="2804" width="10.44140625" style="1379" customWidth="1"/>
    <col min="2805" max="2805" width="9.88671875" style="1379" customWidth="1"/>
    <col min="2806" max="2807" width="11" style="1379" customWidth="1"/>
    <col min="2808" max="2828" width="9.88671875" style="1379" customWidth="1"/>
    <col min="2829" max="2831" width="11" style="1379" customWidth="1"/>
    <col min="2832" max="2832" width="13.33203125" style="1379" customWidth="1"/>
    <col min="2833" max="2833" width="14.88671875" style="1379" customWidth="1"/>
    <col min="2834" max="2838" width="14.6640625" style="1379" customWidth="1"/>
    <col min="2839" max="2839" width="20.109375" style="1379" customWidth="1"/>
    <col min="2840" max="2840" width="21.44140625" style="1379" customWidth="1"/>
    <col min="2841" max="2841" width="20.33203125" style="1379" customWidth="1"/>
    <col min="2842" max="3043" width="8.88671875" style="1379"/>
    <col min="3044" max="3044" width="2.6640625" style="1379" customWidth="1"/>
    <col min="3045" max="3045" width="3.44140625" style="1379" customWidth="1"/>
    <col min="3046" max="3046" width="4.88671875" style="1379" customWidth="1"/>
    <col min="3047" max="3047" width="33.44140625" style="1379" customWidth="1"/>
    <col min="3048" max="3048" width="16.88671875" style="1379" customWidth="1"/>
    <col min="3049" max="3049" width="12.44140625" style="1379" customWidth="1"/>
    <col min="3050" max="3050" width="10.33203125" style="1379" customWidth="1"/>
    <col min="3051" max="3051" width="12.44140625" style="1379" customWidth="1"/>
    <col min="3052" max="3052" width="14.6640625" style="1379" customWidth="1"/>
    <col min="3053" max="3053" width="13.33203125" style="1379" customWidth="1"/>
    <col min="3054" max="3054" width="8.44140625" style="1379" customWidth="1"/>
    <col min="3055" max="3056" width="9.44140625" style="1379" customWidth="1"/>
    <col min="3057" max="3057" width="12.44140625" style="1379" customWidth="1"/>
    <col min="3058" max="3058" width="11.109375" style="1379" customWidth="1"/>
    <col min="3059" max="3059" width="10" style="1379" customWidth="1"/>
    <col min="3060" max="3060" width="10.44140625" style="1379" customWidth="1"/>
    <col min="3061" max="3061" width="9.88671875" style="1379" customWidth="1"/>
    <col min="3062" max="3063" width="11" style="1379" customWidth="1"/>
    <col min="3064" max="3084" width="9.88671875" style="1379" customWidth="1"/>
    <col min="3085" max="3087" width="11" style="1379" customWidth="1"/>
    <col min="3088" max="3088" width="13.33203125" style="1379" customWidth="1"/>
    <col min="3089" max="3089" width="14.88671875" style="1379" customWidth="1"/>
    <col min="3090" max="3094" width="14.6640625" style="1379" customWidth="1"/>
    <col min="3095" max="3095" width="20.109375" style="1379" customWidth="1"/>
    <col min="3096" max="3096" width="21.44140625" style="1379" customWidth="1"/>
    <col min="3097" max="3097" width="20.33203125" style="1379" customWidth="1"/>
    <col min="3098" max="3299" width="8.88671875" style="1379"/>
    <col min="3300" max="3300" width="2.6640625" style="1379" customWidth="1"/>
    <col min="3301" max="3301" width="3.44140625" style="1379" customWidth="1"/>
    <col min="3302" max="3302" width="4.88671875" style="1379" customWidth="1"/>
    <col min="3303" max="3303" width="33.44140625" style="1379" customWidth="1"/>
    <col min="3304" max="3304" width="16.88671875" style="1379" customWidth="1"/>
    <col min="3305" max="3305" width="12.44140625" style="1379" customWidth="1"/>
    <col min="3306" max="3306" width="10.33203125" style="1379" customWidth="1"/>
    <col min="3307" max="3307" width="12.44140625" style="1379" customWidth="1"/>
    <col min="3308" max="3308" width="14.6640625" style="1379" customWidth="1"/>
    <col min="3309" max="3309" width="13.33203125" style="1379" customWidth="1"/>
    <col min="3310" max="3310" width="8.44140625" style="1379" customWidth="1"/>
    <col min="3311" max="3312" width="9.44140625" style="1379" customWidth="1"/>
    <col min="3313" max="3313" width="12.44140625" style="1379" customWidth="1"/>
    <col min="3314" max="3314" width="11.109375" style="1379" customWidth="1"/>
    <col min="3315" max="3315" width="10" style="1379" customWidth="1"/>
    <col min="3316" max="3316" width="10.44140625" style="1379" customWidth="1"/>
    <col min="3317" max="3317" width="9.88671875" style="1379" customWidth="1"/>
    <col min="3318" max="3319" width="11" style="1379" customWidth="1"/>
    <col min="3320" max="3340" width="9.88671875" style="1379" customWidth="1"/>
    <col min="3341" max="3343" width="11" style="1379" customWidth="1"/>
    <col min="3344" max="3344" width="13.33203125" style="1379" customWidth="1"/>
    <col min="3345" max="3345" width="14.88671875" style="1379" customWidth="1"/>
    <col min="3346" max="3350" width="14.6640625" style="1379" customWidth="1"/>
    <col min="3351" max="3351" width="20.109375" style="1379" customWidth="1"/>
    <col min="3352" max="3352" width="21.44140625" style="1379" customWidth="1"/>
    <col min="3353" max="3353" width="20.33203125" style="1379" customWidth="1"/>
    <col min="3354" max="3555" width="8.88671875" style="1379"/>
    <col min="3556" max="3556" width="2.6640625" style="1379" customWidth="1"/>
    <col min="3557" max="3557" width="3.44140625" style="1379" customWidth="1"/>
    <col min="3558" max="3558" width="4.88671875" style="1379" customWidth="1"/>
    <col min="3559" max="3559" width="33.44140625" style="1379" customWidth="1"/>
    <col min="3560" max="3560" width="16.88671875" style="1379" customWidth="1"/>
    <col min="3561" max="3561" width="12.44140625" style="1379" customWidth="1"/>
    <col min="3562" max="3562" width="10.33203125" style="1379" customWidth="1"/>
    <col min="3563" max="3563" width="12.44140625" style="1379" customWidth="1"/>
    <col min="3564" max="3564" width="14.6640625" style="1379" customWidth="1"/>
    <col min="3565" max="3565" width="13.33203125" style="1379" customWidth="1"/>
    <col min="3566" max="3566" width="8.44140625" style="1379" customWidth="1"/>
    <col min="3567" max="3568" width="9.44140625" style="1379" customWidth="1"/>
    <col min="3569" max="3569" width="12.44140625" style="1379" customWidth="1"/>
    <col min="3570" max="3570" width="11.109375" style="1379" customWidth="1"/>
    <col min="3571" max="3571" width="10" style="1379" customWidth="1"/>
    <col min="3572" max="3572" width="10.44140625" style="1379" customWidth="1"/>
    <col min="3573" max="3573" width="9.88671875" style="1379" customWidth="1"/>
    <col min="3574" max="3575" width="11" style="1379" customWidth="1"/>
    <col min="3576" max="3596" width="9.88671875" style="1379" customWidth="1"/>
    <col min="3597" max="3599" width="11" style="1379" customWidth="1"/>
    <col min="3600" max="3600" width="13.33203125" style="1379" customWidth="1"/>
    <col min="3601" max="3601" width="14.88671875" style="1379" customWidth="1"/>
    <col min="3602" max="3606" width="14.6640625" style="1379" customWidth="1"/>
    <col min="3607" max="3607" width="20.109375" style="1379" customWidth="1"/>
    <col min="3608" max="3608" width="21.44140625" style="1379" customWidth="1"/>
    <col min="3609" max="3609" width="20.33203125" style="1379" customWidth="1"/>
    <col min="3610" max="3811" width="8.88671875" style="1379"/>
    <col min="3812" max="3812" width="2.6640625" style="1379" customWidth="1"/>
    <col min="3813" max="3813" width="3.44140625" style="1379" customWidth="1"/>
    <col min="3814" max="3814" width="4.88671875" style="1379" customWidth="1"/>
    <col min="3815" max="3815" width="33.44140625" style="1379" customWidth="1"/>
    <col min="3816" max="3816" width="16.88671875" style="1379" customWidth="1"/>
    <col min="3817" max="3817" width="12.44140625" style="1379" customWidth="1"/>
    <col min="3818" max="3818" width="10.33203125" style="1379" customWidth="1"/>
    <col min="3819" max="3819" width="12.44140625" style="1379" customWidth="1"/>
    <col min="3820" max="3820" width="14.6640625" style="1379" customWidth="1"/>
    <col min="3821" max="3821" width="13.33203125" style="1379" customWidth="1"/>
    <col min="3822" max="3822" width="8.44140625" style="1379" customWidth="1"/>
    <col min="3823" max="3824" width="9.44140625" style="1379" customWidth="1"/>
    <col min="3825" max="3825" width="12.44140625" style="1379" customWidth="1"/>
    <col min="3826" max="3826" width="11.109375" style="1379" customWidth="1"/>
    <col min="3827" max="3827" width="10" style="1379" customWidth="1"/>
    <col min="3828" max="3828" width="10.44140625" style="1379" customWidth="1"/>
    <col min="3829" max="3829" width="9.88671875" style="1379" customWidth="1"/>
    <col min="3830" max="3831" width="11" style="1379" customWidth="1"/>
    <col min="3832" max="3852" width="9.88671875" style="1379" customWidth="1"/>
    <col min="3853" max="3855" width="11" style="1379" customWidth="1"/>
    <col min="3856" max="3856" width="13.33203125" style="1379" customWidth="1"/>
    <col min="3857" max="3857" width="14.88671875" style="1379" customWidth="1"/>
    <col min="3858" max="3862" width="14.6640625" style="1379" customWidth="1"/>
    <col min="3863" max="3863" width="20.109375" style="1379" customWidth="1"/>
    <col min="3864" max="3864" width="21.44140625" style="1379" customWidth="1"/>
    <col min="3865" max="3865" width="20.33203125" style="1379" customWidth="1"/>
    <col min="3866" max="4067" width="8.88671875" style="1379"/>
    <col min="4068" max="4068" width="2.6640625" style="1379" customWidth="1"/>
    <col min="4069" max="4069" width="3.44140625" style="1379" customWidth="1"/>
    <col min="4070" max="4070" width="4.88671875" style="1379" customWidth="1"/>
    <col min="4071" max="4071" width="33.44140625" style="1379" customWidth="1"/>
    <col min="4072" max="4072" width="16.88671875" style="1379" customWidth="1"/>
    <col min="4073" max="4073" width="12.44140625" style="1379" customWidth="1"/>
    <col min="4074" max="4074" width="10.33203125" style="1379" customWidth="1"/>
    <col min="4075" max="4075" width="12.44140625" style="1379" customWidth="1"/>
    <col min="4076" max="4076" width="14.6640625" style="1379" customWidth="1"/>
    <col min="4077" max="4077" width="13.33203125" style="1379" customWidth="1"/>
    <col min="4078" max="4078" width="8.44140625" style="1379" customWidth="1"/>
    <col min="4079" max="4080" width="9.44140625" style="1379" customWidth="1"/>
    <col min="4081" max="4081" width="12.44140625" style="1379" customWidth="1"/>
    <col min="4082" max="4082" width="11.109375" style="1379" customWidth="1"/>
    <col min="4083" max="4083" width="10" style="1379" customWidth="1"/>
    <col min="4084" max="4084" width="10.44140625" style="1379" customWidth="1"/>
    <col min="4085" max="4085" width="9.88671875" style="1379" customWidth="1"/>
    <col min="4086" max="4087" width="11" style="1379" customWidth="1"/>
    <col min="4088" max="4108" width="9.88671875" style="1379" customWidth="1"/>
    <col min="4109" max="4111" width="11" style="1379" customWidth="1"/>
    <col min="4112" max="4112" width="13.33203125" style="1379" customWidth="1"/>
    <col min="4113" max="4113" width="14.88671875" style="1379" customWidth="1"/>
    <col min="4114" max="4118" width="14.6640625" style="1379" customWidth="1"/>
    <col min="4119" max="4119" width="20.109375" style="1379" customWidth="1"/>
    <col min="4120" max="4120" width="21.44140625" style="1379" customWidth="1"/>
    <col min="4121" max="4121" width="20.33203125" style="1379" customWidth="1"/>
    <col min="4122" max="4323" width="8.88671875" style="1379"/>
    <col min="4324" max="4324" width="2.6640625" style="1379" customWidth="1"/>
    <col min="4325" max="4325" width="3.44140625" style="1379" customWidth="1"/>
    <col min="4326" max="4326" width="4.88671875" style="1379" customWidth="1"/>
    <col min="4327" max="4327" width="33.44140625" style="1379" customWidth="1"/>
    <col min="4328" max="4328" width="16.88671875" style="1379" customWidth="1"/>
    <col min="4329" max="4329" width="12.44140625" style="1379" customWidth="1"/>
    <col min="4330" max="4330" width="10.33203125" style="1379" customWidth="1"/>
    <col min="4331" max="4331" width="12.44140625" style="1379" customWidth="1"/>
    <col min="4332" max="4332" width="14.6640625" style="1379" customWidth="1"/>
    <col min="4333" max="4333" width="13.33203125" style="1379" customWidth="1"/>
    <col min="4334" max="4334" width="8.44140625" style="1379" customWidth="1"/>
    <col min="4335" max="4336" width="9.44140625" style="1379" customWidth="1"/>
    <col min="4337" max="4337" width="12.44140625" style="1379" customWidth="1"/>
    <col min="4338" max="4338" width="11.109375" style="1379" customWidth="1"/>
    <col min="4339" max="4339" width="10" style="1379" customWidth="1"/>
    <col min="4340" max="4340" width="10.44140625" style="1379" customWidth="1"/>
    <col min="4341" max="4341" width="9.88671875" style="1379" customWidth="1"/>
    <col min="4342" max="4343" width="11" style="1379" customWidth="1"/>
    <col min="4344" max="4364" width="9.88671875" style="1379" customWidth="1"/>
    <col min="4365" max="4367" width="11" style="1379" customWidth="1"/>
    <col min="4368" max="4368" width="13.33203125" style="1379" customWidth="1"/>
    <col min="4369" max="4369" width="14.88671875" style="1379" customWidth="1"/>
    <col min="4370" max="4374" width="14.6640625" style="1379" customWidth="1"/>
    <col min="4375" max="4375" width="20.109375" style="1379" customWidth="1"/>
    <col min="4376" max="4376" width="21.44140625" style="1379" customWidth="1"/>
    <col min="4377" max="4377" width="20.33203125" style="1379" customWidth="1"/>
    <col min="4378" max="4579" width="8.88671875" style="1379"/>
    <col min="4580" max="4580" width="2.6640625" style="1379" customWidth="1"/>
    <col min="4581" max="4581" width="3.44140625" style="1379" customWidth="1"/>
    <col min="4582" max="4582" width="4.88671875" style="1379" customWidth="1"/>
    <col min="4583" max="4583" width="33.44140625" style="1379" customWidth="1"/>
    <col min="4584" max="4584" width="16.88671875" style="1379" customWidth="1"/>
    <col min="4585" max="4585" width="12.44140625" style="1379" customWidth="1"/>
    <col min="4586" max="4586" width="10.33203125" style="1379" customWidth="1"/>
    <col min="4587" max="4587" width="12.44140625" style="1379" customWidth="1"/>
    <col min="4588" max="4588" width="14.6640625" style="1379" customWidth="1"/>
    <col min="4589" max="4589" width="13.33203125" style="1379" customWidth="1"/>
    <col min="4590" max="4590" width="8.44140625" style="1379" customWidth="1"/>
    <col min="4591" max="4592" width="9.44140625" style="1379" customWidth="1"/>
    <col min="4593" max="4593" width="12.44140625" style="1379" customWidth="1"/>
    <col min="4594" max="4594" width="11.109375" style="1379" customWidth="1"/>
    <col min="4595" max="4595" width="10" style="1379" customWidth="1"/>
    <col min="4596" max="4596" width="10.44140625" style="1379" customWidth="1"/>
    <col min="4597" max="4597" width="9.88671875" style="1379" customWidth="1"/>
    <col min="4598" max="4599" width="11" style="1379" customWidth="1"/>
    <col min="4600" max="4620" width="9.88671875" style="1379" customWidth="1"/>
    <col min="4621" max="4623" width="11" style="1379" customWidth="1"/>
    <col min="4624" max="4624" width="13.33203125" style="1379" customWidth="1"/>
    <col min="4625" max="4625" width="14.88671875" style="1379" customWidth="1"/>
    <col min="4626" max="4630" width="14.6640625" style="1379" customWidth="1"/>
    <col min="4631" max="4631" width="20.109375" style="1379" customWidth="1"/>
    <col min="4632" max="4632" width="21.44140625" style="1379" customWidth="1"/>
    <col min="4633" max="4633" width="20.33203125" style="1379" customWidth="1"/>
    <col min="4634" max="4835" width="8.88671875" style="1379"/>
    <col min="4836" max="4836" width="2.6640625" style="1379" customWidth="1"/>
    <col min="4837" max="4837" width="3.44140625" style="1379" customWidth="1"/>
    <col min="4838" max="4838" width="4.88671875" style="1379" customWidth="1"/>
    <col min="4839" max="4839" width="33.44140625" style="1379" customWidth="1"/>
    <col min="4840" max="4840" width="16.88671875" style="1379" customWidth="1"/>
    <col min="4841" max="4841" width="12.44140625" style="1379" customWidth="1"/>
    <col min="4842" max="4842" width="10.33203125" style="1379" customWidth="1"/>
    <col min="4843" max="4843" width="12.44140625" style="1379" customWidth="1"/>
    <col min="4844" max="4844" width="14.6640625" style="1379" customWidth="1"/>
    <col min="4845" max="4845" width="13.33203125" style="1379" customWidth="1"/>
    <col min="4846" max="4846" width="8.44140625" style="1379" customWidth="1"/>
    <col min="4847" max="4848" width="9.44140625" style="1379" customWidth="1"/>
    <col min="4849" max="4849" width="12.44140625" style="1379" customWidth="1"/>
    <col min="4850" max="4850" width="11.109375" style="1379" customWidth="1"/>
    <col min="4851" max="4851" width="10" style="1379" customWidth="1"/>
    <col min="4852" max="4852" width="10.44140625" style="1379" customWidth="1"/>
    <col min="4853" max="4853" width="9.88671875" style="1379" customWidth="1"/>
    <col min="4854" max="4855" width="11" style="1379" customWidth="1"/>
    <col min="4856" max="4876" width="9.88671875" style="1379" customWidth="1"/>
    <col min="4877" max="4879" width="11" style="1379" customWidth="1"/>
    <col min="4880" max="4880" width="13.33203125" style="1379" customWidth="1"/>
    <col min="4881" max="4881" width="14.88671875" style="1379" customWidth="1"/>
    <col min="4882" max="4886" width="14.6640625" style="1379" customWidth="1"/>
    <col min="4887" max="4887" width="20.109375" style="1379" customWidth="1"/>
    <col min="4888" max="4888" width="21.44140625" style="1379" customWidth="1"/>
    <col min="4889" max="4889" width="20.33203125" style="1379" customWidth="1"/>
    <col min="4890" max="5091" width="8.88671875" style="1379"/>
    <col min="5092" max="5092" width="2.6640625" style="1379" customWidth="1"/>
    <col min="5093" max="5093" width="3.44140625" style="1379" customWidth="1"/>
    <col min="5094" max="5094" width="4.88671875" style="1379" customWidth="1"/>
    <col min="5095" max="5095" width="33.44140625" style="1379" customWidth="1"/>
    <col min="5096" max="5096" width="16.88671875" style="1379" customWidth="1"/>
    <col min="5097" max="5097" width="12.44140625" style="1379" customWidth="1"/>
    <col min="5098" max="5098" width="10.33203125" style="1379" customWidth="1"/>
    <col min="5099" max="5099" width="12.44140625" style="1379" customWidth="1"/>
    <col min="5100" max="5100" width="14.6640625" style="1379" customWidth="1"/>
    <col min="5101" max="5101" width="13.33203125" style="1379" customWidth="1"/>
    <col min="5102" max="5102" width="8.44140625" style="1379" customWidth="1"/>
    <col min="5103" max="5104" width="9.44140625" style="1379" customWidth="1"/>
    <col min="5105" max="5105" width="12.44140625" style="1379" customWidth="1"/>
    <col min="5106" max="5106" width="11.109375" style="1379" customWidth="1"/>
    <col min="5107" max="5107" width="10" style="1379" customWidth="1"/>
    <col min="5108" max="5108" width="10.44140625" style="1379" customWidth="1"/>
    <col min="5109" max="5109" width="9.88671875" style="1379" customWidth="1"/>
    <col min="5110" max="5111" width="11" style="1379" customWidth="1"/>
    <col min="5112" max="5132" width="9.88671875" style="1379" customWidth="1"/>
    <col min="5133" max="5135" width="11" style="1379" customWidth="1"/>
    <col min="5136" max="5136" width="13.33203125" style="1379" customWidth="1"/>
    <col min="5137" max="5137" width="14.88671875" style="1379" customWidth="1"/>
    <col min="5138" max="5142" width="14.6640625" style="1379" customWidth="1"/>
    <col min="5143" max="5143" width="20.109375" style="1379" customWidth="1"/>
    <col min="5144" max="5144" width="21.44140625" style="1379" customWidth="1"/>
    <col min="5145" max="5145" width="20.33203125" style="1379" customWidth="1"/>
    <col min="5146" max="5347" width="8.88671875" style="1379"/>
    <col min="5348" max="5348" width="2.6640625" style="1379" customWidth="1"/>
    <col min="5349" max="5349" width="3.44140625" style="1379" customWidth="1"/>
    <col min="5350" max="5350" width="4.88671875" style="1379" customWidth="1"/>
    <col min="5351" max="5351" width="33.44140625" style="1379" customWidth="1"/>
    <col min="5352" max="5352" width="16.88671875" style="1379" customWidth="1"/>
    <col min="5353" max="5353" width="12.44140625" style="1379" customWidth="1"/>
    <col min="5354" max="5354" width="10.33203125" style="1379" customWidth="1"/>
    <col min="5355" max="5355" width="12.44140625" style="1379" customWidth="1"/>
    <col min="5356" max="5356" width="14.6640625" style="1379" customWidth="1"/>
    <col min="5357" max="5357" width="13.33203125" style="1379" customWidth="1"/>
    <col min="5358" max="5358" width="8.44140625" style="1379" customWidth="1"/>
    <col min="5359" max="5360" width="9.44140625" style="1379" customWidth="1"/>
    <col min="5361" max="5361" width="12.44140625" style="1379" customWidth="1"/>
    <col min="5362" max="5362" width="11.109375" style="1379" customWidth="1"/>
    <col min="5363" max="5363" width="10" style="1379" customWidth="1"/>
    <col min="5364" max="5364" width="10.44140625" style="1379" customWidth="1"/>
    <col min="5365" max="5365" width="9.88671875" style="1379" customWidth="1"/>
    <col min="5366" max="5367" width="11" style="1379" customWidth="1"/>
    <col min="5368" max="5388" width="9.88671875" style="1379" customWidth="1"/>
    <col min="5389" max="5391" width="11" style="1379" customWidth="1"/>
    <col min="5392" max="5392" width="13.33203125" style="1379" customWidth="1"/>
    <col min="5393" max="5393" width="14.88671875" style="1379" customWidth="1"/>
    <col min="5394" max="5398" width="14.6640625" style="1379" customWidth="1"/>
    <col min="5399" max="5399" width="20.109375" style="1379" customWidth="1"/>
    <col min="5400" max="5400" width="21.44140625" style="1379" customWidth="1"/>
    <col min="5401" max="5401" width="20.33203125" style="1379" customWidth="1"/>
    <col min="5402" max="5603" width="8.88671875" style="1379"/>
    <col min="5604" max="5604" width="2.6640625" style="1379" customWidth="1"/>
    <col min="5605" max="5605" width="3.44140625" style="1379" customWidth="1"/>
    <col min="5606" max="5606" width="4.88671875" style="1379" customWidth="1"/>
    <col min="5607" max="5607" width="33.44140625" style="1379" customWidth="1"/>
    <col min="5608" max="5608" width="16.88671875" style="1379" customWidth="1"/>
    <col min="5609" max="5609" width="12.44140625" style="1379" customWidth="1"/>
    <col min="5610" max="5610" width="10.33203125" style="1379" customWidth="1"/>
    <col min="5611" max="5611" width="12.44140625" style="1379" customWidth="1"/>
    <col min="5612" max="5612" width="14.6640625" style="1379" customWidth="1"/>
    <col min="5613" max="5613" width="13.33203125" style="1379" customWidth="1"/>
    <col min="5614" max="5614" width="8.44140625" style="1379" customWidth="1"/>
    <col min="5615" max="5616" width="9.44140625" style="1379" customWidth="1"/>
    <col min="5617" max="5617" width="12.44140625" style="1379" customWidth="1"/>
    <col min="5618" max="5618" width="11.109375" style="1379" customWidth="1"/>
    <col min="5619" max="5619" width="10" style="1379" customWidth="1"/>
    <col min="5620" max="5620" width="10.44140625" style="1379" customWidth="1"/>
    <col min="5621" max="5621" width="9.88671875" style="1379" customWidth="1"/>
    <col min="5622" max="5623" width="11" style="1379" customWidth="1"/>
    <col min="5624" max="5644" width="9.88671875" style="1379" customWidth="1"/>
    <col min="5645" max="5647" width="11" style="1379" customWidth="1"/>
    <col min="5648" max="5648" width="13.33203125" style="1379" customWidth="1"/>
    <col min="5649" max="5649" width="14.88671875" style="1379" customWidth="1"/>
    <col min="5650" max="5654" width="14.6640625" style="1379" customWidth="1"/>
    <col min="5655" max="5655" width="20.109375" style="1379" customWidth="1"/>
    <col min="5656" max="5656" width="21.44140625" style="1379" customWidth="1"/>
    <col min="5657" max="5657" width="20.33203125" style="1379" customWidth="1"/>
    <col min="5658" max="5859" width="8.88671875" style="1379"/>
    <col min="5860" max="5860" width="2.6640625" style="1379" customWidth="1"/>
    <col min="5861" max="5861" width="3.44140625" style="1379" customWidth="1"/>
    <col min="5862" max="5862" width="4.88671875" style="1379" customWidth="1"/>
    <col min="5863" max="5863" width="33.44140625" style="1379" customWidth="1"/>
    <col min="5864" max="5864" width="16.88671875" style="1379" customWidth="1"/>
    <col min="5865" max="5865" width="12.44140625" style="1379" customWidth="1"/>
    <col min="5866" max="5866" width="10.33203125" style="1379" customWidth="1"/>
    <col min="5867" max="5867" width="12.44140625" style="1379" customWidth="1"/>
    <col min="5868" max="5868" width="14.6640625" style="1379" customWidth="1"/>
    <col min="5869" max="5869" width="13.33203125" style="1379" customWidth="1"/>
    <col min="5870" max="5870" width="8.44140625" style="1379" customWidth="1"/>
    <col min="5871" max="5872" width="9.44140625" style="1379" customWidth="1"/>
    <col min="5873" max="5873" width="12.44140625" style="1379" customWidth="1"/>
    <col min="5874" max="5874" width="11.109375" style="1379" customWidth="1"/>
    <col min="5875" max="5875" width="10" style="1379" customWidth="1"/>
    <col min="5876" max="5876" width="10.44140625" style="1379" customWidth="1"/>
    <col min="5877" max="5877" width="9.88671875" style="1379" customWidth="1"/>
    <col min="5878" max="5879" width="11" style="1379" customWidth="1"/>
    <col min="5880" max="5900" width="9.88671875" style="1379" customWidth="1"/>
    <col min="5901" max="5903" width="11" style="1379" customWidth="1"/>
    <col min="5904" max="5904" width="13.33203125" style="1379" customWidth="1"/>
    <col min="5905" max="5905" width="14.88671875" style="1379" customWidth="1"/>
    <col min="5906" max="5910" width="14.6640625" style="1379" customWidth="1"/>
    <col min="5911" max="5911" width="20.109375" style="1379" customWidth="1"/>
    <col min="5912" max="5912" width="21.44140625" style="1379" customWidth="1"/>
    <col min="5913" max="5913" width="20.33203125" style="1379" customWidth="1"/>
    <col min="5914" max="6115" width="8.88671875" style="1379"/>
    <col min="6116" max="6116" width="2.6640625" style="1379" customWidth="1"/>
    <col min="6117" max="6117" width="3.44140625" style="1379" customWidth="1"/>
    <col min="6118" max="6118" width="4.88671875" style="1379" customWidth="1"/>
    <col min="6119" max="6119" width="33.44140625" style="1379" customWidth="1"/>
    <col min="6120" max="6120" width="16.88671875" style="1379" customWidth="1"/>
    <col min="6121" max="6121" width="12.44140625" style="1379" customWidth="1"/>
    <col min="6122" max="6122" width="10.33203125" style="1379" customWidth="1"/>
    <col min="6123" max="6123" width="12.44140625" style="1379" customWidth="1"/>
    <col min="6124" max="6124" width="14.6640625" style="1379" customWidth="1"/>
    <col min="6125" max="6125" width="13.33203125" style="1379" customWidth="1"/>
    <col min="6126" max="6126" width="8.44140625" style="1379" customWidth="1"/>
    <col min="6127" max="6128" width="9.44140625" style="1379" customWidth="1"/>
    <col min="6129" max="6129" width="12.44140625" style="1379" customWidth="1"/>
    <col min="6130" max="6130" width="11.109375" style="1379" customWidth="1"/>
    <col min="6131" max="6131" width="10" style="1379" customWidth="1"/>
    <col min="6132" max="6132" width="10.44140625" style="1379" customWidth="1"/>
    <col min="6133" max="6133" width="9.88671875" style="1379" customWidth="1"/>
    <col min="6134" max="6135" width="11" style="1379" customWidth="1"/>
    <col min="6136" max="6156" width="9.88671875" style="1379" customWidth="1"/>
    <col min="6157" max="6159" width="11" style="1379" customWidth="1"/>
    <col min="6160" max="6160" width="13.33203125" style="1379" customWidth="1"/>
    <col min="6161" max="6161" width="14.88671875" style="1379" customWidth="1"/>
    <col min="6162" max="6166" width="14.6640625" style="1379" customWidth="1"/>
    <col min="6167" max="6167" width="20.109375" style="1379" customWidth="1"/>
    <col min="6168" max="6168" width="21.44140625" style="1379" customWidth="1"/>
    <col min="6169" max="6169" width="20.33203125" style="1379" customWidth="1"/>
    <col min="6170" max="6371" width="8.88671875" style="1379"/>
    <col min="6372" max="6372" width="2.6640625" style="1379" customWidth="1"/>
    <col min="6373" max="6373" width="3.44140625" style="1379" customWidth="1"/>
    <col min="6374" max="6374" width="4.88671875" style="1379" customWidth="1"/>
    <col min="6375" max="6375" width="33.44140625" style="1379" customWidth="1"/>
    <col min="6376" max="6376" width="16.88671875" style="1379" customWidth="1"/>
    <col min="6377" max="6377" width="12.44140625" style="1379" customWidth="1"/>
    <col min="6378" max="6378" width="10.33203125" style="1379" customWidth="1"/>
    <col min="6379" max="6379" width="12.44140625" style="1379" customWidth="1"/>
    <col min="6380" max="6380" width="14.6640625" style="1379" customWidth="1"/>
    <col min="6381" max="6381" width="13.33203125" style="1379" customWidth="1"/>
    <col min="6382" max="6382" width="8.44140625" style="1379" customWidth="1"/>
    <col min="6383" max="6384" width="9.44140625" style="1379" customWidth="1"/>
    <col min="6385" max="6385" width="12.44140625" style="1379" customWidth="1"/>
    <col min="6386" max="6386" width="11.109375" style="1379" customWidth="1"/>
    <col min="6387" max="6387" width="10" style="1379" customWidth="1"/>
    <col min="6388" max="6388" width="10.44140625" style="1379" customWidth="1"/>
    <col min="6389" max="6389" width="9.88671875" style="1379" customWidth="1"/>
    <col min="6390" max="6391" width="11" style="1379" customWidth="1"/>
    <col min="6392" max="6412" width="9.88671875" style="1379" customWidth="1"/>
    <col min="6413" max="6415" width="11" style="1379" customWidth="1"/>
    <col min="6416" max="6416" width="13.33203125" style="1379" customWidth="1"/>
    <col min="6417" max="6417" width="14.88671875" style="1379" customWidth="1"/>
    <col min="6418" max="6422" width="14.6640625" style="1379" customWidth="1"/>
    <col min="6423" max="6423" width="20.109375" style="1379" customWidth="1"/>
    <col min="6424" max="6424" width="21.44140625" style="1379" customWidth="1"/>
    <col min="6425" max="6425" width="20.33203125" style="1379" customWidth="1"/>
    <col min="6426" max="6627" width="8.88671875" style="1379"/>
    <col min="6628" max="6628" width="2.6640625" style="1379" customWidth="1"/>
    <col min="6629" max="6629" width="3.44140625" style="1379" customWidth="1"/>
    <col min="6630" max="6630" width="4.88671875" style="1379" customWidth="1"/>
    <col min="6631" max="6631" width="33.44140625" style="1379" customWidth="1"/>
    <col min="6632" max="6632" width="16.88671875" style="1379" customWidth="1"/>
    <col min="6633" max="6633" width="12.44140625" style="1379" customWidth="1"/>
    <col min="6634" max="6634" width="10.33203125" style="1379" customWidth="1"/>
    <col min="6635" max="6635" width="12.44140625" style="1379" customWidth="1"/>
    <col min="6636" max="6636" width="14.6640625" style="1379" customWidth="1"/>
    <col min="6637" max="6637" width="13.33203125" style="1379" customWidth="1"/>
    <col min="6638" max="6638" width="8.44140625" style="1379" customWidth="1"/>
    <col min="6639" max="6640" width="9.44140625" style="1379" customWidth="1"/>
    <col min="6641" max="6641" width="12.44140625" style="1379" customWidth="1"/>
    <col min="6642" max="6642" width="11.109375" style="1379" customWidth="1"/>
    <col min="6643" max="6643" width="10" style="1379" customWidth="1"/>
    <col min="6644" max="6644" width="10.44140625" style="1379" customWidth="1"/>
    <col min="6645" max="6645" width="9.88671875" style="1379" customWidth="1"/>
    <col min="6646" max="6647" width="11" style="1379" customWidth="1"/>
    <col min="6648" max="6668" width="9.88671875" style="1379" customWidth="1"/>
    <col min="6669" max="6671" width="11" style="1379" customWidth="1"/>
    <col min="6672" max="6672" width="13.33203125" style="1379" customWidth="1"/>
    <col min="6673" max="6673" width="14.88671875" style="1379" customWidth="1"/>
    <col min="6674" max="6678" width="14.6640625" style="1379" customWidth="1"/>
    <col min="6679" max="6679" width="20.109375" style="1379" customWidth="1"/>
    <col min="6680" max="6680" width="21.44140625" style="1379" customWidth="1"/>
    <col min="6681" max="6681" width="20.33203125" style="1379" customWidth="1"/>
    <col min="6682" max="6883" width="8.88671875" style="1379"/>
    <col min="6884" max="6884" width="2.6640625" style="1379" customWidth="1"/>
    <col min="6885" max="6885" width="3.44140625" style="1379" customWidth="1"/>
    <col min="6886" max="6886" width="4.88671875" style="1379" customWidth="1"/>
    <col min="6887" max="6887" width="33.44140625" style="1379" customWidth="1"/>
    <col min="6888" max="6888" width="16.88671875" style="1379" customWidth="1"/>
    <col min="6889" max="6889" width="12.44140625" style="1379" customWidth="1"/>
    <col min="6890" max="6890" width="10.33203125" style="1379" customWidth="1"/>
    <col min="6891" max="6891" width="12.44140625" style="1379" customWidth="1"/>
    <col min="6892" max="6892" width="14.6640625" style="1379" customWidth="1"/>
    <col min="6893" max="6893" width="13.33203125" style="1379" customWidth="1"/>
    <col min="6894" max="6894" width="8.44140625" style="1379" customWidth="1"/>
    <col min="6895" max="6896" width="9.44140625" style="1379" customWidth="1"/>
    <col min="6897" max="6897" width="12.44140625" style="1379" customWidth="1"/>
    <col min="6898" max="6898" width="11.109375" style="1379" customWidth="1"/>
    <col min="6899" max="6899" width="10" style="1379" customWidth="1"/>
    <col min="6900" max="6900" width="10.44140625" style="1379" customWidth="1"/>
    <col min="6901" max="6901" width="9.88671875" style="1379" customWidth="1"/>
    <col min="6902" max="6903" width="11" style="1379" customWidth="1"/>
    <col min="6904" max="6924" width="9.88671875" style="1379" customWidth="1"/>
    <col min="6925" max="6927" width="11" style="1379" customWidth="1"/>
    <col min="6928" max="6928" width="13.33203125" style="1379" customWidth="1"/>
    <col min="6929" max="6929" width="14.88671875" style="1379" customWidth="1"/>
    <col min="6930" max="6934" width="14.6640625" style="1379" customWidth="1"/>
    <col min="6935" max="6935" width="20.109375" style="1379" customWidth="1"/>
    <col min="6936" max="6936" width="21.44140625" style="1379" customWidth="1"/>
    <col min="6937" max="6937" width="20.33203125" style="1379" customWidth="1"/>
    <col min="6938" max="7139" width="8.88671875" style="1379"/>
    <col min="7140" max="7140" width="2.6640625" style="1379" customWidth="1"/>
    <col min="7141" max="7141" width="3.44140625" style="1379" customWidth="1"/>
    <col min="7142" max="7142" width="4.88671875" style="1379" customWidth="1"/>
    <col min="7143" max="7143" width="33.44140625" style="1379" customWidth="1"/>
    <col min="7144" max="7144" width="16.88671875" style="1379" customWidth="1"/>
    <col min="7145" max="7145" width="12.44140625" style="1379" customWidth="1"/>
    <col min="7146" max="7146" width="10.33203125" style="1379" customWidth="1"/>
    <col min="7147" max="7147" width="12.44140625" style="1379" customWidth="1"/>
    <col min="7148" max="7148" width="14.6640625" style="1379" customWidth="1"/>
    <col min="7149" max="7149" width="13.33203125" style="1379" customWidth="1"/>
    <col min="7150" max="7150" width="8.44140625" style="1379" customWidth="1"/>
    <col min="7151" max="7152" width="9.44140625" style="1379" customWidth="1"/>
    <col min="7153" max="7153" width="12.44140625" style="1379" customWidth="1"/>
    <col min="7154" max="7154" width="11.109375" style="1379" customWidth="1"/>
    <col min="7155" max="7155" width="10" style="1379" customWidth="1"/>
    <col min="7156" max="7156" width="10.44140625" style="1379" customWidth="1"/>
    <col min="7157" max="7157" width="9.88671875" style="1379" customWidth="1"/>
    <col min="7158" max="7159" width="11" style="1379" customWidth="1"/>
    <col min="7160" max="7180" width="9.88671875" style="1379" customWidth="1"/>
    <col min="7181" max="7183" width="11" style="1379" customWidth="1"/>
    <col min="7184" max="7184" width="13.33203125" style="1379" customWidth="1"/>
    <col min="7185" max="7185" width="14.88671875" style="1379" customWidth="1"/>
    <col min="7186" max="7190" width="14.6640625" style="1379" customWidth="1"/>
    <col min="7191" max="7191" width="20.109375" style="1379" customWidth="1"/>
    <col min="7192" max="7192" width="21.44140625" style="1379" customWidth="1"/>
    <col min="7193" max="7193" width="20.33203125" style="1379" customWidth="1"/>
    <col min="7194" max="7395" width="8.88671875" style="1379"/>
    <col min="7396" max="7396" width="2.6640625" style="1379" customWidth="1"/>
    <col min="7397" max="7397" width="3.44140625" style="1379" customWidth="1"/>
    <col min="7398" max="7398" width="4.88671875" style="1379" customWidth="1"/>
    <col min="7399" max="7399" width="33.44140625" style="1379" customWidth="1"/>
    <col min="7400" max="7400" width="16.88671875" style="1379" customWidth="1"/>
    <col min="7401" max="7401" width="12.44140625" style="1379" customWidth="1"/>
    <col min="7402" max="7402" width="10.33203125" style="1379" customWidth="1"/>
    <col min="7403" max="7403" width="12.44140625" style="1379" customWidth="1"/>
    <col min="7404" max="7404" width="14.6640625" style="1379" customWidth="1"/>
    <col min="7405" max="7405" width="13.33203125" style="1379" customWidth="1"/>
    <col min="7406" max="7406" width="8.44140625" style="1379" customWidth="1"/>
    <col min="7407" max="7408" width="9.44140625" style="1379" customWidth="1"/>
    <col min="7409" max="7409" width="12.44140625" style="1379" customWidth="1"/>
    <col min="7410" max="7410" width="11.109375" style="1379" customWidth="1"/>
    <col min="7411" max="7411" width="10" style="1379" customWidth="1"/>
    <col min="7412" max="7412" width="10.44140625" style="1379" customWidth="1"/>
    <col min="7413" max="7413" width="9.88671875" style="1379" customWidth="1"/>
    <col min="7414" max="7415" width="11" style="1379" customWidth="1"/>
    <col min="7416" max="7436" width="9.88671875" style="1379" customWidth="1"/>
    <col min="7437" max="7439" width="11" style="1379" customWidth="1"/>
    <col min="7440" max="7440" width="13.33203125" style="1379" customWidth="1"/>
    <col min="7441" max="7441" width="14.88671875" style="1379" customWidth="1"/>
    <col min="7442" max="7446" width="14.6640625" style="1379" customWidth="1"/>
    <col min="7447" max="7447" width="20.109375" style="1379" customWidth="1"/>
    <col min="7448" max="7448" width="21.44140625" style="1379" customWidth="1"/>
    <col min="7449" max="7449" width="20.33203125" style="1379" customWidth="1"/>
    <col min="7450" max="7651" width="8.88671875" style="1379"/>
    <col min="7652" max="7652" width="2.6640625" style="1379" customWidth="1"/>
    <col min="7653" max="7653" width="3.44140625" style="1379" customWidth="1"/>
    <col min="7654" max="7654" width="4.88671875" style="1379" customWidth="1"/>
    <col min="7655" max="7655" width="33.44140625" style="1379" customWidth="1"/>
    <col min="7656" max="7656" width="16.88671875" style="1379" customWidth="1"/>
    <col min="7657" max="7657" width="12.44140625" style="1379" customWidth="1"/>
    <col min="7658" max="7658" width="10.33203125" style="1379" customWidth="1"/>
    <col min="7659" max="7659" width="12.44140625" style="1379" customWidth="1"/>
    <col min="7660" max="7660" width="14.6640625" style="1379" customWidth="1"/>
    <col min="7661" max="7661" width="13.33203125" style="1379" customWidth="1"/>
    <col min="7662" max="7662" width="8.44140625" style="1379" customWidth="1"/>
    <col min="7663" max="7664" width="9.44140625" style="1379" customWidth="1"/>
    <col min="7665" max="7665" width="12.44140625" style="1379" customWidth="1"/>
    <col min="7666" max="7666" width="11.109375" style="1379" customWidth="1"/>
    <col min="7667" max="7667" width="10" style="1379" customWidth="1"/>
    <col min="7668" max="7668" width="10.44140625" style="1379" customWidth="1"/>
    <col min="7669" max="7669" width="9.88671875" style="1379" customWidth="1"/>
    <col min="7670" max="7671" width="11" style="1379" customWidth="1"/>
    <col min="7672" max="7692" width="9.88671875" style="1379" customWidth="1"/>
    <col min="7693" max="7695" width="11" style="1379" customWidth="1"/>
    <col min="7696" max="7696" width="13.33203125" style="1379" customWidth="1"/>
    <col min="7697" max="7697" width="14.88671875" style="1379" customWidth="1"/>
    <col min="7698" max="7702" width="14.6640625" style="1379" customWidth="1"/>
    <col min="7703" max="7703" width="20.109375" style="1379" customWidth="1"/>
    <col min="7704" max="7704" width="21.44140625" style="1379" customWidth="1"/>
    <col min="7705" max="7705" width="20.33203125" style="1379" customWidth="1"/>
    <col min="7706" max="7907" width="8.88671875" style="1379"/>
    <col min="7908" max="7908" width="2.6640625" style="1379" customWidth="1"/>
    <col min="7909" max="7909" width="3.44140625" style="1379" customWidth="1"/>
    <col min="7910" max="7910" width="4.88671875" style="1379" customWidth="1"/>
    <col min="7911" max="7911" width="33.44140625" style="1379" customWidth="1"/>
    <col min="7912" max="7912" width="16.88671875" style="1379" customWidth="1"/>
    <col min="7913" max="7913" width="12.44140625" style="1379" customWidth="1"/>
    <col min="7914" max="7914" width="10.33203125" style="1379" customWidth="1"/>
    <col min="7915" max="7915" width="12.44140625" style="1379" customWidth="1"/>
    <col min="7916" max="7916" width="14.6640625" style="1379" customWidth="1"/>
    <col min="7917" max="7917" width="13.33203125" style="1379" customWidth="1"/>
    <col min="7918" max="7918" width="8.44140625" style="1379" customWidth="1"/>
    <col min="7919" max="7920" width="9.44140625" style="1379" customWidth="1"/>
    <col min="7921" max="7921" width="12.44140625" style="1379" customWidth="1"/>
    <col min="7922" max="7922" width="11.109375" style="1379" customWidth="1"/>
    <col min="7923" max="7923" width="10" style="1379" customWidth="1"/>
    <col min="7924" max="7924" width="10.44140625" style="1379" customWidth="1"/>
    <col min="7925" max="7925" width="9.88671875" style="1379" customWidth="1"/>
    <col min="7926" max="7927" width="11" style="1379" customWidth="1"/>
    <col min="7928" max="7948" width="9.88671875" style="1379" customWidth="1"/>
    <col min="7949" max="7951" width="11" style="1379" customWidth="1"/>
    <col min="7952" max="7952" width="13.33203125" style="1379" customWidth="1"/>
    <col min="7953" max="7953" width="14.88671875" style="1379" customWidth="1"/>
    <col min="7954" max="7958" width="14.6640625" style="1379" customWidth="1"/>
    <col min="7959" max="7959" width="20.109375" style="1379" customWidth="1"/>
    <col min="7960" max="7960" width="21.44140625" style="1379" customWidth="1"/>
    <col min="7961" max="7961" width="20.33203125" style="1379" customWidth="1"/>
    <col min="7962" max="8163" width="8.88671875" style="1379"/>
    <col min="8164" max="8164" width="2.6640625" style="1379" customWidth="1"/>
    <col min="8165" max="8165" width="3.44140625" style="1379" customWidth="1"/>
    <col min="8166" max="8166" width="4.88671875" style="1379" customWidth="1"/>
    <col min="8167" max="8167" width="33.44140625" style="1379" customWidth="1"/>
    <col min="8168" max="8168" width="16.88671875" style="1379" customWidth="1"/>
    <col min="8169" max="8169" width="12.44140625" style="1379" customWidth="1"/>
    <col min="8170" max="8170" width="10.33203125" style="1379" customWidth="1"/>
    <col min="8171" max="8171" width="12.44140625" style="1379" customWidth="1"/>
    <col min="8172" max="8172" width="14.6640625" style="1379" customWidth="1"/>
    <col min="8173" max="8173" width="13.33203125" style="1379" customWidth="1"/>
    <col min="8174" max="8174" width="8.44140625" style="1379" customWidth="1"/>
    <col min="8175" max="8176" width="9.44140625" style="1379" customWidth="1"/>
    <col min="8177" max="8177" width="12.44140625" style="1379" customWidth="1"/>
    <col min="8178" max="8178" width="11.109375" style="1379" customWidth="1"/>
    <col min="8179" max="8179" width="10" style="1379" customWidth="1"/>
    <col min="8180" max="8180" width="10.44140625" style="1379" customWidth="1"/>
    <col min="8181" max="8181" width="9.88671875" style="1379" customWidth="1"/>
    <col min="8182" max="8183" width="11" style="1379" customWidth="1"/>
    <col min="8184" max="8204" width="9.88671875" style="1379" customWidth="1"/>
    <col min="8205" max="8207" width="11" style="1379" customWidth="1"/>
    <col min="8208" max="8208" width="13.33203125" style="1379" customWidth="1"/>
    <col min="8209" max="8209" width="14.88671875" style="1379" customWidth="1"/>
    <col min="8210" max="8214" width="14.6640625" style="1379" customWidth="1"/>
    <col min="8215" max="8215" width="20.109375" style="1379" customWidth="1"/>
    <col min="8216" max="8216" width="21.44140625" style="1379" customWidth="1"/>
    <col min="8217" max="8217" width="20.33203125" style="1379" customWidth="1"/>
    <col min="8218" max="8419" width="8.88671875" style="1379"/>
    <col min="8420" max="8420" width="2.6640625" style="1379" customWidth="1"/>
    <col min="8421" max="8421" width="3.44140625" style="1379" customWidth="1"/>
    <col min="8422" max="8422" width="4.88671875" style="1379" customWidth="1"/>
    <col min="8423" max="8423" width="33.44140625" style="1379" customWidth="1"/>
    <col min="8424" max="8424" width="16.88671875" style="1379" customWidth="1"/>
    <col min="8425" max="8425" width="12.44140625" style="1379" customWidth="1"/>
    <col min="8426" max="8426" width="10.33203125" style="1379" customWidth="1"/>
    <col min="8427" max="8427" width="12.44140625" style="1379" customWidth="1"/>
    <col min="8428" max="8428" width="14.6640625" style="1379" customWidth="1"/>
    <col min="8429" max="8429" width="13.33203125" style="1379" customWidth="1"/>
    <col min="8430" max="8430" width="8.44140625" style="1379" customWidth="1"/>
    <col min="8431" max="8432" width="9.44140625" style="1379" customWidth="1"/>
    <col min="8433" max="8433" width="12.44140625" style="1379" customWidth="1"/>
    <col min="8434" max="8434" width="11.109375" style="1379" customWidth="1"/>
    <col min="8435" max="8435" width="10" style="1379" customWidth="1"/>
    <col min="8436" max="8436" width="10.44140625" style="1379" customWidth="1"/>
    <col min="8437" max="8437" width="9.88671875" style="1379" customWidth="1"/>
    <col min="8438" max="8439" width="11" style="1379" customWidth="1"/>
    <col min="8440" max="8460" width="9.88671875" style="1379" customWidth="1"/>
    <col min="8461" max="8463" width="11" style="1379" customWidth="1"/>
    <col min="8464" max="8464" width="13.33203125" style="1379" customWidth="1"/>
    <col min="8465" max="8465" width="14.88671875" style="1379" customWidth="1"/>
    <col min="8466" max="8470" width="14.6640625" style="1379" customWidth="1"/>
    <col min="8471" max="8471" width="20.109375" style="1379" customWidth="1"/>
    <col min="8472" max="8472" width="21.44140625" style="1379" customWidth="1"/>
    <col min="8473" max="8473" width="20.33203125" style="1379" customWidth="1"/>
    <col min="8474" max="8675" width="8.88671875" style="1379"/>
    <col min="8676" max="8676" width="2.6640625" style="1379" customWidth="1"/>
    <col min="8677" max="8677" width="3.44140625" style="1379" customWidth="1"/>
    <col min="8678" max="8678" width="4.88671875" style="1379" customWidth="1"/>
    <col min="8679" max="8679" width="33.44140625" style="1379" customWidth="1"/>
    <col min="8680" max="8680" width="16.88671875" style="1379" customWidth="1"/>
    <col min="8681" max="8681" width="12.44140625" style="1379" customWidth="1"/>
    <col min="8682" max="8682" width="10.33203125" style="1379" customWidth="1"/>
    <col min="8683" max="8683" width="12.44140625" style="1379" customWidth="1"/>
    <col min="8684" max="8684" width="14.6640625" style="1379" customWidth="1"/>
    <col min="8685" max="8685" width="13.33203125" style="1379" customWidth="1"/>
    <col min="8686" max="8686" width="8.44140625" style="1379" customWidth="1"/>
    <col min="8687" max="8688" width="9.44140625" style="1379" customWidth="1"/>
    <col min="8689" max="8689" width="12.44140625" style="1379" customWidth="1"/>
    <col min="8690" max="8690" width="11.109375" style="1379" customWidth="1"/>
    <col min="8691" max="8691" width="10" style="1379" customWidth="1"/>
    <col min="8692" max="8692" width="10.44140625" style="1379" customWidth="1"/>
    <col min="8693" max="8693" width="9.88671875" style="1379" customWidth="1"/>
    <col min="8694" max="8695" width="11" style="1379" customWidth="1"/>
    <col min="8696" max="8716" width="9.88671875" style="1379" customWidth="1"/>
    <col min="8717" max="8719" width="11" style="1379" customWidth="1"/>
    <col min="8720" max="8720" width="13.33203125" style="1379" customWidth="1"/>
    <col min="8721" max="8721" width="14.88671875" style="1379" customWidth="1"/>
    <col min="8722" max="8726" width="14.6640625" style="1379" customWidth="1"/>
    <col min="8727" max="8727" width="20.109375" style="1379" customWidth="1"/>
    <col min="8728" max="8728" width="21.44140625" style="1379" customWidth="1"/>
    <col min="8729" max="8729" width="20.33203125" style="1379" customWidth="1"/>
    <col min="8730" max="8931" width="8.88671875" style="1379"/>
    <col min="8932" max="8932" width="2.6640625" style="1379" customWidth="1"/>
    <col min="8933" max="8933" width="3.44140625" style="1379" customWidth="1"/>
    <col min="8934" max="8934" width="4.88671875" style="1379" customWidth="1"/>
    <col min="8935" max="8935" width="33.44140625" style="1379" customWidth="1"/>
    <col min="8936" max="8936" width="16.88671875" style="1379" customWidth="1"/>
    <col min="8937" max="8937" width="12.44140625" style="1379" customWidth="1"/>
    <col min="8938" max="8938" width="10.33203125" style="1379" customWidth="1"/>
    <col min="8939" max="8939" width="12.44140625" style="1379" customWidth="1"/>
    <col min="8940" max="8940" width="14.6640625" style="1379" customWidth="1"/>
    <col min="8941" max="8941" width="13.33203125" style="1379" customWidth="1"/>
    <col min="8942" max="8942" width="8.44140625" style="1379" customWidth="1"/>
    <col min="8943" max="8944" width="9.44140625" style="1379" customWidth="1"/>
    <col min="8945" max="8945" width="12.44140625" style="1379" customWidth="1"/>
    <col min="8946" max="8946" width="11.109375" style="1379" customWidth="1"/>
    <col min="8947" max="8947" width="10" style="1379" customWidth="1"/>
    <col min="8948" max="8948" width="10.44140625" style="1379" customWidth="1"/>
    <col min="8949" max="8949" width="9.88671875" style="1379" customWidth="1"/>
    <col min="8950" max="8951" width="11" style="1379" customWidth="1"/>
    <col min="8952" max="8972" width="9.88671875" style="1379" customWidth="1"/>
    <col min="8973" max="8975" width="11" style="1379" customWidth="1"/>
    <col min="8976" max="8976" width="13.33203125" style="1379" customWidth="1"/>
    <col min="8977" max="8977" width="14.88671875" style="1379" customWidth="1"/>
    <col min="8978" max="8982" width="14.6640625" style="1379" customWidth="1"/>
    <col min="8983" max="8983" width="20.109375" style="1379" customWidth="1"/>
    <col min="8984" max="8984" width="21.44140625" style="1379" customWidth="1"/>
    <col min="8985" max="8985" width="20.33203125" style="1379" customWidth="1"/>
    <col min="8986" max="9187" width="8.88671875" style="1379"/>
    <col min="9188" max="9188" width="2.6640625" style="1379" customWidth="1"/>
    <col min="9189" max="9189" width="3.44140625" style="1379" customWidth="1"/>
    <col min="9190" max="9190" width="4.88671875" style="1379" customWidth="1"/>
    <col min="9191" max="9191" width="33.44140625" style="1379" customWidth="1"/>
    <col min="9192" max="9192" width="16.88671875" style="1379" customWidth="1"/>
    <col min="9193" max="9193" width="12.44140625" style="1379" customWidth="1"/>
    <col min="9194" max="9194" width="10.33203125" style="1379" customWidth="1"/>
    <col min="9195" max="9195" width="12.44140625" style="1379" customWidth="1"/>
    <col min="9196" max="9196" width="14.6640625" style="1379" customWidth="1"/>
    <col min="9197" max="9197" width="13.33203125" style="1379" customWidth="1"/>
    <col min="9198" max="9198" width="8.44140625" style="1379" customWidth="1"/>
    <col min="9199" max="9200" width="9.44140625" style="1379" customWidth="1"/>
    <col min="9201" max="9201" width="12.44140625" style="1379" customWidth="1"/>
    <col min="9202" max="9202" width="11.109375" style="1379" customWidth="1"/>
    <col min="9203" max="9203" width="10" style="1379" customWidth="1"/>
    <col min="9204" max="9204" width="10.44140625" style="1379" customWidth="1"/>
    <col min="9205" max="9205" width="9.88671875" style="1379" customWidth="1"/>
    <col min="9206" max="9207" width="11" style="1379" customWidth="1"/>
    <col min="9208" max="9228" width="9.88671875" style="1379" customWidth="1"/>
    <col min="9229" max="9231" width="11" style="1379" customWidth="1"/>
    <col min="9232" max="9232" width="13.33203125" style="1379" customWidth="1"/>
    <col min="9233" max="9233" width="14.88671875" style="1379" customWidth="1"/>
    <col min="9234" max="9238" width="14.6640625" style="1379" customWidth="1"/>
    <col min="9239" max="9239" width="20.109375" style="1379" customWidth="1"/>
    <col min="9240" max="9240" width="21.44140625" style="1379" customWidth="1"/>
    <col min="9241" max="9241" width="20.33203125" style="1379" customWidth="1"/>
    <col min="9242" max="9443" width="8.88671875" style="1379"/>
    <col min="9444" max="9444" width="2.6640625" style="1379" customWidth="1"/>
    <col min="9445" max="9445" width="3.44140625" style="1379" customWidth="1"/>
    <col min="9446" max="9446" width="4.88671875" style="1379" customWidth="1"/>
    <col min="9447" max="9447" width="33.44140625" style="1379" customWidth="1"/>
    <col min="9448" max="9448" width="16.88671875" style="1379" customWidth="1"/>
    <col min="9449" max="9449" width="12.44140625" style="1379" customWidth="1"/>
    <col min="9450" max="9450" width="10.33203125" style="1379" customWidth="1"/>
    <col min="9451" max="9451" width="12.44140625" style="1379" customWidth="1"/>
    <col min="9452" max="9452" width="14.6640625" style="1379" customWidth="1"/>
    <col min="9453" max="9453" width="13.33203125" style="1379" customWidth="1"/>
    <col min="9454" max="9454" width="8.44140625" style="1379" customWidth="1"/>
    <col min="9455" max="9456" width="9.44140625" style="1379" customWidth="1"/>
    <col min="9457" max="9457" width="12.44140625" style="1379" customWidth="1"/>
    <col min="9458" max="9458" width="11.109375" style="1379" customWidth="1"/>
    <col min="9459" max="9459" width="10" style="1379" customWidth="1"/>
    <col min="9460" max="9460" width="10.44140625" style="1379" customWidth="1"/>
    <col min="9461" max="9461" width="9.88671875" style="1379" customWidth="1"/>
    <col min="9462" max="9463" width="11" style="1379" customWidth="1"/>
    <col min="9464" max="9484" width="9.88671875" style="1379" customWidth="1"/>
    <col min="9485" max="9487" width="11" style="1379" customWidth="1"/>
    <col min="9488" max="9488" width="13.33203125" style="1379" customWidth="1"/>
    <col min="9489" max="9489" width="14.88671875" style="1379" customWidth="1"/>
    <col min="9490" max="9494" width="14.6640625" style="1379" customWidth="1"/>
    <col min="9495" max="9495" width="20.109375" style="1379" customWidth="1"/>
    <col min="9496" max="9496" width="21.44140625" style="1379" customWidth="1"/>
    <col min="9497" max="9497" width="20.33203125" style="1379" customWidth="1"/>
    <col min="9498" max="9699" width="8.88671875" style="1379"/>
    <col min="9700" max="9700" width="2.6640625" style="1379" customWidth="1"/>
    <col min="9701" max="9701" width="3.44140625" style="1379" customWidth="1"/>
    <col min="9702" max="9702" width="4.88671875" style="1379" customWidth="1"/>
    <col min="9703" max="9703" width="33.44140625" style="1379" customWidth="1"/>
    <col min="9704" max="9704" width="16.88671875" style="1379" customWidth="1"/>
    <col min="9705" max="9705" width="12.44140625" style="1379" customWidth="1"/>
    <col min="9706" max="9706" width="10.33203125" style="1379" customWidth="1"/>
    <col min="9707" max="9707" width="12.44140625" style="1379" customWidth="1"/>
    <col min="9708" max="9708" width="14.6640625" style="1379" customWidth="1"/>
    <col min="9709" max="9709" width="13.33203125" style="1379" customWidth="1"/>
    <col min="9710" max="9710" width="8.44140625" style="1379" customWidth="1"/>
    <col min="9711" max="9712" width="9.44140625" style="1379" customWidth="1"/>
    <col min="9713" max="9713" width="12.44140625" style="1379" customWidth="1"/>
    <col min="9714" max="9714" width="11.109375" style="1379" customWidth="1"/>
    <col min="9715" max="9715" width="10" style="1379" customWidth="1"/>
    <col min="9716" max="9716" width="10.44140625" style="1379" customWidth="1"/>
    <col min="9717" max="9717" width="9.88671875" style="1379" customWidth="1"/>
    <col min="9718" max="9719" width="11" style="1379" customWidth="1"/>
    <col min="9720" max="9740" width="9.88671875" style="1379" customWidth="1"/>
    <col min="9741" max="9743" width="11" style="1379" customWidth="1"/>
    <col min="9744" max="9744" width="13.33203125" style="1379" customWidth="1"/>
    <col min="9745" max="9745" width="14.88671875" style="1379" customWidth="1"/>
    <col min="9746" max="9750" width="14.6640625" style="1379" customWidth="1"/>
    <col min="9751" max="9751" width="20.109375" style="1379" customWidth="1"/>
    <col min="9752" max="9752" width="21.44140625" style="1379" customWidth="1"/>
    <col min="9753" max="9753" width="20.33203125" style="1379" customWidth="1"/>
    <col min="9754" max="9955" width="8.88671875" style="1379"/>
    <col min="9956" max="9956" width="2.6640625" style="1379" customWidth="1"/>
    <col min="9957" max="9957" width="3.44140625" style="1379" customWidth="1"/>
    <col min="9958" max="9958" width="4.88671875" style="1379" customWidth="1"/>
    <col min="9959" max="9959" width="33.44140625" style="1379" customWidth="1"/>
    <col min="9960" max="9960" width="16.88671875" style="1379" customWidth="1"/>
    <col min="9961" max="9961" width="12.44140625" style="1379" customWidth="1"/>
    <col min="9962" max="9962" width="10.33203125" style="1379" customWidth="1"/>
    <col min="9963" max="9963" width="12.44140625" style="1379" customWidth="1"/>
    <col min="9964" max="9964" width="14.6640625" style="1379" customWidth="1"/>
    <col min="9965" max="9965" width="13.33203125" style="1379" customWidth="1"/>
    <col min="9966" max="9966" width="8.44140625" style="1379" customWidth="1"/>
    <col min="9967" max="9968" width="9.44140625" style="1379" customWidth="1"/>
    <col min="9969" max="9969" width="12.44140625" style="1379" customWidth="1"/>
    <col min="9970" max="9970" width="11.109375" style="1379" customWidth="1"/>
    <col min="9971" max="9971" width="10" style="1379" customWidth="1"/>
    <col min="9972" max="9972" width="10.44140625" style="1379" customWidth="1"/>
    <col min="9973" max="9973" width="9.88671875" style="1379" customWidth="1"/>
    <col min="9974" max="9975" width="11" style="1379" customWidth="1"/>
    <col min="9976" max="9996" width="9.88671875" style="1379" customWidth="1"/>
    <col min="9997" max="9999" width="11" style="1379" customWidth="1"/>
    <col min="10000" max="10000" width="13.33203125" style="1379" customWidth="1"/>
    <col min="10001" max="10001" width="14.88671875" style="1379" customWidth="1"/>
    <col min="10002" max="10006" width="14.6640625" style="1379" customWidth="1"/>
    <col min="10007" max="10007" width="20.109375" style="1379" customWidth="1"/>
    <col min="10008" max="10008" width="21.44140625" style="1379" customWidth="1"/>
    <col min="10009" max="10009" width="20.33203125" style="1379" customWidth="1"/>
    <col min="10010" max="10211" width="8.88671875" style="1379"/>
    <col min="10212" max="10212" width="2.6640625" style="1379" customWidth="1"/>
    <col min="10213" max="10213" width="3.44140625" style="1379" customWidth="1"/>
    <col min="10214" max="10214" width="4.88671875" style="1379" customWidth="1"/>
    <col min="10215" max="10215" width="33.44140625" style="1379" customWidth="1"/>
    <col min="10216" max="10216" width="16.88671875" style="1379" customWidth="1"/>
    <col min="10217" max="10217" width="12.44140625" style="1379" customWidth="1"/>
    <col min="10218" max="10218" width="10.33203125" style="1379" customWidth="1"/>
    <col min="10219" max="10219" width="12.44140625" style="1379" customWidth="1"/>
    <col min="10220" max="10220" width="14.6640625" style="1379" customWidth="1"/>
    <col min="10221" max="10221" width="13.33203125" style="1379" customWidth="1"/>
    <col min="10222" max="10222" width="8.44140625" style="1379" customWidth="1"/>
    <col min="10223" max="10224" width="9.44140625" style="1379" customWidth="1"/>
    <col min="10225" max="10225" width="12.44140625" style="1379" customWidth="1"/>
    <col min="10226" max="10226" width="11.109375" style="1379" customWidth="1"/>
    <col min="10227" max="10227" width="10" style="1379" customWidth="1"/>
    <col min="10228" max="10228" width="10.44140625" style="1379" customWidth="1"/>
    <col min="10229" max="10229" width="9.88671875" style="1379" customWidth="1"/>
    <col min="10230" max="10231" width="11" style="1379" customWidth="1"/>
    <col min="10232" max="10252" width="9.88671875" style="1379" customWidth="1"/>
    <col min="10253" max="10255" width="11" style="1379" customWidth="1"/>
    <col min="10256" max="10256" width="13.33203125" style="1379" customWidth="1"/>
    <col min="10257" max="10257" width="14.88671875" style="1379" customWidth="1"/>
    <col min="10258" max="10262" width="14.6640625" style="1379" customWidth="1"/>
    <col min="10263" max="10263" width="20.109375" style="1379" customWidth="1"/>
    <col min="10264" max="10264" width="21.44140625" style="1379" customWidth="1"/>
    <col min="10265" max="10265" width="20.33203125" style="1379" customWidth="1"/>
    <col min="10266" max="10467" width="8.88671875" style="1379"/>
    <col min="10468" max="10468" width="2.6640625" style="1379" customWidth="1"/>
    <col min="10469" max="10469" width="3.44140625" style="1379" customWidth="1"/>
    <col min="10470" max="10470" width="4.88671875" style="1379" customWidth="1"/>
    <col min="10471" max="10471" width="33.44140625" style="1379" customWidth="1"/>
    <col min="10472" max="10472" width="16.88671875" style="1379" customWidth="1"/>
    <col min="10473" max="10473" width="12.44140625" style="1379" customWidth="1"/>
    <col min="10474" max="10474" width="10.33203125" style="1379" customWidth="1"/>
    <col min="10475" max="10475" width="12.44140625" style="1379" customWidth="1"/>
    <col min="10476" max="10476" width="14.6640625" style="1379" customWidth="1"/>
    <col min="10477" max="10477" width="13.33203125" style="1379" customWidth="1"/>
    <col min="10478" max="10478" width="8.44140625" style="1379" customWidth="1"/>
    <col min="10479" max="10480" width="9.44140625" style="1379" customWidth="1"/>
    <col min="10481" max="10481" width="12.44140625" style="1379" customWidth="1"/>
    <col min="10482" max="10482" width="11.109375" style="1379" customWidth="1"/>
    <col min="10483" max="10483" width="10" style="1379" customWidth="1"/>
    <col min="10484" max="10484" width="10.44140625" style="1379" customWidth="1"/>
    <col min="10485" max="10485" width="9.88671875" style="1379" customWidth="1"/>
    <col min="10486" max="10487" width="11" style="1379" customWidth="1"/>
    <col min="10488" max="10508" width="9.88671875" style="1379" customWidth="1"/>
    <col min="10509" max="10511" width="11" style="1379" customWidth="1"/>
    <col min="10512" max="10512" width="13.33203125" style="1379" customWidth="1"/>
    <col min="10513" max="10513" width="14.88671875" style="1379" customWidth="1"/>
    <col min="10514" max="10518" width="14.6640625" style="1379" customWidth="1"/>
    <col min="10519" max="10519" width="20.109375" style="1379" customWidth="1"/>
    <col min="10520" max="10520" width="21.44140625" style="1379" customWidth="1"/>
    <col min="10521" max="10521" width="20.33203125" style="1379" customWidth="1"/>
    <col min="10522" max="10723" width="8.88671875" style="1379"/>
    <col min="10724" max="10724" width="2.6640625" style="1379" customWidth="1"/>
    <col min="10725" max="10725" width="3.44140625" style="1379" customWidth="1"/>
    <col min="10726" max="10726" width="4.88671875" style="1379" customWidth="1"/>
    <col min="10727" max="10727" width="33.44140625" style="1379" customWidth="1"/>
    <col min="10728" max="10728" width="16.88671875" style="1379" customWidth="1"/>
    <col min="10729" max="10729" width="12.44140625" style="1379" customWidth="1"/>
    <col min="10730" max="10730" width="10.33203125" style="1379" customWidth="1"/>
    <col min="10731" max="10731" width="12.44140625" style="1379" customWidth="1"/>
    <col min="10732" max="10732" width="14.6640625" style="1379" customWidth="1"/>
    <col min="10733" max="10733" width="13.33203125" style="1379" customWidth="1"/>
    <col min="10734" max="10734" width="8.44140625" style="1379" customWidth="1"/>
    <col min="10735" max="10736" width="9.44140625" style="1379" customWidth="1"/>
    <col min="10737" max="10737" width="12.44140625" style="1379" customWidth="1"/>
    <col min="10738" max="10738" width="11.109375" style="1379" customWidth="1"/>
    <col min="10739" max="10739" width="10" style="1379" customWidth="1"/>
    <col min="10740" max="10740" width="10.44140625" style="1379" customWidth="1"/>
    <col min="10741" max="10741" width="9.88671875" style="1379" customWidth="1"/>
    <col min="10742" max="10743" width="11" style="1379" customWidth="1"/>
    <col min="10744" max="10764" width="9.88671875" style="1379" customWidth="1"/>
    <col min="10765" max="10767" width="11" style="1379" customWidth="1"/>
    <col min="10768" max="10768" width="13.33203125" style="1379" customWidth="1"/>
    <col min="10769" max="10769" width="14.88671875" style="1379" customWidth="1"/>
    <col min="10770" max="10774" width="14.6640625" style="1379" customWidth="1"/>
    <col min="10775" max="10775" width="20.109375" style="1379" customWidth="1"/>
    <col min="10776" max="10776" width="21.44140625" style="1379" customWidth="1"/>
    <col min="10777" max="10777" width="20.33203125" style="1379" customWidth="1"/>
    <col min="10778" max="10979" width="8.88671875" style="1379"/>
    <col min="10980" max="10980" width="2.6640625" style="1379" customWidth="1"/>
    <col min="10981" max="10981" width="3.44140625" style="1379" customWidth="1"/>
    <col min="10982" max="10982" width="4.88671875" style="1379" customWidth="1"/>
    <col min="10983" max="10983" width="33.44140625" style="1379" customWidth="1"/>
    <col min="10984" max="10984" width="16.88671875" style="1379" customWidth="1"/>
    <col min="10985" max="10985" width="12.44140625" style="1379" customWidth="1"/>
    <col min="10986" max="10986" width="10.33203125" style="1379" customWidth="1"/>
    <col min="10987" max="10987" width="12.44140625" style="1379" customWidth="1"/>
    <col min="10988" max="10988" width="14.6640625" style="1379" customWidth="1"/>
    <col min="10989" max="10989" width="13.33203125" style="1379" customWidth="1"/>
    <col min="10990" max="10990" width="8.44140625" style="1379" customWidth="1"/>
    <col min="10991" max="10992" width="9.44140625" style="1379" customWidth="1"/>
    <col min="10993" max="10993" width="12.44140625" style="1379" customWidth="1"/>
    <col min="10994" max="10994" width="11.109375" style="1379" customWidth="1"/>
    <col min="10995" max="10995" width="10" style="1379" customWidth="1"/>
    <col min="10996" max="10996" width="10.44140625" style="1379" customWidth="1"/>
    <col min="10997" max="10997" width="9.88671875" style="1379" customWidth="1"/>
    <col min="10998" max="10999" width="11" style="1379" customWidth="1"/>
    <col min="11000" max="11020" width="9.88671875" style="1379" customWidth="1"/>
    <col min="11021" max="11023" width="11" style="1379" customWidth="1"/>
    <col min="11024" max="11024" width="13.33203125" style="1379" customWidth="1"/>
    <col min="11025" max="11025" width="14.88671875" style="1379" customWidth="1"/>
    <col min="11026" max="11030" width="14.6640625" style="1379" customWidth="1"/>
    <col min="11031" max="11031" width="20.109375" style="1379" customWidth="1"/>
    <col min="11032" max="11032" width="21.44140625" style="1379" customWidth="1"/>
    <col min="11033" max="11033" width="20.33203125" style="1379" customWidth="1"/>
    <col min="11034" max="11235" width="8.88671875" style="1379"/>
    <col min="11236" max="11236" width="2.6640625" style="1379" customWidth="1"/>
    <col min="11237" max="11237" width="3.44140625" style="1379" customWidth="1"/>
    <col min="11238" max="11238" width="4.88671875" style="1379" customWidth="1"/>
    <col min="11239" max="11239" width="33.44140625" style="1379" customWidth="1"/>
    <col min="11240" max="11240" width="16.88671875" style="1379" customWidth="1"/>
    <col min="11241" max="11241" width="12.44140625" style="1379" customWidth="1"/>
    <col min="11242" max="11242" width="10.33203125" style="1379" customWidth="1"/>
    <col min="11243" max="11243" width="12.44140625" style="1379" customWidth="1"/>
    <col min="11244" max="11244" width="14.6640625" style="1379" customWidth="1"/>
    <col min="11245" max="11245" width="13.33203125" style="1379" customWidth="1"/>
    <col min="11246" max="11246" width="8.44140625" style="1379" customWidth="1"/>
    <col min="11247" max="11248" width="9.44140625" style="1379" customWidth="1"/>
    <col min="11249" max="11249" width="12.44140625" style="1379" customWidth="1"/>
    <col min="11250" max="11250" width="11.109375" style="1379" customWidth="1"/>
    <col min="11251" max="11251" width="10" style="1379" customWidth="1"/>
    <col min="11252" max="11252" width="10.44140625" style="1379" customWidth="1"/>
    <col min="11253" max="11253" width="9.88671875" style="1379" customWidth="1"/>
    <col min="11254" max="11255" width="11" style="1379" customWidth="1"/>
    <col min="11256" max="11276" width="9.88671875" style="1379" customWidth="1"/>
    <col min="11277" max="11279" width="11" style="1379" customWidth="1"/>
    <col min="11280" max="11280" width="13.33203125" style="1379" customWidth="1"/>
    <col min="11281" max="11281" width="14.88671875" style="1379" customWidth="1"/>
    <col min="11282" max="11286" width="14.6640625" style="1379" customWidth="1"/>
    <col min="11287" max="11287" width="20.109375" style="1379" customWidth="1"/>
    <col min="11288" max="11288" width="21.44140625" style="1379" customWidth="1"/>
    <col min="11289" max="11289" width="20.33203125" style="1379" customWidth="1"/>
    <col min="11290" max="11491" width="8.88671875" style="1379"/>
    <col min="11492" max="11492" width="2.6640625" style="1379" customWidth="1"/>
    <col min="11493" max="11493" width="3.44140625" style="1379" customWidth="1"/>
    <col min="11494" max="11494" width="4.88671875" style="1379" customWidth="1"/>
    <col min="11495" max="11495" width="33.44140625" style="1379" customWidth="1"/>
    <col min="11496" max="11496" width="16.88671875" style="1379" customWidth="1"/>
    <col min="11497" max="11497" width="12.44140625" style="1379" customWidth="1"/>
    <col min="11498" max="11498" width="10.33203125" style="1379" customWidth="1"/>
    <col min="11499" max="11499" width="12.44140625" style="1379" customWidth="1"/>
    <col min="11500" max="11500" width="14.6640625" style="1379" customWidth="1"/>
    <col min="11501" max="11501" width="13.33203125" style="1379" customWidth="1"/>
    <col min="11502" max="11502" width="8.44140625" style="1379" customWidth="1"/>
    <col min="11503" max="11504" width="9.44140625" style="1379" customWidth="1"/>
    <col min="11505" max="11505" width="12.44140625" style="1379" customWidth="1"/>
    <col min="11506" max="11506" width="11.109375" style="1379" customWidth="1"/>
    <col min="11507" max="11507" width="10" style="1379" customWidth="1"/>
    <col min="11508" max="11508" width="10.44140625" style="1379" customWidth="1"/>
    <col min="11509" max="11509" width="9.88671875" style="1379" customWidth="1"/>
    <col min="11510" max="11511" width="11" style="1379" customWidth="1"/>
    <col min="11512" max="11532" width="9.88671875" style="1379" customWidth="1"/>
    <col min="11533" max="11535" width="11" style="1379" customWidth="1"/>
    <col min="11536" max="11536" width="13.33203125" style="1379" customWidth="1"/>
    <col min="11537" max="11537" width="14.88671875" style="1379" customWidth="1"/>
    <col min="11538" max="11542" width="14.6640625" style="1379" customWidth="1"/>
    <col min="11543" max="11543" width="20.109375" style="1379" customWidth="1"/>
    <col min="11544" max="11544" width="21.44140625" style="1379" customWidth="1"/>
    <col min="11545" max="11545" width="20.33203125" style="1379" customWidth="1"/>
    <col min="11546" max="11747" width="8.88671875" style="1379"/>
    <col min="11748" max="11748" width="2.6640625" style="1379" customWidth="1"/>
    <col min="11749" max="11749" width="3.44140625" style="1379" customWidth="1"/>
    <col min="11750" max="11750" width="4.88671875" style="1379" customWidth="1"/>
    <col min="11751" max="11751" width="33.44140625" style="1379" customWidth="1"/>
    <col min="11752" max="11752" width="16.88671875" style="1379" customWidth="1"/>
    <col min="11753" max="11753" width="12.44140625" style="1379" customWidth="1"/>
    <col min="11754" max="11754" width="10.33203125" style="1379" customWidth="1"/>
    <col min="11755" max="11755" width="12.44140625" style="1379" customWidth="1"/>
    <col min="11756" max="11756" width="14.6640625" style="1379" customWidth="1"/>
    <col min="11757" max="11757" width="13.33203125" style="1379" customWidth="1"/>
    <col min="11758" max="11758" width="8.44140625" style="1379" customWidth="1"/>
    <col min="11759" max="11760" width="9.44140625" style="1379" customWidth="1"/>
    <col min="11761" max="11761" width="12.44140625" style="1379" customWidth="1"/>
    <col min="11762" max="11762" width="11.109375" style="1379" customWidth="1"/>
    <col min="11763" max="11763" width="10" style="1379" customWidth="1"/>
    <col min="11764" max="11764" width="10.44140625" style="1379" customWidth="1"/>
    <col min="11765" max="11765" width="9.88671875" style="1379" customWidth="1"/>
    <col min="11766" max="11767" width="11" style="1379" customWidth="1"/>
    <col min="11768" max="11788" width="9.88671875" style="1379" customWidth="1"/>
    <col min="11789" max="11791" width="11" style="1379" customWidth="1"/>
    <col min="11792" max="11792" width="13.33203125" style="1379" customWidth="1"/>
    <col min="11793" max="11793" width="14.88671875" style="1379" customWidth="1"/>
    <col min="11794" max="11798" width="14.6640625" style="1379" customWidth="1"/>
    <col min="11799" max="11799" width="20.109375" style="1379" customWidth="1"/>
    <col min="11800" max="11800" width="21.44140625" style="1379" customWidth="1"/>
    <col min="11801" max="11801" width="20.33203125" style="1379" customWidth="1"/>
    <col min="11802" max="12003" width="8.88671875" style="1379"/>
    <col min="12004" max="12004" width="2.6640625" style="1379" customWidth="1"/>
    <col min="12005" max="12005" width="3.44140625" style="1379" customWidth="1"/>
    <col min="12006" max="12006" width="4.88671875" style="1379" customWidth="1"/>
    <col min="12007" max="12007" width="33.44140625" style="1379" customWidth="1"/>
    <col min="12008" max="12008" width="16.88671875" style="1379" customWidth="1"/>
    <col min="12009" max="12009" width="12.44140625" style="1379" customWidth="1"/>
    <col min="12010" max="12010" width="10.33203125" style="1379" customWidth="1"/>
    <col min="12011" max="12011" width="12.44140625" style="1379" customWidth="1"/>
    <col min="12012" max="12012" width="14.6640625" style="1379" customWidth="1"/>
    <col min="12013" max="12013" width="13.33203125" style="1379" customWidth="1"/>
    <col min="12014" max="12014" width="8.44140625" style="1379" customWidth="1"/>
    <col min="12015" max="12016" width="9.44140625" style="1379" customWidth="1"/>
    <col min="12017" max="12017" width="12.44140625" style="1379" customWidth="1"/>
    <col min="12018" max="12018" width="11.109375" style="1379" customWidth="1"/>
    <col min="12019" max="12019" width="10" style="1379" customWidth="1"/>
    <col min="12020" max="12020" width="10.44140625" style="1379" customWidth="1"/>
    <col min="12021" max="12021" width="9.88671875" style="1379" customWidth="1"/>
    <col min="12022" max="12023" width="11" style="1379" customWidth="1"/>
    <col min="12024" max="12044" width="9.88671875" style="1379" customWidth="1"/>
    <col min="12045" max="12047" width="11" style="1379" customWidth="1"/>
    <col min="12048" max="12048" width="13.33203125" style="1379" customWidth="1"/>
    <col min="12049" max="12049" width="14.88671875" style="1379" customWidth="1"/>
    <col min="12050" max="12054" width="14.6640625" style="1379" customWidth="1"/>
    <col min="12055" max="12055" width="20.109375" style="1379" customWidth="1"/>
    <col min="12056" max="12056" width="21.44140625" style="1379" customWidth="1"/>
    <col min="12057" max="12057" width="20.33203125" style="1379" customWidth="1"/>
    <col min="12058" max="12259" width="8.88671875" style="1379"/>
    <col min="12260" max="12260" width="2.6640625" style="1379" customWidth="1"/>
    <col min="12261" max="12261" width="3.44140625" style="1379" customWidth="1"/>
    <col min="12262" max="12262" width="4.88671875" style="1379" customWidth="1"/>
    <col min="12263" max="12263" width="33.44140625" style="1379" customWidth="1"/>
    <col min="12264" max="12264" width="16.88671875" style="1379" customWidth="1"/>
    <col min="12265" max="12265" width="12.44140625" style="1379" customWidth="1"/>
    <col min="12266" max="12266" width="10.33203125" style="1379" customWidth="1"/>
    <col min="12267" max="12267" width="12.44140625" style="1379" customWidth="1"/>
    <col min="12268" max="12268" width="14.6640625" style="1379" customWidth="1"/>
    <col min="12269" max="12269" width="13.33203125" style="1379" customWidth="1"/>
    <col min="12270" max="12270" width="8.44140625" style="1379" customWidth="1"/>
    <col min="12271" max="12272" width="9.44140625" style="1379" customWidth="1"/>
    <col min="12273" max="12273" width="12.44140625" style="1379" customWidth="1"/>
    <col min="12274" max="12274" width="11.109375" style="1379" customWidth="1"/>
    <col min="12275" max="12275" width="10" style="1379" customWidth="1"/>
    <col min="12276" max="12276" width="10.44140625" style="1379" customWidth="1"/>
    <col min="12277" max="12277" width="9.88671875" style="1379" customWidth="1"/>
    <col min="12278" max="12279" width="11" style="1379" customWidth="1"/>
    <col min="12280" max="12300" width="9.88671875" style="1379" customWidth="1"/>
    <col min="12301" max="12303" width="11" style="1379" customWidth="1"/>
    <col min="12304" max="12304" width="13.33203125" style="1379" customWidth="1"/>
    <col min="12305" max="12305" width="14.88671875" style="1379" customWidth="1"/>
    <col min="12306" max="12310" width="14.6640625" style="1379" customWidth="1"/>
    <col min="12311" max="12311" width="20.109375" style="1379" customWidth="1"/>
    <col min="12312" max="12312" width="21.44140625" style="1379" customWidth="1"/>
    <col min="12313" max="12313" width="20.33203125" style="1379" customWidth="1"/>
    <col min="12314" max="12515" width="8.88671875" style="1379"/>
    <col min="12516" max="12516" width="2.6640625" style="1379" customWidth="1"/>
    <col min="12517" max="12517" width="3.44140625" style="1379" customWidth="1"/>
    <col min="12518" max="12518" width="4.88671875" style="1379" customWidth="1"/>
    <col min="12519" max="12519" width="33.44140625" style="1379" customWidth="1"/>
    <col min="12520" max="12520" width="16.88671875" style="1379" customWidth="1"/>
    <col min="12521" max="12521" width="12.44140625" style="1379" customWidth="1"/>
    <col min="12522" max="12522" width="10.33203125" style="1379" customWidth="1"/>
    <col min="12523" max="12523" width="12.44140625" style="1379" customWidth="1"/>
    <col min="12524" max="12524" width="14.6640625" style="1379" customWidth="1"/>
    <col min="12525" max="12525" width="13.33203125" style="1379" customWidth="1"/>
    <col min="12526" max="12526" width="8.44140625" style="1379" customWidth="1"/>
    <col min="12527" max="12528" width="9.44140625" style="1379" customWidth="1"/>
    <col min="12529" max="12529" width="12.44140625" style="1379" customWidth="1"/>
    <col min="12530" max="12530" width="11.109375" style="1379" customWidth="1"/>
    <col min="12531" max="12531" width="10" style="1379" customWidth="1"/>
    <col min="12532" max="12532" width="10.44140625" style="1379" customWidth="1"/>
    <col min="12533" max="12533" width="9.88671875" style="1379" customWidth="1"/>
    <col min="12534" max="12535" width="11" style="1379" customWidth="1"/>
    <col min="12536" max="12556" width="9.88671875" style="1379" customWidth="1"/>
    <col min="12557" max="12559" width="11" style="1379" customWidth="1"/>
    <col min="12560" max="12560" width="13.33203125" style="1379" customWidth="1"/>
    <col min="12561" max="12561" width="14.88671875" style="1379" customWidth="1"/>
    <col min="12562" max="12566" width="14.6640625" style="1379" customWidth="1"/>
    <col min="12567" max="12567" width="20.109375" style="1379" customWidth="1"/>
    <col min="12568" max="12568" width="21.44140625" style="1379" customWidth="1"/>
    <col min="12569" max="12569" width="20.33203125" style="1379" customWidth="1"/>
    <col min="12570" max="12771" width="8.88671875" style="1379"/>
    <col min="12772" max="12772" width="2.6640625" style="1379" customWidth="1"/>
    <col min="12773" max="12773" width="3.44140625" style="1379" customWidth="1"/>
    <col min="12774" max="12774" width="4.88671875" style="1379" customWidth="1"/>
    <col min="12775" max="12775" width="33.44140625" style="1379" customWidth="1"/>
    <col min="12776" max="12776" width="16.88671875" style="1379" customWidth="1"/>
    <col min="12777" max="12777" width="12.44140625" style="1379" customWidth="1"/>
    <col min="12778" max="12778" width="10.33203125" style="1379" customWidth="1"/>
    <col min="12779" max="12779" width="12.44140625" style="1379" customWidth="1"/>
    <col min="12780" max="12780" width="14.6640625" style="1379" customWidth="1"/>
    <col min="12781" max="12781" width="13.33203125" style="1379" customWidth="1"/>
    <col min="12782" max="12782" width="8.44140625" style="1379" customWidth="1"/>
    <col min="12783" max="12784" width="9.44140625" style="1379" customWidth="1"/>
    <col min="12785" max="12785" width="12.44140625" style="1379" customWidth="1"/>
    <col min="12786" max="12786" width="11.109375" style="1379" customWidth="1"/>
    <col min="12787" max="12787" width="10" style="1379" customWidth="1"/>
    <col min="12788" max="12788" width="10.44140625" style="1379" customWidth="1"/>
    <col min="12789" max="12789" width="9.88671875" style="1379" customWidth="1"/>
    <col min="12790" max="12791" width="11" style="1379" customWidth="1"/>
    <col min="12792" max="12812" width="9.88671875" style="1379" customWidth="1"/>
    <col min="12813" max="12815" width="11" style="1379" customWidth="1"/>
    <col min="12816" max="12816" width="13.33203125" style="1379" customWidth="1"/>
    <col min="12817" max="12817" width="14.88671875" style="1379" customWidth="1"/>
    <col min="12818" max="12822" width="14.6640625" style="1379" customWidth="1"/>
    <col min="12823" max="12823" width="20.109375" style="1379" customWidth="1"/>
    <col min="12824" max="12824" width="21.44140625" style="1379" customWidth="1"/>
    <col min="12825" max="12825" width="20.33203125" style="1379" customWidth="1"/>
    <col min="12826" max="13027" width="8.88671875" style="1379"/>
    <col min="13028" max="13028" width="2.6640625" style="1379" customWidth="1"/>
    <col min="13029" max="13029" width="3.44140625" style="1379" customWidth="1"/>
    <col min="13030" max="13030" width="4.88671875" style="1379" customWidth="1"/>
    <col min="13031" max="13031" width="33.44140625" style="1379" customWidth="1"/>
    <col min="13032" max="13032" width="16.88671875" style="1379" customWidth="1"/>
    <col min="13033" max="13033" width="12.44140625" style="1379" customWidth="1"/>
    <col min="13034" max="13034" width="10.33203125" style="1379" customWidth="1"/>
    <col min="13035" max="13035" width="12.44140625" style="1379" customWidth="1"/>
    <col min="13036" max="13036" width="14.6640625" style="1379" customWidth="1"/>
    <col min="13037" max="13037" width="13.33203125" style="1379" customWidth="1"/>
    <col min="13038" max="13038" width="8.44140625" style="1379" customWidth="1"/>
    <col min="13039" max="13040" width="9.44140625" style="1379" customWidth="1"/>
    <col min="13041" max="13041" width="12.44140625" style="1379" customWidth="1"/>
    <col min="13042" max="13042" width="11.109375" style="1379" customWidth="1"/>
    <col min="13043" max="13043" width="10" style="1379" customWidth="1"/>
    <col min="13044" max="13044" width="10.44140625" style="1379" customWidth="1"/>
    <col min="13045" max="13045" width="9.88671875" style="1379" customWidth="1"/>
    <col min="13046" max="13047" width="11" style="1379" customWidth="1"/>
    <col min="13048" max="13068" width="9.88671875" style="1379" customWidth="1"/>
    <col min="13069" max="13071" width="11" style="1379" customWidth="1"/>
    <col min="13072" max="13072" width="13.33203125" style="1379" customWidth="1"/>
    <col min="13073" max="13073" width="14.88671875" style="1379" customWidth="1"/>
    <col min="13074" max="13078" width="14.6640625" style="1379" customWidth="1"/>
    <col min="13079" max="13079" width="20.109375" style="1379" customWidth="1"/>
    <col min="13080" max="13080" width="21.44140625" style="1379" customWidth="1"/>
    <col min="13081" max="13081" width="20.33203125" style="1379" customWidth="1"/>
    <col min="13082" max="13283" width="8.88671875" style="1379"/>
    <col min="13284" max="13284" width="2.6640625" style="1379" customWidth="1"/>
    <col min="13285" max="13285" width="3.44140625" style="1379" customWidth="1"/>
    <col min="13286" max="13286" width="4.88671875" style="1379" customWidth="1"/>
    <col min="13287" max="13287" width="33.44140625" style="1379" customWidth="1"/>
    <col min="13288" max="13288" width="16.88671875" style="1379" customWidth="1"/>
    <col min="13289" max="13289" width="12.44140625" style="1379" customWidth="1"/>
    <col min="13290" max="13290" width="10.33203125" style="1379" customWidth="1"/>
    <col min="13291" max="13291" width="12.44140625" style="1379" customWidth="1"/>
    <col min="13292" max="13292" width="14.6640625" style="1379" customWidth="1"/>
    <col min="13293" max="13293" width="13.33203125" style="1379" customWidth="1"/>
    <col min="13294" max="13294" width="8.44140625" style="1379" customWidth="1"/>
    <col min="13295" max="13296" width="9.44140625" style="1379" customWidth="1"/>
    <col min="13297" max="13297" width="12.44140625" style="1379" customWidth="1"/>
    <col min="13298" max="13298" width="11.109375" style="1379" customWidth="1"/>
    <col min="13299" max="13299" width="10" style="1379" customWidth="1"/>
    <col min="13300" max="13300" width="10.44140625" style="1379" customWidth="1"/>
    <col min="13301" max="13301" width="9.88671875" style="1379" customWidth="1"/>
    <col min="13302" max="13303" width="11" style="1379" customWidth="1"/>
    <col min="13304" max="13324" width="9.88671875" style="1379" customWidth="1"/>
    <col min="13325" max="13327" width="11" style="1379" customWidth="1"/>
    <col min="13328" max="13328" width="13.33203125" style="1379" customWidth="1"/>
    <col min="13329" max="13329" width="14.88671875" style="1379" customWidth="1"/>
    <col min="13330" max="13334" width="14.6640625" style="1379" customWidth="1"/>
    <col min="13335" max="13335" width="20.109375" style="1379" customWidth="1"/>
    <col min="13336" max="13336" width="21.44140625" style="1379" customWidth="1"/>
    <col min="13337" max="13337" width="20.33203125" style="1379" customWidth="1"/>
    <col min="13338" max="13539" width="8.88671875" style="1379"/>
    <col min="13540" max="13540" width="2.6640625" style="1379" customWidth="1"/>
    <col min="13541" max="13541" width="3.44140625" style="1379" customWidth="1"/>
    <col min="13542" max="13542" width="4.88671875" style="1379" customWidth="1"/>
    <col min="13543" max="13543" width="33.44140625" style="1379" customWidth="1"/>
    <col min="13544" max="13544" width="16.88671875" style="1379" customWidth="1"/>
    <col min="13545" max="13545" width="12.44140625" style="1379" customWidth="1"/>
    <col min="13546" max="13546" width="10.33203125" style="1379" customWidth="1"/>
    <col min="13547" max="13547" width="12.44140625" style="1379" customWidth="1"/>
    <col min="13548" max="13548" width="14.6640625" style="1379" customWidth="1"/>
    <col min="13549" max="13549" width="13.33203125" style="1379" customWidth="1"/>
    <col min="13550" max="13550" width="8.44140625" style="1379" customWidth="1"/>
    <col min="13551" max="13552" width="9.44140625" style="1379" customWidth="1"/>
    <col min="13553" max="13553" width="12.44140625" style="1379" customWidth="1"/>
    <col min="13554" max="13554" width="11.109375" style="1379" customWidth="1"/>
    <col min="13555" max="13555" width="10" style="1379" customWidth="1"/>
    <col min="13556" max="13556" width="10.44140625" style="1379" customWidth="1"/>
    <col min="13557" max="13557" width="9.88671875" style="1379" customWidth="1"/>
    <col min="13558" max="13559" width="11" style="1379" customWidth="1"/>
    <col min="13560" max="13580" width="9.88671875" style="1379" customWidth="1"/>
    <col min="13581" max="13583" width="11" style="1379" customWidth="1"/>
    <col min="13584" max="13584" width="13.33203125" style="1379" customWidth="1"/>
    <col min="13585" max="13585" width="14.88671875" style="1379" customWidth="1"/>
    <col min="13586" max="13590" width="14.6640625" style="1379" customWidth="1"/>
    <col min="13591" max="13591" width="20.109375" style="1379" customWidth="1"/>
    <col min="13592" max="13592" width="21.44140625" style="1379" customWidth="1"/>
    <col min="13593" max="13593" width="20.33203125" style="1379" customWidth="1"/>
    <col min="13594" max="13795" width="8.88671875" style="1379"/>
    <col min="13796" max="13796" width="2.6640625" style="1379" customWidth="1"/>
    <col min="13797" max="13797" width="3.44140625" style="1379" customWidth="1"/>
    <col min="13798" max="13798" width="4.88671875" style="1379" customWidth="1"/>
    <col min="13799" max="13799" width="33.44140625" style="1379" customWidth="1"/>
    <col min="13800" max="13800" width="16.88671875" style="1379" customWidth="1"/>
    <col min="13801" max="13801" width="12.44140625" style="1379" customWidth="1"/>
    <col min="13802" max="13802" width="10.33203125" style="1379" customWidth="1"/>
    <col min="13803" max="13803" width="12.44140625" style="1379" customWidth="1"/>
    <col min="13804" max="13804" width="14.6640625" style="1379" customWidth="1"/>
    <col min="13805" max="13805" width="13.33203125" style="1379" customWidth="1"/>
    <col min="13806" max="13806" width="8.44140625" style="1379" customWidth="1"/>
    <col min="13807" max="13808" width="9.44140625" style="1379" customWidth="1"/>
    <col min="13809" max="13809" width="12.44140625" style="1379" customWidth="1"/>
    <col min="13810" max="13810" width="11.109375" style="1379" customWidth="1"/>
    <col min="13811" max="13811" width="10" style="1379" customWidth="1"/>
    <col min="13812" max="13812" width="10.44140625" style="1379" customWidth="1"/>
    <col min="13813" max="13813" width="9.88671875" style="1379" customWidth="1"/>
    <col min="13814" max="13815" width="11" style="1379" customWidth="1"/>
    <col min="13816" max="13836" width="9.88671875" style="1379" customWidth="1"/>
    <col min="13837" max="13839" width="11" style="1379" customWidth="1"/>
    <col min="13840" max="13840" width="13.33203125" style="1379" customWidth="1"/>
    <col min="13841" max="13841" width="14.88671875" style="1379" customWidth="1"/>
    <col min="13842" max="13846" width="14.6640625" style="1379" customWidth="1"/>
    <col min="13847" max="13847" width="20.109375" style="1379" customWidth="1"/>
    <col min="13848" max="13848" width="21.44140625" style="1379" customWidth="1"/>
    <col min="13849" max="13849" width="20.33203125" style="1379" customWidth="1"/>
    <col min="13850" max="14051" width="8.88671875" style="1379"/>
    <col min="14052" max="14052" width="2.6640625" style="1379" customWidth="1"/>
    <col min="14053" max="14053" width="3.44140625" style="1379" customWidth="1"/>
    <col min="14054" max="14054" width="4.88671875" style="1379" customWidth="1"/>
    <col min="14055" max="14055" width="33.44140625" style="1379" customWidth="1"/>
    <col min="14056" max="14056" width="16.88671875" style="1379" customWidth="1"/>
    <col min="14057" max="14057" width="12.44140625" style="1379" customWidth="1"/>
    <col min="14058" max="14058" width="10.33203125" style="1379" customWidth="1"/>
    <col min="14059" max="14059" width="12.44140625" style="1379" customWidth="1"/>
    <col min="14060" max="14060" width="14.6640625" style="1379" customWidth="1"/>
    <col min="14061" max="14061" width="13.33203125" style="1379" customWidth="1"/>
    <col min="14062" max="14062" width="8.44140625" style="1379" customWidth="1"/>
    <col min="14063" max="14064" width="9.44140625" style="1379" customWidth="1"/>
    <col min="14065" max="14065" width="12.44140625" style="1379" customWidth="1"/>
    <col min="14066" max="14066" width="11.109375" style="1379" customWidth="1"/>
    <col min="14067" max="14067" width="10" style="1379" customWidth="1"/>
    <col min="14068" max="14068" width="10.44140625" style="1379" customWidth="1"/>
    <col min="14069" max="14069" width="9.88671875" style="1379" customWidth="1"/>
    <col min="14070" max="14071" width="11" style="1379" customWidth="1"/>
    <col min="14072" max="14092" width="9.88671875" style="1379" customWidth="1"/>
    <col min="14093" max="14095" width="11" style="1379" customWidth="1"/>
    <col min="14096" max="14096" width="13.33203125" style="1379" customWidth="1"/>
    <col min="14097" max="14097" width="14.88671875" style="1379" customWidth="1"/>
    <col min="14098" max="14102" width="14.6640625" style="1379" customWidth="1"/>
    <col min="14103" max="14103" width="20.109375" style="1379" customWidth="1"/>
    <col min="14104" max="14104" width="21.44140625" style="1379" customWidth="1"/>
    <col min="14105" max="14105" width="20.33203125" style="1379" customWidth="1"/>
    <col min="14106" max="14307" width="8.88671875" style="1379"/>
    <col min="14308" max="14308" width="2.6640625" style="1379" customWidth="1"/>
    <col min="14309" max="14309" width="3.44140625" style="1379" customWidth="1"/>
    <col min="14310" max="14310" width="4.88671875" style="1379" customWidth="1"/>
    <col min="14311" max="14311" width="33.44140625" style="1379" customWidth="1"/>
    <col min="14312" max="14312" width="16.88671875" style="1379" customWidth="1"/>
    <col min="14313" max="14313" width="12.44140625" style="1379" customWidth="1"/>
    <col min="14314" max="14314" width="10.33203125" style="1379" customWidth="1"/>
    <col min="14315" max="14315" width="12.44140625" style="1379" customWidth="1"/>
    <col min="14316" max="14316" width="14.6640625" style="1379" customWidth="1"/>
    <col min="14317" max="14317" width="13.33203125" style="1379" customWidth="1"/>
    <col min="14318" max="14318" width="8.44140625" style="1379" customWidth="1"/>
    <col min="14319" max="14320" width="9.44140625" style="1379" customWidth="1"/>
    <col min="14321" max="14321" width="12.44140625" style="1379" customWidth="1"/>
    <col min="14322" max="14322" width="11.109375" style="1379" customWidth="1"/>
    <col min="14323" max="14323" width="10" style="1379" customWidth="1"/>
    <col min="14324" max="14324" width="10.44140625" style="1379" customWidth="1"/>
    <col min="14325" max="14325" width="9.88671875" style="1379" customWidth="1"/>
    <col min="14326" max="14327" width="11" style="1379" customWidth="1"/>
    <col min="14328" max="14348" width="9.88671875" style="1379" customWidth="1"/>
    <col min="14349" max="14351" width="11" style="1379" customWidth="1"/>
    <col min="14352" max="14352" width="13.33203125" style="1379" customWidth="1"/>
    <col min="14353" max="14353" width="14.88671875" style="1379" customWidth="1"/>
    <col min="14354" max="14358" width="14.6640625" style="1379" customWidth="1"/>
    <col min="14359" max="14359" width="20.109375" style="1379" customWidth="1"/>
    <col min="14360" max="14360" width="21.44140625" style="1379" customWidth="1"/>
    <col min="14361" max="14361" width="20.33203125" style="1379" customWidth="1"/>
    <col min="14362" max="14563" width="8.88671875" style="1379"/>
    <col min="14564" max="14564" width="2.6640625" style="1379" customWidth="1"/>
    <col min="14565" max="14565" width="3.44140625" style="1379" customWidth="1"/>
    <col min="14566" max="14566" width="4.88671875" style="1379" customWidth="1"/>
    <col min="14567" max="14567" width="33.44140625" style="1379" customWidth="1"/>
    <col min="14568" max="14568" width="16.88671875" style="1379" customWidth="1"/>
    <col min="14569" max="14569" width="12.44140625" style="1379" customWidth="1"/>
    <col min="14570" max="14570" width="10.33203125" style="1379" customWidth="1"/>
    <col min="14571" max="14571" width="12.44140625" style="1379" customWidth="1"/>
    <col min="14572" max="14572" width="14.6640625" style="1379" customWidth="1"/>
    <col min="14573" max="14573" width="13.33203125" style="1379" customWidth="1"/>
    <col min="14574" max="14574" width="8.44140625" style="1379" customWidth="1"/>
    <col min="14575" max="14576" width="9.44140625" style="1379" customWidth="1"/>
    <col min="14577" max="14577" width="12.44140625" style="1379" customWidth="1"/>
    <col min="14578" max="14578" width="11.109375" style="1379" customWidth="1"/>
    <col min="14579" max="14579" width="10" style="1379" customWidth="1"/>
    <col min="14580" max="14580" width="10.44140625" style="1379" customWidth="1"/>
    <col min="14581" max="14581" width="9.88671875" style="1379" customWidth="1"/>
    <col min="14582" max="14583" width="11" style="1379" customWidth="1"/>
    <col min="14584" max="14604" width="9.88671875" style="1379" customWidth="1"/>
    <col min="14605" max="14607" width="11" style="1379" customWidth="1"/>
    <col min="14608" max="14608" width="13.33203125" style="1379" customWidth="1"/>
    <col min="14609" max="14609" width="14.88671875" style="1379" customWidth="1"/>
    <col min="14610" max="14614" width="14.6640625" style="1379" customWidth="1"/>
    <col min="14615" max="14615" width="20.109375" style="1379" customWidth="1"/>
    <col min="14616" max="14616" width="21.44140625" style="1379" customWidth="1"/>
    <col min="14617" max="14617" width="20.33203125" style="1379" customWidth="1"/>
    <col min="14618" max="14819" width="8.88671875" style="1379"/>
    <col min="14820" max="14820" width="2.6640625" style="1379" customWidth="1"/>
    <col min="14821" max="14821" width="3.44140625" style="1379" customWidth="1"/>
    <col min="14822" max="14822" width="4.88671875" style="1379" customWidth="1"/>
    <col min="14823" max="14823" width="33.44140625" style="1379" customWidth="1"/>
    <col min="14824" max="14824" width="16.88671875" style="1379" customWidth="1"/>
    <col min="14825" max="14825" width="12.44140625" style="1379" customWidth="1"/>
    <col min="14826" max="14826" width="10.33203125" style="1379" customWidth="1"/>
    <col min="14827" max="14827" width="12.44140625" style="1379" customWidth="1"/>
    <col min="14828" max="14828" width="14.6640625" style="1379" customWidth="1"/>
    <col min="14829" max="14829" width="13.33203125" style="1379" customWidth="1"/>
    <col min="14830" max="14830" width="8.44140625" style="1379" customWidth="1"/>
    <col min="14831" max="14832" width="9.44140625" style="1379" customWidth="1"/>
    <col min="14833" max="14833" width="12.44140625" style="1379" customWidth="1"/>
    <col min="14834" max="14834" width="11.109375" style="1379" customWidth="1"/>
    <col min="14835" max="14835" width="10" style="1379" customWidth="1"/>
    <col min="14836" max="14836" width="10.44140625" style="1379" customWidth="1"/>
    <col min="14837" max="14837" width="9.88671875" style="1379" customWidth="1"/>
    <col min="14838" max="14839" width="11" style="1379" customWidth="1"/>
    <col min="14840" max="14860" width="9.88671875" style="1379" customWidth="1"/>
    <col min="14861" max="14863" width="11" style="1379" customWidth="1"/>
    <col min="14864" max="14864" width="13.33203125" style="1379" customWidth="1"/>
    <col min="14865" max="14865" width="14.88671875" style="1379" customWidth="1"/>
    <col min="14866" max="14870" width="14.6640625" style="1379" customWidth="1"/>
    <col min="14871" max="14871" width="20.109375" style="1379" customWidth="1"/>
    <col min="14872" max="14872" width="21.44140625" style="1379" customWidth="1"/>
    <col min="14873" max="14873" width="20.33203125" style="1379" customWidth="1"/>
    <col min="14874" max="15075" width="8.88671875" style="1379"/>
    <col min="15076" max="15076" width="2.6640625" style="1379" customWidth="1"/>
    <col min="15077" max="15077" width="3.44140625" style="1379" customWidth="1"/>
    <col min="15078" max="15078" width="4.88671875" style="1379" customWidth="1"/>
    <col min="15079" max="15079" width="33.44140625" style="1379" customWidth="1"/>
    <col min="15080" max="15080" width="16.88671875" style="1379" customWidth="1"/>
    <col min="15081" max="15081" width="12.44140625" style="1379" customWidth="1"/>
    <col min="15082" max="15082" width="10.33203125" style="1379" customWidth="1"/>
    <col min="15083" max="15083" width="12.44140625" style="1379" customWidth="1"/>
    <col min="15084" max="15084" width="14.6640625" style="1379" customWidth="1"/>
    <col min="15085" max="15085" width="13.33203125" style="1379" customWidth="1"/>
    <col min="15086" max="15086" width="8.44140625" style="1379" customWidth="1"/>
    <col min="15087" max="15088" width="9.44140625" style="1379" customWidth="1"/>
    <col min="15089" max="15089" width="12.44140625" style="1379" customWidth="1"/>
    <col min="15090" max="15090" width="11.109375" style="1379" customWidth="1"/>
    <col min="15091" max="15091" width="10" style="1379" customWidth="1"/>
    <col min="15092" max="15092" width="10.44140625" style="1379" customWidth="1"/>
    <col min="15093" max="15093" width="9.88671875" style="1379" customWidth="1"/>
    <col min="15094" max="15095" width="11" style="1379" customWidth="1"/>
    <col min="15096" max="15116" width="9.88671875" style="1379" customWidth="1"/>
    <col min="15117" max="15119" width="11" style="1379" customWidth="1"/>
    <col min="15120" max="15120" width="13.33203125" style="1379" customWidth="1"/>
    <col min="15121" max="15121" width="14.88671875" style="1379" customWidth="1"/>
    <col min="15122" max="15126" width="14.6640625" style="1379" customWidth="1"/>
    <col min="15127" max="15127" width="20.109375" style="1379" customWidth="1"/>
    <col min="15128" max="15128" width="21.44140625" style="1379" customWidth="1"/>
    <col min="15129" max="15129" width="20.33203125" style="1379" customWidth="1"/>
    <col min="15130" max="15331" width="8.88671875" style="1379"/>
    <col min="15332" max="15332" width="2.6640625" style="1379" customWidth="1"/>
    <col min="15333" max="15333" width="3.44140625" style="1379" customWidth="1"/>
    <col min="15334" max="15334" width="4.88671875" style="1379" customWidth="1"/>
    <col min="15335" max="15335" width="33.44140625" style="1379" customWidth="1"/>
    <col min="15336" max="15336" width="16.88671875" style="1379" customWidth="1"/>
    <col min="15337" max="15337" width="12.44140625" style="1379" customWidth="1"/>
    <col min="15338" max="15338" width="10.33203125" style="1379" customWidth="1"/>
    <col min="15339" max="15339" width="12.44140625" style="1379" customWidth="1"/>
    <col min="15340" max="15340" width="14.6640625" style="1379" customWidth="1"/>
    <col min="15341" max="15341" width="13.33203125" style="1379" customWidth="1"/>
    <col min="15342" max="15342" width="8.44140625" style="1379" customWidth="1"/>
    <col min="15343" max="15344" width="9.44140625" style="1379" customWidth="1"/>
    <col min="15345" max="15345" width="12.44140625" style="1379" customWidth="1"/>
    <col min="15346" max="15346" width="11.109375" style="1379" customWidth="1"/>
    <col min="15347" max="15347" width="10" style="1379" customWidth="1"/>
    <col min="15348" max="15348" width="10.44140625" style="1379" customWidth="1"/>
    <col min="15349" max="15349" width="9.88671875" style="1379" customWidth="1"/>
    <col min="15350" max="15351" width="11" style="1379" customWidth="1"/>
    <col min="15352" max="15372" width="9.88671875" style="1379" customWidth="1"/>
    <col min="15373" max="15375" width="11" style="1379" customWidth="1"/>
    <col min="15376" max="15376" width="13.33203125" style="1379" customWidth="1"/>
    <col min="15377" max="15377" width="14.88671875" style="1379" customWidth="1"/>
    <col min="15378" max="15382" width="14.6640625" style="1379" customWidth="1"/>
    <col min="15383" max="15383" width="20.109375" style="1379" customWidth="1"/>
    <col min="15384" max="15384" width="21.44140625" style="1379" customWidth="1"/>
    <col min="15385" max="15385" width="20.33203125" style="1379" customWidth="1"/>
    <col min="15386" max="15587" width="8.88671875" style="1379"/>
    <col min="15588" max="15588" width="2.6640625" style="1379" customWidth="1"/>
    <col min="15589" max="15589" width="3.44140625" style="1379" customWidth="1"/>
    <col min="15590" max="15590" width="4.88671875" style="1379" customWidth="1"/>
    <col min="15591" max="15591" width="33.44140625" style="1379" customWidth="1"/>
    <col min="15592" max="15592" width="16.88671875" style="1379" customWidth="1"/>
    <col min="15593" max="15593" width="12.44140625" style="1379" customWidth="1"/>
    <col min="15594" max="15594" width="10.33203125" style="1379" customWidth="1"/>
    <col min="15595" max="15595" width="12.44140625" style="1379" customWidth="1"/>
    <col min="15596" max="15596" width="14.6640625" style="1379" customWidth="1"/>
    <col min="15597" max="15597" width="13.33203125" style="1379" customWidth="1"/>
    <col min="15598" max="15598" width="8.44140625" style="1379" customWidth="1"/>
    <col min="15599" max="15600" width="9.44140625" style="1379" customWidth="1"/>
    <col min="15601" max="15601" width="12.44140625" style="1379" customWidth="1"/>
    <col min="15602" max="15602" width="11.109375" style="1379" customWidth="1"/>
    <col min="15603" max="15603" width="10" style="1379" customWidth="1"/>
    <col min="15604" max="15604" width="10.44140625" style="1379" customWidth="1"/>
    <col min="15605" max="15605" width="9.88671875" style="1379" customWidth="1"/>
    <col min="15606" max="15607" width="11" style="1379" customWidth="1"/>
    <col min="15608" max="15628" width="9.88671875" style="1379" customWidth="1"/>
    <col min="15629" max="15631" width="11" style="1379" customWidth="1"/>
    <col min="15632" max="15632" width="13.33203125" style="1379" customWidth="1"/>
    <col min="15633" max="15633" width="14.88671875" style="1379" customWidth="1"/>
    <col min="15634" max="15638" width="14.6640625" style="1379" customWidth="1"/>
    <col min="15639" max="15639" width="20.109375" style="1379" customWidth="1"/>
    <col min="15640" max="15640" width="21.44140625" style="1379" customWidth="1"/>
    <col min="15641" max="15641" width="20.33203125" style="1379" customWidth="1"/>
    <col min="15642" max="15843" width="8.88671875" style="1379"/>
    <col min="15844" max="15844" width="2.6640625" style="1379" customWidth="1"/>
    <col min="15845" max="15845" width="3.44140625" style="1379" customWidth="1"/>
    <col min="15846" max="15846" width="4.88671875" style="1379" customWidth="1"/>
    <col min="15847" max="15847" width="33.44140625" style="1379" customWidth="1"/>
    <col min="15848" max="15848" width="16.88671875" style="1379" customWidth="1"/>
    <col min="15849" max="15849" width="12.44140625" style="1379" customWidth="1"/>
    <col min="15850" max="15850" width="10.33203125" style="1379" customWidth="1"/>
    <col min="15851" max="15851" width="12.44140625" style="1379" customWidth="1"/>
    <col min="15852" max="15852" width="14.6640625" style="1379" customWidth="1"/>
    <col min="15853" max="15853" width="13.33203125" style="1379" customWidth="1"/>
    <col min="15854" max="15854" width="8.44140625" style="1379" customWidth="1"/>
    <col min="15855" max="15856" width="9.44140625" style="1379" customWidth="1"/>
    <col min="15857" max="15857" width="12.44140625" style="1379" customWidth="1"/>
    <col min="15858" max="15858" width="11.109375" style="1379" customWidth="1"/>
    <col min="15859" max="15859" width="10" style="1379" customWidth="1"/>
    <col min="15860" max="15860" width="10.44140625" style="1379" customWidth="1"/>
    <col min="15861" max="15861" width="9.88671875" style="1379" customWidth="1"/>
    <col min="15862" max="15863" width="11" style="1379" customWidth="1"/>
    <col min="15864" max="15884" width="9.88671875" style="1379" customWidth="1"/>
    <col min="15885" max="15887" width="11" style="1379" customWidth="1"/>
    <col min="15888" max="15888" width="13.33203125" style="1379" customWidth="1"/>
    <col min="15889" max="15889" width="14.88671875" style="1379" customWidth="1"/>
    <col min="15890" max="15894" width="14.6640625" style="1379" customWidth="1"/>
    <col min="15895" max="15895" width="20.109375" style="1379" customWidth="1"/>
    <col min="15896" max="15896" width="21.44140625" style="1379" customWidth="1"/>
    <col min="15897" max="15897" width="20.33203125" style="1379" customWidth="1"/>
    <col min="15898" max="16099" width="8.88671875" style="1379"/>
    <col min="16100" max="16100" width="2.6640625" style="1379" customWidth="1"/>
    <col min="16101" max="16101" width="3.44140625" style="1379" customWidth="1"/>
    <col min="16102" max="16102" width="4.88671875" style="1379" customWidth="1"/>
    <col min="16103" max="16103" width="33.44140625" style="1379" customWidth="1"/>
    <col min="16104" max="16104" width="16.88671875" style="1379" customWidth="1"/>
    <col min="16105" max="16105" width="12.44140625" style="1379" customWidth="1"/>
    <col min="16106" max="16106" width="10.33203125" style="1379" customWidth="1"/>
    <col min="16107" max="16107" width="12.44140625" style="1379" customWidth="1"/>
    <col min="16108" max="16108" width="14.6640625" style="1379" customWidth="1"/>
    <col min="16109" max="16109" width="13.33203125" style="1379" customWidth="1"/>
    <col min="16110" max="16110" width="8.44140625" style="1379" customWidth="1"/>
    <col min="16111" max="16112" width="9.44140625" style="1379" customWidth="1"/>
    <col min="16113" max="16113" width="12.44140625" style="1379" customWidth="1"/>
    <col min="16114" max="16114" width="11.109375" style="1379" customWidth="1"/>
    <col min="16115" max="16115" width="10" style="1379" customWidth="1"/>
    <col min="16116" max="16116" width="10.44140625" style="1379" customWidth="1"/>
    <col min="16117" max="16117" width="9.88671875" style="1379" customWidth="1"/>
    <col min="16118" max="16119" width="11" style="1379" customWidth="1"/>
    <col min="16120" max="16140" width="9.88671875" style="1379" customWidth="1"/>
    <col min="16141" max="16143" width="11" style="1379" customWidth="1"/>
    <col min="16144" max="16144" width="13.33203125" style="1379" customWidth="1"/>
    <col min="16145" max="16145" width="14.88671875" style="1379" customWidth="1"/>
    <col min="16146" max="16150" width="14.6640625" style="1379" customWidth="1"/>
    <col min="16151" max="16151" width="20.109375" style="1379" customWidth="1"/>
    <col min="16152" max="16152" width="21.44140625" style="1379" customWidth="1"/>
    <col min="16153" max="16153" width="20.33203125" style="1379" customWidth="1"/>
    <col min="16154" max="16380" width="8.88671875" style="1379"/>
    <col min="16381" max="16384" width="9.109375" style="1379" customWidth="1"/>
  </cols>
  <sheetData>
    <row r="1" spans="1:27" ht="15.6">
      <c r="A1" s="2819" t="s">
        <v>1751</v>
      </c>
      <c r="B1" s="2819"/>
      <c r="C1" s="2819"/>
      <c r="D1" s="2819"/>
      <c r="E1" s="1378"/>
      <c r="F1" s="1378"/>
    </row>
    <row r="2" spans="1:27" ht="15.6">
      <c r="A2" s="2825" t="s">
        <v>849</v>
      </c>
      <c r="B2" s="2825"/>
      <c r="C2" s="2825"/>
      <c r="D2" s="2825"/>
      <c r="E2" s="1382"/>
      <c r="F2" s="1382"/>
      <c r="H2" s="1383"/>
    </row>
    <row r="3" spans="1:27">
      <c r="G3" s="1383"/>
      <c r="K3" s="1383"/>
    </row>
    <row r="4" spans="1:27" ht="22.5" customHeight="1">
      <c r="A4" s="2826" t="s">
        <v>2115</v>
      </c>
      <c r="B4" s="2826"/>
      <c r="C4" s="2826"/>
      <c r="D4" s="2826"/>
      <c r="E4" s="2826"/>
      <c r="F4" s="2826"/>
      <c r="G4" s="2826"/>
      <c r="H4" s="2826"/>
      <c r="I4" s="2826"/>
      <c r="J4" s="2826"/>
      <c r="K4" s="2826"/>
      <c r="L4" s="2826"/>
      <c r="M4" s="2826"/>
      <c r="N4" s="2826"/>
      <c r="O4" s="2826"/>
      <c r="P4" s="2826"/>
      <c r="Q4" s="2826"/>
      <c r="R4" s="2826"/>
      <c r="S4" s="2826"/>
      <c r="T4" s="2826"/>
      <c r="U4" s="2826"/>
      <c r="V4" s="2826"/>
      <c r="W4" s="2826"/>
      <c r="X4" s="2826"/>
      <c r="Y4" s="2826"/>
      <c r="Z4" s="2826"/>
    </row>
    <row r="5" spans="1:27">
      <c r="I5" s="1659"/>
    </row>
    <row r="6" spans="1:27" s="1384" customFormat="1" ht="25.5" customHeight="1">
      <c r="A6" s="2827" t="s">
        <v>8</v>
      </c>
      <c r="B6" s="2828"/>
      <c r="C6" s="2829"/>
      <c r="D6" s="2833" t="s">
        <v>1752</v>
      </c>
      <c r="E6" s="2820" t="s">
        <v>1534</v>
      </c>
      <c r="F6" s="2820" t="s">
        <v>2116</v>
      </c>
      <c r="G6" s="2835" t="s">
        <v>2117</v>
      </c>
      <c r="H6" s="2835" t="s">
        <v>2118</v>
      </c>
      <c r="I6" s="2837" t="s">
        <v>1753</v>
      </c>
      <c r="J6" s="2838"/>
      <c r="K6" s="2820" t="s">
        <v>1917</v>
      </c>
      <c r="L6" s="2822" t="s">
        <v>2120</v>
      </c>
      <c r="M6" s="2823"/>
      <c r="N6" s="2823"/>
      <c r="O6" s="2823"/>
      <c r="P6" s="2823"/>
      <c r="Q6" s="2823"/>
      <c r="R6" s="2823"/>
      <c r="S6" s="2823"/>
      <c r="T6" s="2823"/>
      <c r="U6" s="2823"/>
      <c r="V6" s="2823"/>
      <c r="W6" s="2824"/>
      <c r="X6" s="2820" t="s">
        <v>1754</v>
      </c>
      <c r="Y6" s="2820" t="s">
        <v>1755</v>
      </c>
      <c r="Z6" s="2820" t="s">
        <v>1756</v>
      </c>
      <c r="AA6" s="2820" t="s">
        <v>146</v>
      </c>
    </row>
    <row r="7" spans="1:27" s="1384" customFormat="1" ht="37.5" customHeight="1">
      <c r="A7" s="2830"/>
      <c r="B7" s="2831"/>
      <c r="C7" s="2832"/>
      <c r="D7" s="2834"/>
      <c r="E7" s="2821"/>
      <c r="F7" s="2821"/>
      <c r="G7" s="2836"/>
      <c r="H7" s="2836"/>
      <c r="I7" s="1386" t="s">
        <v>518</v>
      </c>
      <c r="J7" s="1386" t="s">
        <v>1757</v>
      </c>
      <c r="K7" s="2821"/>
      <c r="L7" s="1385" t="s">
        <v>1758</v>
      </c>
      <c r="M7" s="1385" t="s">
        <v>1759</v>
      </c>
      <c r="N7" s="1385" t="s">
        <v>1760</v>
      </c>
      <c r="O7" s="1385" t="s">
        <v>1761</v>
      </c>
      <c r="P7" s="1385" t="s">
        <v>1762</v>
      </c>
      <c r="Q7" s="1385" t="s">
        <v>1763</v>
      </c>
      <c r="R7" s="1385" t="s">
        <v>1764</v>
      </c>
      <c r="S7" s="1385" t="s">
        <v>1765</v>
      </c>
      <c r="T7" s="1385" t="s">
        <v>1766</v>
      </c>
      <c r="U7" s="1385" t="s">
        <v>1767</v>
      </c>
      <c r="V7" s="1385" t="s">
        <v>1768</v>
      </c>
      <c r="W7" s="1385" t="s">
        <v>1769</v>
      </c>
      <c r="X7" s="2821"/>
      <c r="Y7" s="2821"/>
      <c r="Z7" s="2821"/>
      <c r="AA7" s="2821"/>
    </row>
    <row r="8" spans="1:27" s="1392" customFormat="1" ht="26.4">
      <c r="A8" s="1387">
        <v>1</v>
      </c>
      <c r="B8" s="1388">
        <v>2</v>
      </c>
      <c r="C8" s="1389">
        <v>3</v>
      </c>
      <c r="D8" s="1389">
        <v>4</v>
      </c>
      <c r="E8" s="1389">
        <v>5</v>
      </c>
      <c r="F8" s="1389">
        <v>6</v>
      </c>
      <c r="G8" s="1389">
        <v>7</v>
      </c>
      <c r="H8" s="1389">
        <v>8</v>
      </c>
      <c r="I8" s="1389">
        <v>9</v>
      </c>
      <c r="J8" s="1389">
        <v>10</v>
      </c>
      <c r="K8" s="1390" t="s">
        <v>1770</v>
      </c>
      <c r="L8" s="1391">
        <v>12</v>
      </c>
      <c r="M8" s="1391">
        <v>13</v>
      </c>
      <c r="N8" s="1391">
        <v>14</v>
      </c>
      <c r="O8" s="1391">
        <v>15</v>
      </c>
      <c r="P8" s="1391">
        <v>16</v>
      </c>
      <c r="Q8" s="1391">
        <v>17</v>
      </c>
      <c r="R8" s="1391">
        <v>18</v>
      </c>
      <c r="S8" s="1391">
        <v>19</v>
      </c>
      <c r="T8" s="1391">
        <v>20</v>
      </c>
      <c r="U8" s="1391">
        <v>21</v>
      </c>
      <c r="V8" s="1391">
        <v>22</v>
      </c>
      <c r="W8" s="1391">
        <v>23</v>
      </c>
      <c r="X8" s="1391">
        <v>24</v>
      </c>
      <c r="Y8" s="1391">
        <v>25</v>
      </c>
      <c r="Z8" s="1391">
        <v>26</v>
      </c>
      <c r="AA8" s="1391">
        <v>26</v>
      </c>
    </row>
    <row r="9" spans="1:27" s="1398" customFormat="1" ht="15" customHeight="1">
      <c r="A9" s="1393" t="s">
        <v>14</v>
      </c>
      <c r="B9" s="1394"/>
      <c r="C9" s="2817" t="s">
        <v>1771</v>
      </c>
      <c r="D9" s="2818"/>
      <c r="E9" s="1395">
        <v>100129.94</v>
      </c>
      <c r="F9" s="1395">
        <f>F23+F44+F64</f>
        <v>1148</v>
      </c>
      <c r="G9" s="1395"/>
      <c r="H9" s="1395">
        <f t="shared" ref="H9:W9" si="0">H23+H44+H64</f>
        <v>341474</v>
      </c>
      <c r="I9" s="1395">
        <f t="shared" si="0"/>
        <v>341474</v>
      </c>
      <c r="J9" s="1396">
        <f t="shared" si="0"/>
        <v>0</v>
      </c>
      <c r="K9" s="1395">
        <f t="shared" si="0"/>
        <v>341474</v>
      </c>
      <c r="L9" s="1395">
        <f t="shared" si="0"/>
        <v>0</v>
      </c>
      <c r="M9" s="1395">
        <f t="shared" si="0"/>
        <v>0</v>
      </c>
      <c r="N9" s="1395">
        <f t="shared" si="0"/>
        <v>0</v>
      </c>
      <c r="O9" s="1395">
        <f t="shared" si="0"/>
        <v>0</v>
      </c>
      <c r="P9" s="1395">
        <f t="shared" si="0"/>
        <v>0</v>
      </c>
      <c r="Q9" s="1395">
        <f t="shared" si="0"/>
        <v>0</v>
      </c>
      <c r="R9" s="1395">
        <f t="shared" si="0"/>
        <v>153918</v>
      </c>
      <c r="S9" s="1395">
        <f t="shared" si="0"/>
        <v>0</v>
      </c>
      <c r="T9" s="1395">
        <f t="shared" si="0"/>
        <v>0</v>
      </c>
      <c r="U9" s="1395">
        <f t="shared" si="0"/>
        <v>0</v>
      </c>
      <c r="V9" s="1395">
        <f t="shared" si="0"/>
        <v>0</v>
      </c>
      <c r="W9" s="1395">
        <f t="shared" si="0"/>
        <v>187556</v>
      </c>
      <c r="X9" s="1396"/>
      <c r="Y9" s="1397"/>
      <c r="Z9" s="1397"/>
      <c r="AA9" s="1397"/>
    </row>
    <row r="10" spans="1:27">
      <c r="A10" s="1399"/>
      <c r="B10" s="1400"/>
      <c r="C10" s="1401"/>
      <c r="D10" s="1402" t="s">
        <v>1772</v>
      </c>
      <c r="E10" s="1403"/>
      <c r="F10" s="1403"/>
      <c r="G10" s="1404"/>
      <c r="H10" s="1403"/>
      <c r="I10" s="1403"/>
      <c r="J10" s="1405"/>
      <c r="K10" s="1403"/>
      <c r="L10" s="1403"/>
      <c r="M10" s="1403"/>
      <c r="N10" s="1403"/>
      <c r="O10" s="1403"/>
      <c r="P10" s="1403"/>
      <c r="Q10" s="1403"/>
      <c r="R10" s="1403"/>
      <c r="S10" s="1403"/>
      <c r="T10" s="1403"/>
      <c r="U10" s="1403"/>
      <c r="V10" s="1403"/>
      <c r="W10" s="1403"/>
      <c r="X10" s="1405"/>
      <c r="Y10" s="1406"/>
      <c r="Z10" s="1406"/>
      <c r="AA10" s="1406"/>
    </row>
    <row r="11" spans="1:27" s="1414" customFormat="1">
      <c r="A11" s="1407"/>
      <c r="B11" s="1408"/>
      <c r="C11" s="1409"/>
      <c r="D11" s="1410" t="s">
        <v>131</v>
      </c>
      <c r="E11" s="1411">
        <v>100129.94</v>
      </c>
      <c r="F11" s="1411">
        <f t="shared" ref="F11:W11" si="1">SUBTOTAL(9,F12:F14)</f>
        <v>1148</v>
      </c>
      <c r="G11" s="1411"/>
      <c r="H11" s="1411">
        <f t="shared" si="1"/>
        <v>341474</v>
      </c>
      <c r="I11" s="1411">
        <f t="shared" si="1"/>
        <v>341474</v>
      </c>
      <c r="J11" s="1412">
        <f>SUBTOTAL(9,J12:J14)</f>
        <v>0</v>
      </c>
      <c r="K11" s="1411">
        <f t="shared" si="1"/>
        <v>341474</v>
      </c>
      <c r="L11" s="1411">
        <f t="shared" si="1"/>
        <v>0</v>
      </c>
      <c r="M11" s="1411">
        <f t="shared" si="1"/>
        <v>0</v>
      </c>
      <c r="N11" s="1411">
        <f t="shared" si="1"/>
        <v>0</v>
      </c>
      <c r="O11" s="1411">
        <f t="shared" si="1"/>
        <v>0</v>
      </c>
      <c r="P11" s="1411">
        <f t="shared" si="1"/>
        <v>0</v>
      </c>
      <c r="Q11" s="1411">
        <f t="shared" si="1"/>
        <v>0</v>
      </c>
      <c r="R11" s="1411">
        <f t="shared" si="1"/>
        <v>153918</v>
      </c>
      <c r="S11" s="1411">
        <f t="shared" si="1"/>
        <v>0</v>
      </c>
      <c r="T11" s="1411">
        <f t="shared" si="1"/>
        <v>0</v>
      </c>
      <c r="U11" s="1411">
        <f t="shared" si="1"/>
        <v>0</v>
      </c>
      <c r="V11" s="1411">
        <f t="shared" si="1"/>
        <v>0</v>
      </c>
      <c r="W11" s="1411">
        <f t="shared" si="1"/>
        <v>187556</v>
      </c>
      <c r="X11" s="1412"/>
      <c r="Y11" s="1413"/>
      <c r="Z11" s="1413"/>
      <c r="AA11" s="1413"/>
    </row>
    <row r="12" spans="1:27" s="1421" customFormat="1">
      <c r="A12" s="1415"/>
      <c r="B12" s="1416"/>
      <c r="C12" s="1417"/>
      <c r="D12" s="1418" t="s">
        <v>1773</v>
      </c>
      <c r="E12" s="1419">
        <v>0</v>
      </c>
      <c r="F12" s="1419">
        <f>F25+F46</f>
        <v>0</v>
      </c>
      <c r="G12" s="1419"/>
      <c r="H12" s="1419">
        <f t="shared" ref="H12:W12" si="2">H25+H46</f>
        <v>0</v>
      </c>
      <c r="I12" s="1419">
        <f t="shared" si="2"/>
        <v>0</v>
      </c>
      <c r="J12" s="1419">
        <f t="shared" si="2"/>
        <v>0</v>
      </c>
      <c r="K12" s="1419">
        <f t="shared" si="2"/>
        <v>0</v>
      </c>
      <c r="L12" s="1419">
        <f t="shared" si="2"/>
        <v>0</v>
      </c>
      <c r="M12" s="1419">
        <f t="shared" si="2"/>
        <v>0</v>
      </c>
      <c r="N12" s="1419">
        <f t="shared" si="2"/>
        <v>0</v>
      </c>
      <c r="O12" s="1419">
        <f t="shared" si="2"/>
        <v>0</v>
      </c>
      <c r="P12" s="1419">
        <f t="shared" si="2"/>
        <v>0</v>
      </c>
      <c r="Q12" s="1419">
        <f t="shared" si="2"/>
        <v>0</v>
      </c>
      <c r="R12" s="1419">
        <f t="shared" si="2"/>
        <v>0</v>
      </c>
      <c r="S12" s="1419">
        <f t="shared" si="2"/>
        <v>0</v>
      </c>
      <c r="T12" s="1419">
        <f t="shared" si="2"/>
        <v>0</v>
      </c>
      <c r="U12" s="1419">
        <f t="shared" si="2"/>
        <v>0</v>
      </c>
      <c r="V12" s="1419">
        <f t="shared" si="2"/>
        <v>0</v>
      </c>
      <c r="W12" s="1419">
        <f t="shared" si="2"/>
        <v>0</v>
      </c>
      <c r="X12" s="1419"/>
      <c r="Y12" s="1420"/>
      <c r="Z12" s="1420"/>
      <c r="AA12" s="1420"/>
    </row>
    <row r="13" spans="1:27" s="1421" customFormat="1">
      <c r="A13" s="1415"/>
      <c r="B13" s="1416"/>
      <c r="C13" s="1417"/>
      <c r="D13" s="1418" t="s">
        <v>1774</v>
      </c>
      <c r="E13" s="1419">
        <v>100129.94</v>
      </c>
      <c r="F13" s="1419">
        <f>F28+F50</f>
        <v>1148</v>
      </c>
      <c r="G13" s="1419"/>
      <c r="H13" s="1419">
        <f t="shared" ref="H13:W13" si="3">H28+H50</f>
        <v>341474</v>
      </c>
      <c r="I13" s="1419">
        <f t="shared" si="3"/>
        <v>341474</v>
      </c>
      <c r="J13" s="1419">
        <f t="shared" si="3"/>
        <v>0</v>
      </c>
      <c r="K13" s="1419">
        <f t="shared" si="3"/>
        <v>341474</v>
      </c>
      <c r="L13" s="1419">
        <f t="shared" si="3"/>
        <v>0</v>
      </c>
      <c r="M13" s="1422">
        <f t="shared" si="3"/>
        <v>0</v>
      </c>
      <c r="N13" s="1419">
        <f t="shared" si="3"/>
        <v>0</v>
      </c>
      <c r="O13" s="1419">
        <f t="shared" si="3"/>
        <v>0</v>
      </c>
      <c r="P13" s="1419">
        <f t="shared" si="3"/>
        <v>0</v>
      </c>
      <c r="Q13" s="1419">
        <f t="shared" si="3"/>
        <v>0</v>
      </c>
      <c r="R13" s="1419">
        <f t="shared" si="3"/>
        <v>153918</v>
      </c>
      <c r="S13" s="1419">
        <f t="shared" si="3"/>
        <v>0</v>
      </c>
      <c r="T13" s="1419">
        <f t="shared" si="3"/>
        <v>0</v>
      </c>
      <c r="U13" s="1419">
        <f t="shared" si="3"/>
        <v>0</v>
      </c>
      <c r="V13" s="1419">
        <f t="shared" si="3"/>
        <v>0</v>
      </c>
      <c r="W13" s="1419">
        <f t="shared" si="3"/>
        <v>187556</v>
      </c>
      <c r="X13" s="1419"/>
      <c r="Y13" s="1420"/>
      <c r="Z13" s="1420"/>
      <c r="AA13" s="1420"/>
    </row>
    <row r="14" spans="1:27" s="1421" customFormat="1">
      <c r="A14" s="1423"/>
      <c r="B14" s="1424"/>
      <c r="C14" s="1425"/>
      <c r="D14" s="1426" t="s">
        <v>1775</v>
      </c>
      <c r="E14" s="1427">
        <v>0</v>
      </c>
      <c r="F14" s="1427">
        <f>F65</f>
        <v>0</v>
      </c>
      <c r="G14" s="1427"/>
      <c r="H14" s="1427">
        <f t="shared" ref="H14:W14" si="4">H65</f>
        <v>0</v>
      </c>
      <c r="I14" s="1427">
        <f t="shared" si="4"/>
        <v>0</v>
      </c>
      <c r="J14" s="1427">
        <f t="shared" si="4"/>
        <v>0</v>
      </c>
      <c r="K14" s="1427">
        <f t="shared" si="4"/>
        <v>0</v>
      </c>
      <c r="L14" s="1643">
        <f t="shared" si="4"/>
        <v>0</v>
      </c>
      <c r="M14" s="1428">
        <f t="shared" si="4"/>
        <v>0</v>
      </c>
      <c r="N14" s="1427">
        <f t="shared" si="4"/>
        <v>0</v>
      </c>
      <c r="O14" s="1427">
        <f t="shared" si="4"/>
        <v>0</v>
      </c>
      <c r="P14" s="1427">
        <f t="shared" si="4"/>
        <v>0</v>
      </c>
      <c r="Q14" s="1427">
        <f t="shared" si="4"/>
        <v>0</v>
      </c>
      <c r="R14" s="1427">
        <f t="shared" si="4"/>
        <v>0</v>
      </c>
      <c r="S14" s="1427">
        <f t="shared" si="4"/>
        <v>0</v>
      </c>
      <c r="T14" s="1427">
        <f t="shared" si="4"/>
        <v>0</v>
      </c>
      <c r="U14" s="1427">
        <f t="shared" si="4"/>
        <v>0</v>
      </c>
      <c r="V14" s="1427">
        <f t="shared" si="4"/>
        <v>0</v>
      </c>
      <c r="W14" s="1427">
        <f t="shared" si="4"/>
        <v>0</v>
      </c>
      <c r="X14" s="1427"/>
      <c r="Y14" s="1429"/>
      <c r="Z14" s="1429"/>
      <c r="AA14" s="1429"/>
    </row>
    <row r="15" spans="1:27" s="1414" customFormat="1">
      <c r="A15" s="1430"/>
      <c r="B15" s="1431"/>
      <c r="C15" s="1432"/>
      <c r="D15" s="1433" t="s">
        <v>134</v>
      </c>
      <c r="E15" s="1434">
        <v>100129.94</v>
      </c>
      <c r="F15" s="1434">
        <f t="shared" ref="F15:W15" si="5">SUBTOTAL(9,F16:F18)</f>
        <v>1148</v>
      </c>
      <c r="G15" s="1434"/>
      <c r="H15" s="1434">
        <f t="shared" si="5"/>
        <v>341474</v>
      </c>
      <c r="I15" s="1434">
        <f t="shared" si="5"/>
        <v>341474</v>
      </c>
      <c r="J15" s="1435">
        <f t="shared" si="5"/>
        <v>0</v>
      </c>
      <c r="K15" s="1434">
        <f>SUBTOTAL(9,K16:K18)</f>
        <v>341474</v>
      </c>
      <c r="L15" s="1434">
        <f t="shared" si="5"/>
        <v>0</v>
      </c>
      <c r="M15" s="1434">
        <f t="shared" si="5"/>
        <v>0</v>
      </c>
      <c r="N15" s="1434">
        <f t="shared" si="5"/>
        <v>0</v>
      </c>
      <c r="O15" s="1434">
        <f t="shared" si="5"/>
        <v>0</v>
      </c>
      <c r="P15" s="1434">
        <f t="shared" si="5"/>
        <v>0</v>
      </c>
      <c r="Q15" s="1434">
        <f t="shared" si="5"/>
        <v>0</v>
      </c>
      <c r="R15" s="1434">
        <f t="shared" si="5"/>
        <v>153918</v>
      </c>
      <c r="S15" s="1434">
        <f t="shared" si="5"/>
        <v>0</v>
      </c>
      <c r="T15" s="1434">
        <f t="shared" si="5"/>
        <v>0</v>
      </c>
      <c r="U15" s="1434">
        <f t="shared" si="5"/>
        <v>0</v>
      </c>
      <c r="V15" s="1434">
        <f t="shared" si="5"/>
        <v>0</v>
      </c>
      <c r="W15" s="1434">
        <f t="shared" si="5"/>
        <v>187556</v>
      </c>
      <c r="X15" s="1435"/>
      <c r="Y15" s="1436"/>
      <c r="Z15" s="1436"/>
      <c r="AA15" s="1436"/>
    </row>
    <row r="16" spans="1:27" s="1421" customFormat="1">
      <c r="A16" s="1415"/>
      <c r="B16" s="1416"/>
      <c r="C16" s="1417"/>
      <c r="D16" s="1418" t="s">
        <v>1776</v>
      </c>
      <c r="E16" s="1419">
        <v>55588.967000000004</v>
      </c>
      <c r="F16" s="2452">
        <f>F38+F58+F71</f>
        <v>1148</v>
      </c>
      <c r="G16" s="1419"/>
      <c r="H16" s="1419">
        <f t="shared" ref="H16:W16" si="6">H38+H58+H71</f>
        <v>159677.30000000002</v>
      </c>
      <c r="I16" s="1419">
        <f t="shared" si="6"/>
        <v>159677.30000000002</v>
      </c>
      <c r="J16" s="1419">
        <f t="shared" si="6"/>
        <v>0</v>
      </c>
      <c r="K16" s="1419">
        <f t="shared" si="6"/>
        <v>159677.30000000002</v>
      </c>
      <c r="L16" s="1419">
        <f t="shared" si="6"/>
        <v>0</v>
      </c>
      <c r="M16" s="1422">
        <f t="shared" si="6"/>
        <v>0</v>
      </c>
      <c r="N16" s="1419">
        <f t="shared" si="6"/>
        <v>0</v>
      </c>
      <c r="O16" s="1419">
        <f t="shared" si="6"/>
        <v>0</v>
      </c>
      <c r="P16" s="1419">
        <f t="shared" si="6"/>
        <v>0</v>
      </c>
      <c r="Q16" s="1419">
        <f t="shared" si="6"/>
        <v>0</v>
      </c>
      <c r="R16" s="1419">
        <f t="shared" si="6"/>
        <v>84654.900000000009</v>
      </c>
      <c r="S16" s="1419">
        <f t="shared" si="6"/>
        <v>0</v>
      </c>
      <c r="T16" s="1419">
        <f t="shared" si="6"/>
        <v>0</v>
      </c>
      <c r="U16" s="1419">
        <f t="shared" si="6"/>
        <v>0</v>
      </c>
      <c r="V16" s="1419">
        <f t="shared" si="6"/>
        <v>0</v>
      </c>
      <c r="W16" s="1419">
        <f t="shared" si="6"/>
        <v>75022.400000000009</v>
      </c>
      <c r="X16" s="1419"/>
      <c r="Y16" s="1420"/>
      <c r="Z16" s="1420"/>
      <c r="AA16" s="1420"/>
    </row>
    <row r="17" spans="1:27" s="1421" customFormat="1">
      <c r="A17" s="1415"/>
      <c r="B17" s="1416"/>
      <c r="C17" s="1417"/>
      <c r="D17" s="1418" t="s">
        <v>1777</v>
      </c>
      <c r="E17" s="1419">
        <v>44540.973000000005</v>
      </c>
      <c r="F17" s="1419">
        <f>F39+F59+F74</f>
        <v>0</v>
      </c>
      <c r="G17" s="1419"/>
      <c r="H17" s="1419">
        <f t="shared" ref="H17:W17" si="7">H39+H59+H74</f>
        <v>181796.7</v>
      </c>
      <c r="I17" s="1419">
        <f t="shared" si="7"/>
        <v>181796.7</v>
      </c>
      <c r="J17" s="1419">
        <f t="shared" si="7"/>
        <v>0</v>
      </c>
      <c r="K17" s="1419">
        <f t="shared" si="7"/>
        <v>181796.7</v>
      </c>
      <c r="L17" s="1419">
        <f t="shared" si="7"/>
        <v>0</v>
      </c>
      <c r="M17" s="1422">
        <f t="shared" si="7"/>
        <v>0</v>
      </c>
      <c r="N17" s="1419">
        <f t="shared" si="7"/>
        <v>0</v>
      </c>
      <c r="O17" s="1419">
        <f t="shared" si="7"/>
        <v>0</v>
      </c>
      <c r="P17" s="1419">
        <f t="shared" si="7"/>
        <v>0</v>
      </c>
      <c r="Q17" s="1419">
        <f t="shared" si="7"/>
        <v>0</v>
      </c>
      <c r="R17" s="1419">
        <f>R39+R59+R74</f>
        <v>69263.100000000006</v>
      </c>
      <c r="S17" s="1419">
        <f t="shared" si="7"/>
        <v>0</v>
      </c>
      <c r="T17" s="1419">
        <f t="shared" si="7"/>
        <v>0</v>
      </c>
      <c r="U17" s="1419">
        <f t="shared" si="7"/>
        <v>0</v>
      </c>
      <c r="V17" s="1419">
        <f t="shared" si="7"/>
        <v>0</v>
      </c>
      <c r="W17" s="1419">
        <f t="shared" si="7"/>
        <v>112533.59999999999</v>
      </c>
      <c r="X17" s="1419"/>
      <c r="Y17" s="1420"/>
      <c r="Z17" s="1420"/>
      <c r="AA17" s="1420"/>
    </row>
    <row r="18" spans="1:27">
      <c r="A18" s="1399"/>
      <c r="B18" s="1400"/>
      <c r="C18" s="1401"/>
      <c r="D18" s="1418" t="s">
        <v>1778</v>
      </c>
      <c r="E18" s="1437">
        <v>0</v>
      </c>
      <c r="F18" s="1437">
        <f>F40+F60+F77</f>
        <v>0</v>
      </c>
      <c r="G18" s="1437"/>
      <c r="H18" s="1437">
        <f t="shared" ref="H18:W18" si="8">H40+H60+H77</f>
        <v>0</v>
      </c>
      <c r="I18" s="1437">
        <f t="shared" si="8"/>
        <v>0</v>
      </c>
      <c r="J18" s="1437">
        <f t="shared" si="8"/>
        <v>0</v>
      </c>
      <c r="K18" s="1437">
        <f t="shared" si="8"/>
        <v>0</v>
      </c>
      <c r="L18" s="1437">
        <f t="shared" si="8"/>
        <v>0</v>
      </c>
      <c r="M18" s="1437">
        <f t="shared" si="8"/>
        <v>0</v>
      </c>
      <c r="N18" s="1437">
        <f t="shared" si="8"/>
        <v>0</v>
      </c>
      <c r="O18" s="1437">
        <f t="shared" si="8"/>
        <v>0</v>
      </c>
      <c r="P18" s="1437">
        <f t="shared" si="8"/>
        <v>0</v>
      </c>
      <c r="Q18" s="1437">
        <f t="shared" si="8"/>
        <v>0</v>
      </c>
      <c r="R18" s="1437">
        <f t="shared" si="8"/>
        <v>0</v>
      </c>
      <c r="S18" s="1437">
        <f t="shared" si="8"/>
        <v>0</v>
      </c>
      <c r="T18" s="1437">
        <f t="shared" si="8"/>
        <v>0</v>
      </c>
      <c r="U18" s="1437">
        <f t="shared" si="8"/>
        <v>0</v>
      </c>
      <c r="V18" s="1437">
        <f t="shared" si="8"/>
        <v>0</v>
      </c>
      <c r="W18" s="1437">
        <f t="shared" si="8"/>
        <v>0</v>
      </c>
      <c r="X18" s="1437"/>
      <c r="Y18" s="1420"/>
      <c r="Z18" s="1420"/>
      <c r="AA18" s="1420"/>
    </row>
    <row r="19" spans="1:27">
      <c r="A19" s="1399"/>
      <c r="B19" s="1400"/>
      <c r="C19" s="1401"/>
      <c r="D19" s="1438" t="s">
        <v>1779</v>
      </c>
      <c r="E19" s="1439">
        <v>0</v>
      </c>
      <c r="F19" s="1439">
        <f>F41+F61+F78</f>
        <v>0</v>
      </c>
      <c r="G19" s="1439"/>
      <c r="H19" s="1439">
        <f t="shared" ref="H19:W19" si="9">H41+H61+H78</f>
        <v>0</v>
      </c>
      <c r="I19" s="1439">
        <f t="shared" si="9"/>
        <v>0</v>
      </c>
      <c r="J19" s="1440">
        <f t="shared" si="9"/>
        <v>0</v>
      </c>
      <c r="K19" s="1439">
        <f t="shared" si="9"/>
        <v>0</v>
      </c>
      <c r="L19" s="1439">
        <f t="shared" si="9"/>
        <v>0</v>
      </c>
      <c r="M19" s="1439">
        <f t="shared" si="9"/>
        <v>0</v>
      </c>
      <c r="N19" s="1439">
        <f t="shared" si="9"/>
        <v>0</v>
      </c>
      <c r="O19" s="1439">
        <f t="shared" si="9"/>
        <v>0</v>
      </c>
      <c r="P19" s="1439">
        <f t="shared" si="9"/>
        <v>0</v>
      </c>
      <c r="Q19" s="1439">
        <f t="shared" si="9"/>
        <v>0</v>
      </c>
      <c r="R19" s="1439">
        <f t="shared" si="9"/>
        <v>0</v>
      </c>
      <c r="S19" s="1439">
        <f t="shared" si="9"/>
        <v>0</v>
      </c>
      <c r="T19" s="1439">
        <f t="shared" si="9"/>
        <v>0</v>
      </c>
      <c r="U19" s="1439">
        <f t="shared" si="9"/>
        <v>0</v>
      </c>
      <c r="V19" s="1439">
        <f t="shared" si="9"/>
        <v>0</v>
      </c>
      <c r="W19" s="1439">
        <f t="shared" si="9"/>
        <v>0</v>
      </c>
      <c r="X19" s="1440"/>
      <c r="Y19" s="1406"/>
      <c r="Z19" s="1406"/>
      <c r="AA19" s="1406"/>
    </row>
    <row r="20" spans="1:27">
      <c r="A20" s="1441"/>
      <c r="B20" s="1442"/>
      <c r="C20" s="1443"/>
      <c r="D20" s="1444" t="s">
        <v>1780</v>
      </c>
      <c r="E20" s="1445">
        <v>0</v>
      </c>
      <c r="F20" s="1445">
        <f>F42+F62+F80</f>
        <v>0</v>
      </c>
      <c r="G20" s="1445"/>
      <c r="H20" s="1445">
        <f t="shared" ref="H20:W20" si="10">H42+H62+H80</f>
        <v>0</v>
      </c>
      <c r="I20" s="1445">
        <f t="shared" si="10"/>
        <v>0</v>
      </c>
      <c r="J20" s="1446">
        <f t="shared" si="10"/>
        <v>0</v>
      </c>
      <c r="K20" s="1445">
        <f t="shared" si="10"/>
        <v>0</v>
      </c>
      <c r="L20" s="1445">
        <f t="shared" si="10"/>
        <v>0</v>
      </c>
      <c r="M20" s="1445">
        <f t="shared" si="10"/>
        <v>0</v>
      </c>
      <c r="N20" s="1445">
        <f t="shared" si="10"/>
        <v>0</v>
      </c>
      <c r="O20" s="1445">
        <f t="shared" si="10"/>
        <v>0</v>
      </c>
      <c r="P20" s="1445">
        <f t="shared" si="10"/>
        <v>0</v>
      </c>
      <c r="Q20" s="1445">
        <f t="shared" si="10"/>
        <v>0</v>
      </c>
      <c r="R20" s="1445">
        <f t="shared" si="10"/>
        <v>0</v>
      </c>
      <c r="S20" s="1445">
        <f t="shared" si="10"/>
        <v>0</v>
      </c>
      <c r="T20" s="1445">
        <f t="shared" si="10"/>
        <v>0</v>
      </c>
      <c r="U20" s="1445">
        <f t="shared" si="10"/>
        <v>0</v>
      </c>
      <c r="V20" s="1445">
        <f t="shared" si="10"/>
        <v>0</v>
      </c>
      <c r="W20" s="1445">
        <f t="shared" si="10"/>
        <v>0</v>
      </c>
      <c r="X20" s="1446"/>
      <c r="Y20" s="1447"/>
      <c r="Z20" s="1447"/>
      <c r="AA20" s="1447"/>
    </row>
    <row r="21" spans="1:27">
      <c r="A21" s="1448"/>
      <c r="B21" s="1449"/>
      <c r="C21" s="1450"/>
      <c r="D21" s="1451"/>
      <c r="E21" s="1452"/>
      <c r="F21" s="1452"/>
      <c r="G21" s="1452"/>
      <c r="H21" s="2453"/>
      <c r="I21" s="1452"/>
      <c r="J21" s="1453"/>
      <c r="K21" s="1452"/>
      <c r="L21" s="1452"/>
      <c r="M21" s="1452"/>
      <c r="N21" s="1452"/>
      <c r="O21" s="1452"/>
      <c r="P21" s="1452"/>
      <c r="Q21" s="1452"/>
      <c r="R21" s="1452"/>
      <c r="S21" s="1452"/>
      <c r="T21" s="1452"/>
      <c r="U21" s="1452"/>
      <c r="V21" s="1452"/>
      <c r="W21" s="1452"/>
      <c r="X21" s="1453"/>
      <c r="Y21" s="1454"/>
      <c r="Z21" s="1454"/>
      <c r="AA21" s="1454"/>
    </row>
    <row r="22" spans="1:27">
      <c r="A22" s="1455"/>
      <c r="B22" s="1456"/>
      <c r="C22" s="1457"/>
      <c r="D22" s="1458" t="s">
        <v>1781</v>
      </c>
      <c r="E22" s="1459"/>
      <c r="F22" s="1459"/>
      <c r="G22" s="1459"/>
      <c r="H22" s="1452"/>
      <c r="I22" s="1459"/>
      <c r="J22" s="1460"/>
      <c r="K22" s="1459"/>
      <c r="L22" s="1459"/>
      <c r="M22" s="1459"/>
      <c r="N22" s="1459"/>
      <c r="O22" s="1459"/>
      <c r="P22" s="1459"/>
      <c r="Q22" s="1459"/>
      <c r="R22" s="1459"/>
      <c r="S22" s="1459"/>
      <c r="T22" s="1459"/>
      <c r="U22" s="1459"/>
      <c r="V22" s="1459"/>
      <c r="W22" s="1459"/>
      <c r="X22" s="1460"/>
      <c r="Y22" s="1461"/>
      <c r="Z22" s="1461"/>
      <c r="AA22" s="1461"/>
    </row>
    <row r="23" spans="1:27" s="1469" customFormat="1">
      <c r="A23" s="1462" t="s">
        <v>14</v>
      </c>
      <c r="B23" s="1463"/>
      <c r="C23" s="1464"/>
      <c r="D23" s="1465" t="s">
        <v>1782</v>
      </c>
      <c r="E23" s="1466">
        <v>98979.94</v>
      </c>
      <c r="F23" s="1466">
        <f>SUBTOTAL(9,F24:F32)</f>
        <v>0</v>
      </c>
      <c r="G23" s="1466"/>
      <c r="H23" s="1466">
        <f t="shared" ref="H23:W23" si="11">SUBTOTAL(9,H24:H32)</f>
        <v>341474</v>
      </c>
      <c r="I23" s="1466">
        <f t="shared" si="11"/>
        <v>341474</v>
      </c>
      <c r="J23" s="1467">
        <f t="shared" si="11"/>
        <v>0</v>
      </c>
      <c r="K23" s="1466">
        <f t="shared" si="11"/>
        <v>341474</v>
      </c>
      <c r="L23" s="1466">
        <f t="shared" si="11"/>
        <v>0</v>
      </c>
      <c r="M23" s="1466">
        <f t="shared" si="11"/>
        <v>0</v>
      </c>
      <c r="N23" s="1466">
        <f t="shared" si="11"/>
        <v>0</v>
      </c>
      <c r="O23" s="1466">
        <f t="shared" si="11"/>
        <v>0</v>
      </c>
      <c r="P23" s="1466">
        <f t="shared" si="11"/>
        <v>0</v>
      </c>
      <c r="Q23" s="1466">
        <f t="shared" si="11"/>
        <v>0</v>
      </c>
      <c r="R23" s="1466">
        <f t="shared" si="11"/>
        <v>153918</v>
      </c>
      <c r="S23" s="1466">
        <f t="shared" si="11"/>
        <v>0</v>
      </c>
      <c r="T23" s="1466">
        <f t="shared" si="11"/>
        <v>0</v>
      </c>
      <c r="U23" s="1466">
        <f t="shared" si="11"/>
        <v>0</v>
      </c>
      <c r="V23" s="1466">
        <f t="shared" si="11"/>
        <v>0</v>
      </c>
      <c r="W23" s="1466">
        <f t="shared" si="11"/>
        <v>187556</v>
      </c>
      <c r="X23" s="1467"/>
      <c r="Y23" s="1468"/>
      <c r="Z23" s="1468"/>
      <c r="AA23" s="1468"/>
    </row>
    <row r="24" spans="1:27" s="1414" customFormat="1" ht="13.8">
      <c r="A24" s="1470" t="s">
        <v>13</v>
      </c>
      <c r="B24" s="1471"/>
      <c r="C24" s="1472"/>
      <c r="D24" s="1473" t="s">
        <v>1783</v>
      </c>
      <c r="E24" s="1474">
        <v>98979.94</v>
      </c>
      <c r="F24" s="1474">
        <f>SUBTOTAL(9,F25:F32)</f>
        <v>0</v>
      </c>
      <c r="G24" s="1474"/>
      <c r="H24" s="1474">
        <f>SUBTOTAL(9,H25:H32)</f>
        <v>341474</v>
      </c>
      <c r="I24" s="1474">
        <f>SUBTOTAL(9,I25:I32)</f>
        <v>341474</v>
      </c>
      <c r="J24" s="1475"/>
      <c r="K24" s="1474">
        <f t="shared" ref="K24:W24" si="12">SUBTOTAL(9,K25:K32)</f>
        <v>341474</v>
      </c>
      <c r="L24" s="1474">
        <f t="shared" si="12"/>
        <v>0</v>
      </c>
      <c r="M24" s="1474">
        <f t="shared" si="12"/>
        <v>0</v>
      </c>
      <c r="N24" s="1474">
        <f t="shared" si="12"/>
        <v>0</v>
      </c>
      <c r="O24" s="1474">
        <f t="shared" si="12"/>
        <v>0</v>
      </c>
      <c r="P24" s="1474">
        <f t="shared" si="12"/>
        <v>0</v>
      </c>
      <c r="Q24" s="1474">
        <f t="shared" si="12"/>
        <v>0</v>
      </c>
      <c r="R24" s="1474">
        <f t="shared" si="12"/>
        <v>153918</v>
      </c>
      <c r="S24" s="1474">
        <f t="shared" si="12"/>
        <v>0</v>
      </c>
      <c r="T24" s="1474">
        <f t="shared" si="12"/>
        <v>0</v>
      </c>
      <c r="U24" s="1474">
        <f t="shared" si="12"/>
        <v>0</v>
      </c>
      <c r="V24" s="1474">
        <f t="shared" si="12"/>
        <v>0</v>
      </c>
      <c r="W24" s="1474">
        <f t="shared" si="12"/>
        <v>187556</v>
      </c>
      <c r="X24" s="1476"/>
      <c r="Y24" s="1477"/>
      <c r="Z24" s="1477"/>
      <c r="AA24" s="1477"/>
    </row>
    <row r="25" spans="1:27" s="1414" customFormat="1" ht="13.8">
      <c r="A25" s="1478"/>
      <c r="B25" s="1479"/>
      <c r="C25" s="1480" t="s">
        <v>1784</v>
      </c>
      <c r="D25" s="1481" t="s">
        <v>1785</v>
      </c>
      <c r="E25" s="1482">
        <v>0</v>
      </c>
      <c r="F25" s="1482">
        <f t="shared" ref="F25:W25" si="13">SUBTOTAL(9,F26:F27)</f>
        <v>0</v>
      </c>
      <c r="G25" s="1482"/>
      <c r="H25" s="1482">
        <f t="shared" si="13"/>
        <v>0</v>
      </c>
      <c r="I25" s="1482">
        <f t="shared" si="13"/>
        <v>0</v>
      </c>
      <c r="J25" s="1483">
        <f t="shared" si="13"/>
        <v>0</v>
      </c>
      <c r="K25" s="1482">
        <f t="shared" si="13"/>
        <v>0</v>
      </c>
      <c r="L25" s="1482">
        <f t="shared" si="13"/>
        <v>0</v>
      </c>
      <c r="M25" s="1482">
        <f t="shared" si="13"/>
        <v>0</v>
      </c>
      <c r="N25" s="1482">
        <f t="shared" si="13"/>
        <v>0</v>
      </c>
      <c r="O25" s="1482">
        <f t="shared" si="13"/>
        <v>0</v>
      </c>
      <c r="P25" s="1482">
        <f t="shared" si="13"/>
        <v>0</v>
      </c>
      <c r="Q25" s="1482">
        <f t="shared" si="13"/>
        <v>0</v>
      </c>
      <c r="R25" s="1482">
        <f t="shared" si="13"/>
        <v>0</v>
      </c>
      <c r="S25" s="1482">
        <f t="shared" si="13"/>
        <v>0</v>
      </c>
      <c r="T25" s="1482">
        <f t="shared" si="13"/>
        <v>0</v>
      </c>
      <c r="U25" s="1482">
        <f t="shared" si="13"/>
        <v>0</v>
      </c>
      <c r="V25" s="1482">
        <f t="shared" si="13"/>
        <v>0</v>
      </c>
      <c r="W25" s="1482">
        <f t="shared" si="13"/>
        <v>0</v>
      </c>
      <c r="X25" s="1483"/>
      <c r="Y25" s="1484"/>
      <c r="Z25" s="1484"/>
      <c r="AA25" s="1484"/>
    </row>
    <row r="26" spans="1:27" s="1414" customFormat="1" ht="13.8">
      <c r="A26" s="1478"/>
      <c r="B26" s="1479"/>
      <c r="C26" s="1480"/>
      <c r="D26" s="1481"/>
      <c r="E26" s="1485"/>
      <c r="F26" s="1485">
        <v>0</v>
      </c>
      <c r="G26" s="1485"/>
      <c r="H26" s="1485">
        <v>0</v>
      </c>
      <c r="I26" s="1485"/>
      <c r="J26" s="1486"/>
      <c r="K26" s="1485"/>
      <c r="L26" s="1485"/>
      <c r="M26" s="1485"/>
      <c r="N26" s="1485"/>
      <c r="O26" s="1485"/>
      <c r="P26" s="1485"/>
      <c r="Q26" s="1485"/>
      <c r="R26" s="1485"/>
      <c r="S26" s="1485"/>
      <c r="T26" s="1485"/>
      <c r="U26" s="1485"/>
      <c r="V26" s="1485"/>
      <c r="W26" s="1485"/>
      <c r="X26" s="1486"/>
      <c r="Y26" s="1484"/>
      <c r="Z26" s="1484"/>
      <c r="AA26" s="1484"/>
    </row>
    <row r="27" spans="1:27" s="1414" customFormat="1" ht="13.8">
      <c r="A27" s="1478"/>
      <c r="B27" s="1479"/>
      <c r="C27" s="1480"/>
      <c r="D27" s="1481"/>
      <c r="E27" s="1485"/>
      <c r="F27" s="1485"/>
      <c r="G27" s="1485"/>
      <c r="H27" s="1485"/>
      <c r="I27" s="1485"/>
      <c r="J27" s="1486"/>
      <c r="K27" s="1485"/>
      <c r="L27" s="1485"/>
      <c r="M27" s="1485"/>
      <c r="N27" s="1485"/>
      <c r="O27" s="1485"/>
      <c r="P27" s="1485"/>
      <c r="Q27" s="1485"/>
      <c r="R27" s="1485"/>
      <c r="S27" s="1485"/>
      <c r="T27" s="1485"/>
      <c r="U27" s="1485"/>
      <c r="V27" s="1485"/>
      <c r="W27" s="1485"/>
      <c r="X27" s="1486"/>
      <c r="Y27" s="1484"/>
      <c r="Z27" s="1484"/>
      <c r="AA27" s="1484"/>
    </row>
    <row r="28" spans="1:27" s="1414" customFormat="1" ht="13.8">
      <c r="A28" s="1487"/>
      <c r="B28" s="1479"/>
      <c r="C28" s="1488" t="s">
        <v>1786</v>
      </c>
      <c r="D28" s="1481" t="s">
        <v>1787</v>
      </c>
      <c r="E28" s="1489">
        <v>98979.94</v>
      </c>
      <c r="F28" s="1489">
        <f>SUBTOTAL(9,F29:F32)</f>
        <v>0</v>
      </c>
      <c r="G28" s="1489"/>
      <c r="H28" s="1489">
        <f>SUBTOTAL(9,H29:H32)</f>
        <v>341474</v>
      </c>
      <c r="I28" s="1489">
        <f>SUBTOTAL(9,I29:I32)</f>
        <v>341474</v>
      </c>
      <c r="J28" s="1475"/>
      <c r="K28" s="1489">
        <f t="shared" ref="K28:W28" si="14">SUBTOTAL(9,K29:K32)</f>
        <v>341474</v>
      </c>
      <c r="L28" s="1489">
        <f t="shared" si="14"/>
        <v>0</v>
      </c>
      <c r="M28" s="1489">
        <f t="shared" si="14"/>
        <v>0</v>
      </c>
      <c r="N28" s="1489">
        <f t="shared" si="14"/>
        <v>0</v>
      </c>
      <c r="O28" s="1489">
        <f t="shared" si="14"/>
        <v>0</v>
      </c>
      <c r="P28" s="1489">
        <f t="shared" si="14"/>
        <v>0</v>
      </c>
      <c r="Q28" s="1489">
        <f t="shared" si="14"/>
        <v>0</v>
      </c>
      <c r="R28" s="1489">
        <f t="shared" si="14"/>
        <v>153918</v>
      </c>
      <c r="S28" s="1489">
        <f t="shared" si="14"/>
        <v>0</v>
      </c>
      <c r="T28" s="1489">
        <f t="shared" si="14"/>
        <v>0</v>
      </c>
      <c r="U28" s="1489">
        <f t="shared" si="14"/>
        <v>0</v>
      </c>
      <c r="V28" s="1489">
        <f t="shared" si="14"/>
        <v>0</v>
      </c>
      <c r="W28" s="1489">
        <f t="shared" si="14"/>
        <v>187556</v>
      </c>
      <c r="X28" s="1475"/>
      <c r="Y28" s="1490"/>
      <c r="Z28" s="1490"/>
      <c r="AA28" s="1490"/>
    </row>
    <row r="29" spans="1:27" s="1414" customFormat="1">
      <c r="A29" s="1644"/>
      <c r="B29" s="1645"/>
      <c r="C29" s="1513" t="s">
        <v>309</v>
      </c>
      <c r="D29" s="1649" t="s">
        <v>2182</v>
      </c>
      <c r="E29" s="1650">
        <v>98979.94</v>
      </c>
      <c r="F29" s="1650">
        <v>0</v>
      </c>
      <c r="G29" s="1650"/>
      <c r="H29" s="1650">
        <v>0</v>
      </c>
      <c r="I29" s="1650"/>
      <c r="J29" s="1651"/>
      <c r="K29" s="1650"/>
      <c r="L29" s="1650"/>
      <c r="M29" s="1650"/>
      <c r="N29" s="1650">
        <v>0</v>
      </c>
      <c r="O29" s="1650">
        <v>0</v>
      </c>
      <c r="P29" s="1650">
        <v>0</v>
      </c>
      <c r="Q29" s="1650">
        <v>0</v>
      </c>
      <c r="R29" s="1650">
        <v>0</v>
      </c>
      <c r="S29" s="1650">
        <v>0</v>
      </c>
      <c r="T29" s="1650">
        <v>0</v>
      </c>
      <c r="U29" s="1650">
        <f>K29</f>
        <v>0</v>
      </c>
      <c r="V29" s="1650">
        <v>0</v>
      </c>
      <c r="W29" s="1650">
        <v>0</v>
      </c>
      <c r="X29" s="1651"/>
      <c r="Y29" s="2460" t="s">
        <v>2122</v>
      </c>
      <c r="Z29" s="1652"/>
      <c r="AA29" s="1652"/>
    </row>
    <row r="30" spans="1:27" s="1414" customFormat="1">
      <c r="A30" s="1644"/>
      <c r="B30" s="1645"/>
      <c r="C30" s="1513" t="s">
        <v>310</v>
      </c>
      <c r="D30" s="1649" t="s">
        <v>2183</v>
      </c>
      <c r="E30" s="1650"/>
      <c r="F30" s="1650"/>
      <c r="G30" s="1650"/>
      <c r="H30" s="1650">
        <f>'04AKH ĐT XDCB TTB'!K16</f>
        <v>153918</v>
      </c>
      <c r="I30" s="1650">
        <f>H30</f>
        <v>153918</v>
      </c>
      <c r="J30" s="2459" t="s">
        <v>2121</v>
      </c>
      <c r="K30" s="1650">
        <f>I30</f>
        <v>153918</v>
      </c>
      <c r="L30" s="1650"/>
      <c r="M30" s="1650"/>
      <c r="N30" s="1650"/>
      <c r="O30" s="1650"/>
      <c r="P30" s="1650"/>
      <c r="Q30" s="1650"/>
      <c r="R30" s="1650">
        <f>K30</f>
        <v>153918</v>
      </c>
      <c r="S30" s="1650"/>
      <c r="T30" s="1650"/>
      <c r="U30" s="1650"/>
      <c r="V30" s="1650"/>
      <c r="W30" s="1650"/>
      <c r="X30" s="1651" t="s">
        <v>1788</v>
      </c>
      <c r="Y30" s="2460" t="s">
        <v>2123</v>
      </c>
      <c r="Z30" s="1652"/>
      <c r="AA30" s="1652"/>
    </row>
    <row r="31" spans="1:27" s="1414" customFormat="1">
      <c r="A31" s="1644"/>
      <c r="B31" s="1645"/>
      <c r="C31" s="1513" t="s">
        <v>312</v>
      </c>
      <c r="D31" s="1649" t="s">
        <v>2184</v>
      </c>
      <c r="E31" s="1650"/>
      <c r="F31" s="1650"/>
      <c r="G31" s="1650"/>
      <c r="H31" s="1650">
        <f>'04AKH ĐT XDCB TTB'!K17</f>
        <v>187556</v>
      </c>
      <c r="I31" s="1650">
        <f>H31</f>
        <v>187556</v>
      </c>
      <c r="J31" s="1651"/>
      <c r="K31" s="1650">
        <f>I31</f>
        <v>187556</v>
      </c>
      <c r="L31" s="1650"/>
      <c r="M31" s="1650"/>
      <c r="N31" s="1650"/>
      <c r="O31" s="1650"/>
      <c r="P31" s="1650"/>
      <c r="Q31" s="1650"/>
      <c r="R31" s="1650"/>
      <c r="S31" s="1650"/>
      <c r="T31" s="1650"/>
      <c r="U31" s="1650"/>
      <c r="V31" s="1650"/>
      <c r="W31" s="1650">
        <f>K31</f>
        <v>187556</v>
      </c>
      <c r="X31" s="1651" t="s">
        <v>1788</v>
      </c>
      <c r="Y31" s="2460" t="s">
        <v>2124</v>
      </c>
      <c r="Z31" s="1652"/>
      <c r="AA31" s="1652"/>
    </row>
    <row r="32" spans="1:27">
      <c r="A32" s="1646"/>
      <c r="B32" s="1647"/>
      <c r="C32" s="1648"/>
      <c r="D32" s="1653"/>
      <c r="E32" s="1654"/>
      <c r="F32" s="1654">
        <v>0</v>
      </c>
      <c r="G32" s="1654"/>
      <c r="H32" s="1654"/>
      <c r="I32" s="1654"/>
      <c r="J32" s="1655"/>
      <c r="K32" s="1654"/>
      <c r="L32" s="1654"/>
      <c r="M32" s="1654"/>
      <c r="N32" s="1654"/>
      <c r="O32" s="1654"/>
      <c r="P32" s="1654"/>
      <c r="Q32" s="1654"/>
      <c r="R32" s="1654"/>
      <c r="S32" s="1654"/>
      <c r="T32" s="1654"/>
      <c r="U32" s="1654"/>
      <c r="V32" s="1654"/>
      <c r="W32" s="1654"/>
      <c r="X32" s="1655"/>
      <c r="Y32" s="1656"/>
      <c r="Z32" s="1656"/>
      <c r="AA32" s="1656"/>
    </row>
    <row r="33" spans="1:27" s="1414" customFormat="1" ht="13.8">
      <c r="A33" s="1491" t="s">
        <v>1790</v>
      </c>
      <c r="B33" s="1471"/>
      <c r="C33" s="1472"/>
      <c r="D33" s="1492" t="s">
        <v>1791</v>
      </c>
      <c r="E33" s="1493" t="s">
        <v>2119</v>
      </c>
      <c r="F33" s="1493" t="str">
        <f t="shared" ref="F33:W33" si="15">IF(AND((F34-F37&gt;=-1),(F34-F37&lt;=1)),"------","FALSE")</f>
        <v>------</v>
      </c>
      <c r="G33" s="1493"/>
      <c r="H33" s="1493" t="str">
        <f t="shared" si="15"/>
        <v>------</v>
      </c>
      <c r="I33" s="1493" t="str">
        <f>IF(AND((I34-I37&gt;=-1),(I34-I37&lt;=1)),"------","FALSE")</f>
        <v>------</v>
      </c>
      <c r="J33" s="1494"/>
      <c r="K33" s="1493" t="str">
        <f t="shared" si="15"/>
        <v>------</v>
      </c>
      <c r="L33" s="1493" t="str">
        <f t="shared" si="15"/>
        <v>------</v>
      </c>
      <c r="M33" s="1493" t="str">
        <f t="shared" si="15"/>
        <v>------</v>
      </c>
      <c r="N33" s="1493" t="str">
        <f t="shared" si="15"/>
        <v>------</v>
      </c>
      <c r="O33" s="1493" t="str">
        <f t="shared" si="15"/>
        <v>------</v>
      </c>
      <c r="P33" s="1493" t="str">
        <f t="shared" si="15"/>
        <v>------</v>
      </c>
      <c r="Q33" s="1493" t="str">
        <f t="shared" si="15"/>
        <v>------</v>
      </c>
      <c r="R33" s="1493" t="str">
        <f t="shared" si="15"/>
        <v>------</v>
      </c>
      <c r="S33" s="1493" t="str">
        <f t="shared" si="15"/>
        <v>------</v>
      </c>
      <c r="T33" s="1493" t="str">
        <f t="shared" si="15"/>
        <v>------</v>
      </c>
      <c r="U33" s="1493" t="str">
        <f t="shared" si="15"/>
        <v>------</v>
      </c>
      <c r="V33" s="1493" t="str">
        <f t="shared" si="15"/>
        <v>------</v>
      </c>
      <c r="W33" s="1493" t="str">
        <f t="shared" si="15"/>
        <v>------</v>
      </c>
      <c r="X33" s="1494"/>
      <c r="Y33" s="1495"/>
      <c r="Z33" s="1495"/>
      <c r="AA33" s="1495"/>
    </row>
    <row r="34" spans="1:27" s="1414" customFormat="1" ht="13.8">
      <c r="A34" s="1478"/>
      <c r="B34" s="1496" t="s">
        <v>420</v>
      </c>
      <c r="C34" s="1480"/>
      <c r="D34" s="1481" t="s">
        <v>1792</v>
      </c>
      <c r="E34" s="1489">
        <v>98979.94</v>
      </c>
      <c r="F34" s="1489">
        <f t="shared" ref="F34:W34" si="16">SUBTOTAL(9,F35:F36)</f>
        <v>0</v>
      </c>
      <c r="G34" s="1489"/>
      <c r="H34" s="1489">
        <f t="shared" si="16"/>
        <v>341474</v>
      </c>
      <c r="I34" s="1489">
        <f t="shared" si="16"/>
        <v>341474</v>
      </c>
      <c r="J34" s="1475">
        <f t="shared" si="16"/>
        <v>0</v>
      </c>
      <c r="K34" s="1489">
        <f t="shared" si="16"/>
        <v>341474</v>
      </c>
      <c r="L34" s="1489">
        <f t="shared" si="16"/>
        <v>0</v>
      </c>
      <c r="M34" s="1489">
        <f t="shared" si="16"/>
        <v>0</v>
      </c>
      <c r="N34" s="1489">
        <f t="shared" si="16"/>
        <v>0</v>
      </c>
      <c r="O34" s="1489">
        <f t="shared" si="16"/>
        <v>0</v>
      </c>
      <c r="P34" s="1489">
        <f t="shared" si="16"/>
        <v>0</v>
      </c>
      <c r="Q34" s="1489">
        <f t="shared" si="16"/>
        <v>0</v>
      </c>
      <c r="R34" s="1489">
        <f t="shared" si="16"/>
        <v>153918</v>
      </c>
      <c r="S34" s="1489">
        <f t="shared" si="16"/>
        <v>0</v>
      </c>
      <c r="T34" s="1489">
        <f t="shared" si="16"/>
        <v>0</v>
      </c>
      <c r="U34" s="1489">
        <f t="shared" si="16"/>
        <v>0</v>
      </c>
      <c r="V34" s="1489">
        <f t="shared" si="16"/>
        <v>0</v>
      </c>
      <c r="W34" s="1489">
        <f t="shared" si="16"/>
        <v>187556</v>
      </c>
      <c r="X34" s="1475"/>
      <c r="Y34" s="1497"/>
      <c r="Z34" s="1497"/>
      <c r="AA34" s="1497"/>
    </row>
    <row r="35" spans="1:27" ht="13.8">
      <c r="A35" s="1498"/>
      <c r="B35" s="1499"/>
      <c r="C35" s="1500"/>
      <c r="D35" s="1501" t="s">
        <v>1785</v>
      </c>
      <c r="E35" s="1482">
        <v>0</v>
      </c>
      <c r="F35" s="1482">
        <f>F25</f>
        <v>0</v>
      </c>
      <c r="G35" s="1482"/>
      <c r="H35" s="1482">
        <f t="shared" ref="H35:W35" si="17">H25</f>
        <v>0</v>
      </c>
      <c r="I35" s="1482">
        <f t="shared" si="17"/>
        <v>0</v>
      </c>
      <c r="J35" s="1483">
        <f t="shared" si="17"/>
        <v>0</v>
      </c>
      <c r="K35" s="1482">
        <f t="shared" si="17"/>
        <v>0</v>
      </c>
      <c r="L35" s="1482">
        <f t="shared" si="17"/>
        <v>0</v>
      </c>
      <c r="M35" s="1482">
        <f t="shared" si="17"/>
        <v>0</v>
      </c>
      <c r="N35" s="1482">
        <f t="shared" si="17"/>
        <v>0</v>
      </c>
      <c r="O35" s="1482">
        <f t="shared" si="17"/>
        <v>0</v>
      </c>
      <c r="P35" s="1482">
        <f t="shared" si="17"/>
        <v>0</v>
      </c>
      <c r="Q35" s="1482">
        <f t="shared" si="17"/>
        <v>0</v>
      </c>
      <c r="R35" s="1482">
        <f t="shared" si="17"/>
        <v>0</v>
      </c>
      <c r="S35" s="1482">
        <f t="shared" si="17"/>
        <v>0</v>
      </c>
      <c r="T35" s="1482">
        <f t="shared" si="17"/>
        <v>0</v>
      </c>
      <c r="U35" s="1482">
        <f t="shared" si="17"/>
        <v>0</v>
      </c>
      <c r="V35" s="1482">
        <f t="shared" si="17"/>
        <v>0</v>
      </c>
      <c r="W35" s="1482">
        <f t="shared" si="17"/>
        <v>0</v>
      </c>
      <c r="X35" s="1483"/>
      <c r="Y35" s="1502"/>
      <c r="Z35" s="1502"/>
      <c r="AA35" s="1502"/>
    </row>
    <row r="36" spans="1:27" ht="13.8">
      <c r="A36" s="1498"/>
      <c r="B36" s="1499"/>
      <c r="C36" s="1500"/>
      <c r="D36" s="1501" t="s">
        <v>1787</v>
      </c>
      <c r="E36" s="1482">
        <v>98979.94</v>
      </c>
      <c r="F36" s="1482">
        <f>F28</f>
        <v>0</v>
      </c>
      <c r="G36" s="1482"/>
      <c r="H36" s="1482">
        <f t="shared" ref="H36:W36" si="18">H28</f>
        <v>341474</v>
      </c>
      <c r="I36" s="1482">
        <f t="shared" si="18"/>
        <v>341474</v>
      </c>
      <c r="J36" s="1483">
        <f t="shared" si="18"/>
        <v>0</v>
      </c>
      <c r="K36" s="1482">
        <f t="shared" si="18"/>
        <v>341474</v>
      </c>
      <c r="L36" s="1482">
        <f t="shared" si="18"/>
        <v>0</v>
      </c>
      <c r="M36" s="1482">
        <f t="shared" si="18"/>
        <v>0</v>
      </c>
      <c r="N36" s="1482">
        <f t="shared" si="18"/>
        <v>0</v>
      </c>
      <c r="O36" s="1482">
        <f t="shared" si="18"/>
        <v>0</v>
      </c>
      <c r="P36" s="1482">
        <f t="shared" si="18"/>
        <v>0</v>
      </c>
      <c r="Q36" s="1482">
        <f t="shared" si="18"/>
        <v>0</v>
      </c>
      <c r="R36" s="1482">
        <f t="shared" si="18"/>
        <v>153918</v>
      </c>
      <c r="S36" s="1482">
        <f t="shared" si="18"/>
        <v>0</v>
      </c>
      <c r="T36" s="1482">
        <f t="shared" si="18"/>
        <v>0</v>
      </c>
      <c r="U36" s="1482">
        <f t="shared" si="18"/>
        <v>0</v>
      </c>
      <c r="V36" s="1482">
        <f t="shared" si="18"/>
        <v>0</v>
      </c>
      <c r="W36" s="1482">
        <f t="shared" si="18"/>
        <v>187556</v>
      </c>
      <c r="X36" s="1483"/>
      <c r="Y36" s="1484"/>
      <c r="Z36" s="1484"/>
      <c r="AA36" s="1484"/>
    </row>
    <row r="37" spans="1:27" s="1414" customFormat="1" ht="13.8">
      <c r="A37" s="1503"/>
      <c r="B37" s="1496" t="s">
        <v>515</v>
      </c>
      <c r="C37" s="1480"/>
      <c r="D37" s="1481" t="s">
        <v>1793</v>
      </c>
      <c r="E37" s="1489">
        <v>98979.94</v>
      </c>
      <c r="F37" s="1489">
        <f t="shared" ref="F37:W37" si="19">SUBTOTAL(9,F38:F40)</f>
        <v>0</v>
      </c>
      <c r="G37" s="1489"/>
      <c r="H37" s="1489">
        <f t="shared" si="19"/>
        <v>341474</v>
      </c>
      <c r="I37" s="1489">
        <f t="shared" si="19"/>
        <v>341474</v>
      </c>
      <c r="J37" s="1475"/>
      <c r="K37" s="1489">
        <f t="shared" si="19"/>
        <v>341474</v>
      </c>
      <c r="L37" s="1489">
        <f t="shared" si="19"/>
        <v>0</v>
      </c>
      <c r="M37" s="1489">
        <f t="shared" si="19"/>
        <v>0</v>
      </c>
      <c r="N37" s="1489">
        <f t="shared" si="19"/>
        <v>0</v>
      </c>
      <c r="O37" s="1489">
        <f t="shared" si="19"/>
        <v>0</v>
      </c>
      <c r="P37" s="1489">
        <f t="shared" si="19"/>
        <v>0</v>
      </c>
      <c r="Q37" s="1489">
        <f t="shared" si="19"/>
        <v>0</v>
      </c>
      <c r="R37" s="1489">
        <f t="shared" si="19"/>
        <v>153918</v>
      </c>
      <c r="S37" s="1489">
        <f t="shared" si="19"/>
        <v>0</v>
      </c>
      <c r="T37" s="1489">
        <f t="shared" si="19"/>
        <v>0</v>
      </c>
      <c r="U37" s="1489">
        <f t="shared" si="19"/>
        <v>0</v>
      </c>
      <c r="V37" s="1489">
        <f t="shared" si="19"/>
        <v>0</v>
      </c>
      <c r="W37" s="1489">
        <f t="shared" si="19"/>
        <v>187556</v>
      </c>
      <c r="X37" s="1483"/>
      <c r="Y37" s="1497"/>
      <c r="Z37" s="1497"/>
      <c r="AA37" s="1497"/>
    </row>
    <row r="38" spans="1:27" ht="13.8">
      <c r="A38" s="1498"/>
      <c r="B38" s="1499"/>
      <c r="C38" s="1500" t="s">
        <v>1794</v>
      </c>
      <c r="D38" s="1501" t="s">
        <v>135</v>
      </c>
      <c r="E38" s="1504">
        <v>54438.967000000004</v>
      </c>
      <c r="F38" s="1504">
        <v>0</v>
      </c>
      <c r="G38" s="1504"/>
      <c r="H38" s="1504">
        <f>'04AKH ĐT XDCB TTB'!K20</f>
        <v>159677.30000000002</v>
      </c>
      <c r="I38" s="1504">
        <f>H38</f>
        <v>159677.30000000002</v>
      </c>
      <c r="J38" s="1506"/>
      <c r="K38" s="1504">
        <f>I38</f>
        <v>159677.30000000002</v>
      </c>
      <c r="L38" s="1505"/>
      <c r="M38" s="1504"/>
      <c r="N38" s="1505"/>
      <c r="O38" s="1505"/>
      <c r="P38" s="1505"/>
      <c r="Q38" s="1505"/>
      <c r="R38" s="1504">
        <f>R36*55%</f>
        <v>84654.900000000009</v>
      </c>
      <c r="S38" s="1505"/>
      <c r="T38" s="1505"/>
      <c r="U38" s="1504"/>
      <c r="V38" s="1505"/>
      <c r="W38" s="1504">
        <f>W36*40%</f>
        <v>75022.400000000009</v>
      </c>
      <c r="X38" s="1506"/>
      <c r="Y38" s="1507"/>
      <c r="Z38" s="1507"/>
      <c r="AA38" s="1507"/>
    </row>
    <row r="39" spans="1:27" ht="13.8">
      <c r="A39" s="1498"/>
      <c r="B39" s="1499"/>
      <c r="C39" s="1500" t="s">
        <v>1795</v>
      </c>
      <c r="D39" s="1501" t="s">
        <v>136</v>
      </c>
      <c r="E39" s="1504">
        <v>44540.973000000005</v>
      </c>
      <c r="F39" s="1505">
        <v>0</v>
      </c>
      <c r="G39" s="1504"/>
      <c r="H39" s="1504">
        <f>'04AKH ĐT XDCB TTB'!K21</f>
        <v>181796.7</v>
      </c>
      <c r="I39" s="1504">
        <f>H39</f>
        <v>181796.7</v>
      </c>
      <c r="J39" s="1506"/>
      <c r="K39" s="1504">
        <f>I39</f>
        <v>181796.7</v>
      </c>
      <c r="L39" s="1505"/>
      <c r="M39" s="1504"/>
      <c r="N39" s="1505"/>
      <c r="O39" s="1505"/>
      <c r="P39" s="1505"/>
      <c r="Q39" s="1505"/>
      <c r="R39" s="1504">
        <f>R36*45%</f>
        <v>69263.100000000006</v>
      </c>
      <c r="S39" s="1505"/>
      <c r="T39" s="1505"/>
      <c r="U39" s="1504"/>
      <c r="V39" s="1505"/>
      <c r="W39" s="1504">
        <f>W36*60%</f>
        <v>112533.59999999999</v>
      </c>
      <c r="X39" s="1506"/>
      <c r="Y39" s="1507"/>
      <c r="Z39" s="1507"/>
      <c r="AA39" s="1507"/>
    </row>
    <row r="40" spans="1:27" ht="13.8">
      <c r="A40" s="1498"/>
      <c r="B40" s="1499"/>
      <c r="C40" s="1500" t="s">
        <v>1796</v>
      </c>
      <c r="D40" s="1501" t="s">
        <v>137</v>
      </c>
      <c r="E40" s="1508">
        <v>0</v>
      </c>
      <c r="F40" s="1509">
        <f>SUBTOTAL(9,F41:F43)</f>
        <v>0</v>
      </c>
      <c r="G40" s="1509"/>
      <c r="H40" s="1509">
        <f t="shared" ref="H40:W40" si="20">SUBTOTAL(9,H41:H43)</f>
        <v>0</v>
      </c>
      <c r="I40" s="1509">
        <f>SUBTOTAL(9,I41:I43)</f>
        <v>0</v>
      </c>
      <c r="J40" s="1510">
        <f t="shared" si="20"/>
        <v>0</v>
      </c>
      <c r="K40" s="1509">
        <f t="shared" si="20"/>
        <v>0</v>
      </c>
      <c r="L40" s="1509">
        <f t="shared" si="20"/>
        <v>0</v>
      </c>
      <c r="M40" s="1509">
        <f t="shared" si="20"/>
        <v>0</v>
      </c>
      <c r="N40" s="1509">
        <f t="shared" si="20"/>
        <v>0</v>
      </c>
      <c r="O40" s="1509">
        <f t="shared" si="20"/>
        <v>0</v>
      </c>
      <c r="P40" s="1509">
        <f t="shared" si="20"/>
        <v>0</v>
      </c>
      <c r="Q40" s="1509">
        <f t="shared" si="20"/>
        <v>0</v>
      </c>
      <c r="R40" s="1509">
        <f t="shared" si="20"/>
        <v>0</v>
      </c>
      <c r="S40" s="1509">
        <f t="shared" si="20"/>
        <v>0</v>
      </c>
      <c r="T40" s="1509">
        <f t="shared" si="20"/>
        <v>0</v>
      </c>
      <c r="U40" s="1509">
        <f t="shared" si="20"/>
        <v>0</v>
      </c>
      <c r="V40" s="1509">
        <f t="shared" si="20"/>
        <v>0</v>
      </c>
      <c r="W40" s="1509">
        <f t="shared" si="20"/>
        <v>0</v>
      </c>
      <c r="X40" s="1510"/>
      <c r="Y40" s="1507"/>
      <c r="Z40" s="1507"/>
      <c r="AA40" s="1507"/>
    </row>
    <row r="41" spans="1:27">
      <c r="A41" s="1511"/>
      <c r="B41" s="1512"/>
      <c r="C41" s="1513" t="s">
        <v>309</v>
      </c>
      <c r="D41" s="1514" t="s">
        <v>1797</v>
      </c>
      <c r="E41" s="1515"/>
      <c r="F41" s="1515"/>
      <c r="G41" s="1515"/>
      <c r="H41" s="1515"/>
      <c r="I41" s="1515"/>
      <c r="J41" s="1516"/>
      <c r="K41" s="1515"/>
      <c r="L41" s="1515"/>
      <c r="M41" s="1515"/>
      <c r="N41" s="1515"/>
      <c r="O41" s="1515"/>
      <c r="P41" s="1515"/>
      <c r="Q41" s="1515"/>
      <c r="R41" s="1515"/>
      <c r="S41" s="1515"/>
      <c r="T41" s="1515"/>
      <c r="U41" s="1515"/>
      <c r="V41" s="1515"/>
      <c r="W41" s="1515"/>
      <c r="X41" s="1516"/>
      <c r="Y41" s="1484"/>
      <c r="Z41" s="1484"/>
      <c r="AA41" s="1484"/>
    </row>
    <row r="42" spans="1:27">
      <c r="A42" s="1511"/>
      <c r="B42" s="1512"/>
      <c r="C42" s="1517" t="s">
        <v>310</v>
      </c>
      <c r="D42" s="1514" t="s">
        <v>1798</v>
      </c>
      <c r="E42" s="1515"/>
      <c r="F42" s="1515"/>
      <c r="G42" s="1515"/>
      <c r="H42" s="1515"/>
      <c r="I42" s="1515"/>
      <c r="J42" s="1516"/>
      <c r="K42" s="1515"/>
      <c r="L42" s="1515"/>
      <c r="M42" s="1515"/>
      <c r="N42" s="1515"/>
      <c r="O42" s="1515"/>
      <c r="P42" s="1515"/>
      <c r="Q42" s="1515"/>
      <c r="R42" s="1515"/>
      <c r="S42" s="1515"/>
      <c r="T42" s="1515"/>
      <c r="U42" s="1515"/>
      <c r="V42" s="1515"/>
      <c r="W42" s="1515"/>
      <c r="X42" s="1516"/>
      <c r="Y42" s="1484"/>
      <c r="Z42" s="1484"/>
      <c r="AA42" s="1484"/>
    </row>
    <row r="43" spans="1:27">
      <c r="A43" s="1498"/>
      <c r="B43" s="1499"/>
      <c r="C43" s="1500"/>
      <c r="D43" s="1518" t="s">
        <v>1744</v>
      </c>
      <c r="E43" s="1519"/>
      <c r="F43" s="1519"/>
      <c r="G43" s="1519"/>
      <c r="H43" s="1519"/>
      <c r="I43" s="1519"/>
      <c r="J43" s="1520"/>
      <c r="K43" s="1519"/>
      <c r="L43" s="1519"/>
      <c r="M43" s="1519"/>
      <c r="N43" s="1519"/>
      <c r="O43" s="1519"/>
      <c r="P43" s="1519"/>
      <c r="Q43" s="1519"/>
      <c r="R43" s="1519"/>
      <c r="S43" s="1519"/>
      <c r="T43" s="1519"/>
      <c r="U43" s="1519"/>
      <c r="V43" s="1519"/>
      <c r="W43" s="1519"/>
      <c r="X43" s="1520"/>
      <c r="Y43" s="1521"/>
      <c r="Z43" s="1521"/>
      <c r="AA43" s="1521"/>
    </row>
    <row r="44" spans="1:27" s="1469" customFormat="1" ht="26.4">
      <c r="A44" s="1522" t="s">
        <v>15</v>
      </c>
      <c r="B44" s="1523"/>
      <c r="C44" s="1524"/>
      <c r="D44" s="1525" t="s">
        <v>1799</v>
      </c>
      <c r="E44" s="1526">
        <v>1150</v>
      </c>
      <c r="F44" s="1526">
        <f>SUBTOTAL(9,F45:F52)</f>
        <v>1148</v>
      </c>
      <c r="G44" s="1526"/>
      <c r="H44" s="1526">
        <f t="shared" ref="H44:W44" si="21">SUBTOTAL(9,H45:H52)</f>
        <v>0</v>
      </c>
      <c r="I44" s="1526">
        <f t="shared" si="21"/>
        <v>0</v>
      </c>
      <c r="J44" s="1527">
        <f t="shared" si="21"/>
        <v>0</v>
      </c>
      <c r="K44" s="1526">
        <f t="shared" si="21"/>
        <v>0</v>
      </c>
      <c r="L44" s="1526">
        <f t="shared" si="21"/>
        <v>0</v>
      </c>
      <c r="M44" s="1526">
        <f t="shared" si="21"/>
        <v>0</v>
      </c>
      <c r="N44" s="1526">
        <f t="shared" si="21"/>
        <v>0</v>
      </c>
      <c r="O44" s="1526">
        <f t="shared" si="21"/>
        <v>0</v>
      </c>
      <c r="P44" s="1526">
        <f t="shared" si="21"/>
        <v>0</v>
      </c>
      <c r="Q44" s="1526">
        <f t="shared" si="21"/>
        <v>0</v>
      </c>
      <c r="R44" s="1526">
        <f t="shared" si="21"/>
        <v>0</v>
      </c>
      <c r="S44" s="1526">
        <f t="shared" si="21"/>
        <v>0</v>
      </c>
      <c r="T44" s="1526">
        <f t="shared" si="21"/>
        <v>0</v>
      </c>
      <c r="U44" s="1526">
        <f t="shared" si="21"/>
        <v>0</v>
      </c>
      <c r="V44" s="1526">
        <f t="shared" si="21"/>
        <v>0</v>
      </c>
      <c r="W44" s="1526">
        <f t="shared" si="21"/>
        <v>0</v>
      </c>
      <c r="X44" s="1527"/>
      <c r="Y44" s="1528"/>
      <c r="Z44" s="1528"/>
      <c r="AA44" s="1528"/>
    </row>
    <row r="45" spans="1:27" s="1414" customFormat="1" ht="13.8">
      <c r="A45" s="1470" t="s">
        <v>13</v>
      </c>
      <c r="B45" s="1529"/>
      <c r="C45" s="1472"/>
      <c r="D45" s="1473" t="s">
        <v>1783</v>
      </c>
      <c r="E45" s="1474">
        <v>1150</v>
      </c>
      <c r="F45" s="1474">
        <f>SUBTOTAL(9,F46:F51)</f>
        <v>1148</v>
      </c>
      <c r="G45" s="1474"/>
      <c r="H45" s="1474">
        <f t="shared" ref="H45:R45" si="22">SUBTOTAL(9,H46:H51)</f>
        <v>0</v>
      </c>
      <c r="I45" s="1474">
        <f t="shared" si="22"/>
        <v>0</v>
      </c>
      <c r="J45" s="1476">
        <f t="shared" si="22"/>
        <v>0</v>
      </c>
      <c r="K45" s="1474">
        <f t="shared" si="22"/>
        <v>0</v>
      </c>
      <c r="L45" s="1474">
        <f t="shared" si="22"/>
        <v>0</v>
      </c>
      <c r="M45" s="1474">
        <f t="shared" si="22"/>
        <v>0</v>
      </c>
      <c r="N45" s="1474">
        <f t="shared" si="22"/>
        <v>0</v>
      </c>
      <c r="O45" s="1474">
        <f t="shared" si="22"/>
        <v>0</v>
      </c>
      <c r="P45" s="1474">
        <f t="shared" si="22"/>
        <v>0</v>
      </c>
      <c r="Q45" s="1474">
        <f t="shared" si="22"/>
        <v>0</v>
      </c>
      <c r="R45" s="1474">
        <f t="shared" si="22"/>
        <v>0</v>
      </c>
      <c r="S45" s="1474">
        <f>SUBTOTAL(9,S46:S50)</f>
        <v>0</v>
      </c>
      <c r="T45" s="1474">
        <f>SUBTOTAL(9,T46:T50)</f>
        <v>0</v>
      </c>
      <c r="U45" s="1474">
        <f>SUBTOTAL(9,U46:U50)</f>
        <v>0</v>
      </c>
      <c r="V45" s="1474">
        <f>SUBTOTAL(9,V46:V50)</f>
        <v>0</v>
      </c>
      <c r="W45" s="1474">
        <f>SUBTOTAL(9,W46:W50)</f>
        <v>0</v>
      </c>
      <c r="X45" s="1476"/>
      <c r="Y45" s="1530"/>
      <c r="Z45" s="1530"/>
      <c r="AA45" s="1530"/>
    </row>
    <row r="46" spans="1:27" s="1536" customFormat="1" ht="13.8">
      <c r="A46" s="1531"/>
      <c r="B46" s="1532"/>
      <c r="C46" s="1533" t="s">
        <v>1784</v>
      </c>
      <c r="D46" s="1534" t="s">
        <v>1785</v>
      </c>
      <c r="E46" s="1482">
        <v>0</v>
      </c>
      <c r="F46" s="1482">
        <f t="shared" ref="F46:W46" si="23">SUBTOTAL(9,F47:F49)</f>
        <v>0</v>
      </c>
      <c r="G46" s="1482"/>
      <c r="H46" s="1482">
        <f t="shared" si="23"/>
        <v>0</v>
      </c>
      <c r="I46" s="1482">
        <f t="shared" si="23"/>
        <v>0</v>
      </c>
      <c r="J46" s="1483">
        <f t="shared" si="23"/>
        <v>0</v>
      </c>
      <c r="K46" s="1482">
        <f t="shared" si="23"/>
        <v>0</v>
      </c>
      <c r="L46" s="1482">
        <f t="shared" si="23"/>
        <v>0</v>
      </c>
      <c r="M46" s="1482">
        <f t="shared" si="23"/>
        <v>0</v>
      </c>
      <c r="N46" s="1482">
        <f t="shared" si="23"/>
        <v>0</v>
      </c>
      <c r="O46" s="1482">
        <f t="shared" si="23"/>
        <v>0</v>
      </c>
      <c r="P46" s="1482">
        <f t="shared" si="23"/>
        <v>0</v>
      </c>
      <c r="Q46" s="1482">
        <f t="shared" si="23"/>
        <v>0</v>
      </c>
      <c r="R46" s="1482">
        <f t="shared" si="23"/>
        <v>0</v>
      </c>
      <c r="S46" s="1482">
        <f t="shared" si="23"/>
        <v>0</v>
      </c>
      <c r="T46" s="1482">
        <f t="shared" si="23"/>
        <v>0</v>
      </c>
      <c r="U46" s="1482">
        <f t="shared" si="23"/>
        <v>0</v>
      </c>
      <c r="V46" s="1482">
        <f t="shared" si="23"/>
        <v>0</v>
      </c>
      <c r="W46" s="1482">
        <f t="shared" si="23"/>
        <v>0</v>
      </c>
      <c r="X46" s="1483"/>
      <c r="Y46" s="1535"/>
      <c r="Z46" s="1535"/>
      <c r="AA46" s="1535"/>
    </row>
    <row r="47" spans="1:27" s="1536" customFormat="1" ht="13.8">
      <c r="A47" s="1531"/>
      <c r="B47" s="1532"/>
      <c r="C47" s="1533"/>
      <c r="D47" s="1537"/>
      <c r="E47" s="1538"/>
      <c r="F47" s="1538"/>
      <c r="G47" s="1538"/>
      <c r="H47" s="1538"/>
      <c r="I47" s="1538"/>
      <c r="J47" s="1539"/>
      <c r="K47" s="1538"/>
      <c r="L47" s="1538"/>
      <c r="M47" s="1538"/>
      <c r="N47" s="1538"/>
      <c r="O47" s="1538"/>
      <c r="P47" s="1538"/>
      <c r="Q47" s="1538"/>
      <c r="R47" s="1538"/>
      <c r="S47" s="1538"/>
      <c r="T47" s="1538"/>
      <c r="U47" s="1538"/>
      <c r="V47" s="1538"/>
      <c r="W47" s="1538"/>
      <c r="X47" s="1539"/>
      <c r="Y47" s="1535"/>
      <c r="Z47" s="1535"/>
      <c r="AA47" s="1535"/>
    </row>
    <row r="48" spans="1:27" s="1536" customFormat="1" ht="13.8">
      <c r="A48" s="1531"/>
      <c r="B48" s="1532"/>
      <c r="C48" s="1533"/>
      <c r="D48" s="1537"/>
      <c r="E48" s="1538"/>
      <c r="F48" s="1538"/>
      <c r="G48" s="1538"/>
      <c r="H48" s="1538"/>
      <c r="I48" s="1538"/>
      <c r="J48" s="1539"/>
      <c r="K48" s="1538"/>
      <c r="L48" s="1538"/>
      <c r="M48" s="1538"/>
      <c r="N48" s="1538"/>
      <c r="O48" s="1538"/>
      <c r="P48" s="1538"/>
      <c r="Q48" s="1538"/>
      <c r="R48" s="1538"/>
      <c r="S48" s="1538"/>
      <c r="T48" s="1538"/>
      <c r="U48" s="1538"/>
      <c r="V48" s="1538"/>
      <c r="W48" s="1538"/>
      <c r="X48" s="1539"/>
      <c r="Y48" s="1535"/>
      <c r="Z48" s="1535"/>
      <c r="AA48" s="1535"/>
    </row>
    <row r="49" spans="1:27" s="1536" customFormat="1" ht="13.8">
      <c r="A49" s="1531"/>
      <c r="B49" s="1532"/>
      <c r="C49" s="1533"/>
      <c r="D49" s="1537"/>
      <c r="E49" s="1538"/>
      <c r="F49" s="1538"/>
      <c r="G49" s="1538"/>
      <c r="H49" s="1538"/>
      <c r="I49" s="1538"/>
      <c r="J49" s="1539"/>
      <c r="K49" s="1538"/>
      <c r="L49" s="1538"/>
      <c r="M49" s="1538"/>
      <c r="N49" s="1538"/>
      <c r="O49" s="1538"/>
      <c r="P49" s="1538"/>
      <c r="Q49" s="1538"/>
      <c r="R49" s="1538"/>
      <c r="S49" s="1538"/>
      <c r="T49" s="1538"/>
      <c r="U49" s="1538"/>
      <c r="V49" s="1538"/>
      <c r="W49" s="1538"/>
      <c r="X49" s="1539"/>
      <c r="Y49" s="1535"/>
      <c r="Z49" s="1535"/>
      <c r="AA49" s="1535"/>
    </row>
    <row r="50" spans="1:27" s="1421" customFormat="1" ht="13.8">
      <c r="A50" s="1531"/>
      <c r="B50" s="1532"/>
      <c r="C50" s="1533" t="s">
        <v>1786</v>
      </c>
      <c r="D50" s="1537" t="s">
        <v>1787</v>
      </c>
      <c r="E50" s="1482">
        <v>1150</v>
      </c>
      <c r="F50" s="1482">
        <f>SUBTOTAL(9,F51:F52)</f>
        <v>1148</v>
      </c>
      <c r="G50" s="1482"/>
      <c r="H50" s="1482">
        <f t="shared" ref="H50:W50" si="24">SUBTOTAL(9,H51:H52)</f>
        <v>0</v>
      </c>
      <c r="I50" s="1482">
        <f t="shared" si="24"/>
        <v>0</v>
      </c>
      <c r="J50" s="1483">
        <f t="shared" si="24"/>
        <v>0</v>
      </c>
      <c r="K50" s="1482">
        <f t="shared" si="24"/>
        <v>0</v>
      </c>
      <c r="L50" s="1482">
        <f t="shared" si="24"/>
        <v>0</v>
      </c>
      <c r="M50" s="1482">
        <f t="shared" si="24"/>
        <v>0</v>
      </c>
      <c r="N50" s="1482">
        <f t="shared" si="24"/>
        <v>0</v>
      </c>
      <c r="O50" s="1482">
        <f t="shared" si="24"/>
        <v>0</v>
      </c>
      <c r="P50" s="1482">
        <f t="shared" si="24"/>
        <v>0</v>
      </c>
      <c r="Q50" s="1482">
        <f t="shared" si="24"/>
        <v>0</v>
      </c>
      <c r="R50" s="1482">
        <f t="shared" si="24"/>
        <v>0</v>
      </c>
      <c r="S50" s="1482">
        <f t="shared" si="24"/>
        <v>0</v>
      </c>
      <c r="T50" s="1482">
        <f t="shared" si="24"/>
        <v>0</v>
      </c>
      <c r="U50" s="1482">
        <f t="shared" si="24"/>
        <v>0</v>
      </c>
      <c r="V50" s="1482">
        <f t="shared" si="24"/>
        <v>0</v>
      </c>
      <c r="W50" s="1482">
        <f t="shared" si="24"/>
        <v>0</v>
      </c>
      <c r="X50" s="1483"/>
      <c r="Y50" s="1540"/>
      <c r="Z50" s="1540"/>
      <c r="AA50" s="1540"/>
    </row>
    <row r="51" spans="1:27">
      <c r="A51" s="1498"/>
      <c r="B51" s="1499"/>
      <c r="C51" s="1513" t="s">
        <v>309</v>
      </c>
      <c r="D51" s="2458" t="s">
        <v>1881</v>
      </c>
      <c r="E51" s="1654">
        <v>1150</v>
      </c>
      <c r="F51" s="1654">
        <v>1148</v>
      </c>
      <c r="G51" s="1654"/>
      <c r="H51" s="2454"/>
      <c r="I51" s="2457"/>
      <c r="J51" s="1657"/>
      <c r="K51" s="1658">
        <f>R51</f>
        <v>0</v>
      </c>
      <c r="L51" s="1658"/>
      <c r="M51" s="1658"/>
      <c r="N51" s="1658"/>
      <c r="O51" s="1658"/>
      <c r="P51" s="1658"/>
      <c r="Q51" s="1658"/>
      <c r="R51" s="1658">
        <f>I51</f>
        <v>0</v>
      </c>
      <c r="S51" s="2455"/>
      <c r="T51" s="2455"/>
      <c r="U51" s="2455"/>
      <c r="V51" s="2455"/>
      <c r="W51" s="2455"/>
      <c r="X51" s="2456" t="s">
        <v>1800</v>
      </c>
      <c r="Y51" s="2457"/>
      <c r="Z51" s="2455"/>
      <c r="AA51" s="2455"/>
    </row>
    <row r="52" spans="1:27">
      <c r="A52" s="1541"/>
      <c r="B52" s="1542"/>
      <c r="C52" s="1543"/>
      <c r="D52" s="1544"/>
      <c r="E52" s="1545"/>
      <c r="F52" s="1545"/>
      <c r="G52" s="1545"/>
      <c r="H52" s="1546"/>
      <c r="I52" s="1545"/>
      <c r="J52" s="1547"/>
      <c r="K52" s="1545"/>
      <c r="L52" s="1545"/>
      <c r="M52" s="1545"/>
      <c r="N52" s="1545"/>
      <c r="O52" s="1545"/>
      <c r="P52" s="1545"/>
      <c r="Q52" s="1545"/>
      <c r="R52" s="1545"/>
      <c r="S52" s="1545"/>
      <c r="T52" s="1545"/>
      <c r="U52" s="1545"/>
      <c r="V52" s="1545"/>
      <c r="W52" s="1545"/>
      <c r="X52" s="1547"/>
      <c r="Y52" s="1548"/>
      <c r="Z52" s="1548"/>
      <c r="AA52" s="1548"/>
    </row>
    <row r="53" spans="1:27" ht="13.8">
      <c r="A53" s="1470" t="s">
        <v>16</v>
      </c>
      <c r="B53" s="1549"/>
      <c r="C53" s="1550"/>
      <c r="D53" s="1492" t="s">
        <v>1801</v>
      </c>
      <c r="E53" s="1493" t="s">
        <v>2119</v>
      </c>
      <c r="F53" s="1493" t="str">
        <f>IF(AND((F54-F57&gt;=-1),(F54-F57&lt;=1)),"------","FALSE")</f>
        <v>------</v>
      </c>
      <c r="G53" s="1493"/>
      <c r="H53" s="1493" t="str">
        <f>IF(AND((H54-H57&gt;=-1),(H54-H57&lt;=1)),"------","FALSE")</f>
        <v>------</v>
      </c>
      <c r="I53" s="1493" t="str">
        <f>IF(AND((I54-I57&gt;=-1),(I54-I57&lt;=1)),"------","FALSE")</f>
        <v>------</v>
      </c>
      <c r="J53" s="1494" t="str">
        <f t="shared" ref="J53:W53" si="25">IF(AND((J54-J57&gt;=-1),(J54-J57&lt;=1)),"------","FALSE")</f>
        <v>------</v>
      </c>
      <c r="K53" s="1493" t="str">
        <f t="shared" si="25"/>
        <v>------</v>
      </c>
      <c r="L53" s="1493" t="str">
        <f>IF(AND((L54-L57&gt;=-1),(L54-L57&lt;=1)),"------","FALSE")</f>
        <v>------</v>
      </c>
      <c r="M53" s="1493" t="str">
        <f t="shared" si="25"/>
        <v>------</v>
      </c>
      <c r="N53" s="1493" t="str">
        <f t="shared" si="25"/>
        <v>------</v>
      </c>
      <c r="O53" s="1493" t="str">
        <f t="shared" si="25"/>
        <v>------</v>
      </c>
      <c r="P53" s="1493" t="str">
        <f t="shared" si="25"/>
        <v>------</v>
      </c>
      <c r="Q53" s="1493" t="str">
        <f t="shared" si="25"/>
        <v>------</v>
      </c>
      <c r="R53" s="1493" t="str">
        <f>IF(AND((R54-R57&gt;=-1),(R54-R57&lt;=1)),"------","FALSE")</f>
        <v>------</v>
      </c>
      <c r="S53" s="1493" t="str">
        <f t="shared" si="25"/>
        <v>------</v>
      </c>
      <c r="T53" s="1493" t="str">
        <f t="shared" si="25"/>
        <v>------</v>
      </c>
      <c r="U53" s="1493" t="str">
        <f t="shared" si="25"/>
        <v>------</v>
      </c>
      <c r="V53" s="1493" t="str">
        <f t="shared" si="25"/>
        <v>------</v>
      </c>
      <c r="W53" s="1493" t="str">
        <f t="shared" si="25"/>
        <v>------</v>
      </c>
      <c r="X53" s="1494"/>
      <c r="Y53" s="1530"/>
      <c r="Z53" s="1530"/>
      <c r="AA53" s="1530"/>
    </row>
    <row r="54" spans="1:27">
      <c r="A54" s="1551"/>
      <c r="B54" s="1552">
        <v>1</v>
      </c>
      <c r="C54" s="1472"/>
      <c r="D54" s="1553" t="s">
        <v>1792</v>
      </c>
      <c r="E54" s="1489">
        <v>1150</v>
      </c>
      <c r="F54" s="1489">
        <f>SUBTOTAL(9,F55:F56)</f>
        <v>1148</v>
      </c>
      <c r="G54" s="1489"/>
      <c r="H54" s="1489">
        <f>SUBTOTAL(9,H55:H56)</f>
        <v>0</v>
      </c>
      <c r="I54" s="1489">
        <f>SUBTOTAL(9,I55:I56)</f>
        <v>0</v>
      </c>
      <c r="J54" s="1475">
        <f t="shared" ref="J54:W54" si="26">SUBTOTAL(9,J55:J56)</f>
        <v>0</v>
      </c>
      <c r="K54" s="1489">
        <f t="shared" si="26"/>
        <v>0</v>
      </c>
      <c r="L54" s="1489">
        <f t="shared" si="26"/>
        <v>0</v>
      </c>
      <c r="M54" s="1489">
        <f t="shared" si="26"/>
        <v>0</v>
      </c>
      <c r="N54" s="1489">
        <f t="shared" si="26"/>
        <v>0</v>
      </c>
      <c r="O54" s="1489">
        <f t="shared" si="26"/>
        <v>0</v>
      </c>
      <c r="P54" s="1489">
        <f t="shared" si="26"/>
        <v>0</v>
      </c>
      <c r="Q54" s="1489">
        <f t="shared" si="26"/>
        <v>0</v>
      </c>
      <c r="R54" s="1489">
        <f t="shared" si="26"/>
        <v>0</v>
      </c>
      <c r="S54" s="1489">
        <f>SUBTOTAL(9,S55:S56)</f>
        <v>0</v>
      </c>
      <c r="T54" s="1489">
        <f t="shared" si="26"/>
        <v>0</v>
      </c>
      <c r="U54" s="1489">
        <f t="shared" si="26"/>
        <v>0</v>
      </c>
      <c r="V54" s="1489">
        <f t="shared" si="26"/>
        <v>0</v>
      </c>
      <c r="W54" s="1489">
        <f t="shared" si="26"/>
        <v>0</v>
      </c>
      <c r="X54" s="1475"/>
      <c r="Y54" s="1554"/>
      <c r="Z54" s="1554"/>
      <c r="AA54" s="1554"/>
    </row>
    <row r="55" spans="1:27" s="1560" customFormat="1" ht="13.8">
      <c r="A55" s="1555"/>
      <c r="B55" s="1556"/>
      <c r="C55" s="1557" t="s">
        <v>1802</v>
      </c>
      <c r="D55" s="1558" t="s">
        <v>1785</v>
      </c>
      <c r="E55" s="1482">
        <v>0</v>
      </c>
      <c r="F55" s="1482">
        <f>F48</f>
        <v>0</v>
      </c>
      <c r="G55" s="1482"/>
      <c r="H55" s="1482">
        <f t="shared" ref="H55:W55" si="27">H48</f>
        <v>0</v>
      </c>
      <c r="I55" s="1482">
        <f t="shared" si="27"/>
        <v>0</v>
      </c>
      <c r="J55" s="1483">
        <f t="shared" si="27"/>
        <v>0</v>
      </c>
      <c r="K55" s="1482">
        <f t="shared" si="27"/>
        <v>0</v>
      </c>
      <c r="L55" s="1482">
        <f t="shared" si="27"/>
        <v>0</v>
      </c>
      <c r="M55" s="1482">
        <f t="shared" si="27"/>
        <v>0</v>
      </c>
      <c r="N55" s="1482">
        <f t="shared" si="27"/>
        <v>0</v>
      </c>
      <c r="O55" s="1482">
        <f t="shared" si="27"/>
        <v>0</v>
      </c>
      <c r="P55" s="1482">
        <f t="shared" si="27"/>
        <v>0</v>
      </c>
      <c r="Q55" s="1482">
        <f t="shared" si="27"/>
        <v>0</v>
      </c>
      <c r="R55" s="1482">
        <f t="shared" si="27"/>
        <v>0</v>
      </c>
      <c r="S55" s="1482">
        <f t="shared" si="27"/>
        <v>0</v>
      </c>
      <c r="T55" s="1482">
        <f t="shared" si="27"/>
        <v>0</v>
      </c>
      <c r="U55" s="1482">
        <f t="shared" si="27"/>
        <v>0</v>
      </c>
      <c r="V55" s="1482">
        <f t="shared" si="27"/>
        <v>0</v>
      </c>
      <c r="W55" s="1482">
        <f t="shared" si="27"/>
        <v>0</v>
      </c>
      <c r="X55" s="1483"/>
      <c r="Y55" s="1559"/>
      <c r="Z55" s="1559"/>
      <c r="AA55" s="1559"/>
    </row>
    <row r="56" spans="1:27" s="1560" customFormat="1" ht="13.8">
      <c r="A56" s="1555"/>
      <c r="B56" s="1556"/>
      <c r="C56" s="1557" t="s">
        <v>1803</v>
      </c>
      <c r="D56" s="1558" t="s">
        <v>1787</v>
      </c>
      <c r="E56" s="1482">
        <v>1150</v>
      </c>
      <c r="F56" s="1482">
        <f>F50</f>
        <v>1148</v>
      </c>
      <c r="G56" s="1482"/>
      <c r="H56" s="1482">
        <f t="shared" ref="H56:R56" si="28">H50</f>
        <v>0</v>
      </c>
      <c r="I56" s="1482">
        <f t="shared" si="28"/>
        <v>0</v>
      </c>
      <c r="J56" s="1483">
        <f t="shared" si="28"/>
        <v>0</v>
      </c>
      <c r="K56" s="1482">
        <f t="shared" si="28"/>
        <v>0</v>
      </c>
      <c r="L56" s="1482">
        <f t="shared" si="28"/>
        <v>0</v>
      </c>
      <c r="M56" s="1482">
        <f t="shared" si="28"/>
        <v>0</v>
      </c>
      <c r="N56" s="1482">
        <f t="shared" si="28"/>
        <v>0</v>
      </c>
      <c r="O56" s="1482">
        <f t="shared" si="28"/>
        <v>0</v>
      </c>
      <c r="P56" s="1482">
        <f t="shared" si="28"/>
        <v>0</v>
      </c>
      <c r="Q56" s="1482">
        <f t="shared" si="28"/>
        <v>0</v>
      </c>
      <c r="R56" s="1482">
        <f t="shared" si="28"/>
        <v>0</v>
      </c>
      <c r="S56" s="1482">
        <f t="shared" ref="S56:W56" si="29">S50</f>
        <v>0</v>
      </c>
      <c r="T56" s="1482">
        <f t="shared" si="29"/>
        <v>0</v>
      </c>
      <c r="U56" s="1482">
        <f t="shared" si="29"/>
        <v>0</v>
      </c>
      <c r="V56" s="1482">
        <f t="shared" si="29"/>
        <v>0</v>
      </c>
      <c r="W56" s="1482">
        <f t="shared" si="29"/>
        <v>0</v>
      </c>
      <c r="X56" s="1483"/>
      <c r="Y56" s="1559"/>
      <c r="Z56" s="1559"/>
      <c r="AA56" s="1559"/>
    </row>
    <row r="57" spans="1:27" s="1414" customFormat="1">
      <c r="A57" s="1491"/>
      <c r="B57" s="1496">
        <v>2.2000000000000002</v>
      </c>
      <c r="C57" s="1480"/>
      <c r="D57" s="1561" t="s">
        <v>1793</v>
      </c>
      <c r="E57" s="1489">
        <v>1150</v>
      </c>
      <c r="F57" s="1489">
        <f t="shared" ref="F57:W57" si="30">SUBTOTAL(9,F58:F60)</f>
        <v>1148</v>
      </c>
      <c r="G57" s="1489"/>
      <c r="H57" s="1489">
        <f t="shared" si="30"/>
        <v>0</v>
      </c>
      <c r="I57" s="1489">
        <f t="shared" si="30"/>
        <v>0</v>
      </c>
      <c r="J57" s="1475">
        <f t="shared" si="30"/>
        <v>0</v>
      </c>
      <c r="K57" s="1489">
        <f t="shared" si="30"/>
        <v>0</v>
      </c>
      <c r="L57" s="1489">
        <f t="shared" si="30"/>
        <v>0</v>
      </c>
      <c r="M57" s="1489">
        <f t="shared" si="30"/>
        <v>0</v>
      </c>
      <c r="N57" s="1489">
        <f t="shared" si="30"/>
        <v>0</v>
      </c>
      <c r="O57" s="1489">
        <f t="shared" si="30"/>
        <v>0</v>
      </c>
      <c r="P57" s="1489">
        <f t="shared" si="30"/>
        <v>0</v>
      </c>
      <c r="Q57" s="1489">
        <f t="shared" si="30"/>
        <v>0</v>
      </c>
      <c r="R57" s="1489">
        <f t="shared" si="30"/>
        <v>0</v>
      </c>
      <c r="S57" s="1489">
        <f t="shared" si="30"/>
        <v>0</v>
      </c>
      <c r="T57" s="1489">
        <f t="shared" si="30"/>
        <v>0</v>
      </c>
      <c r="U57" s="1489">
        <f t="shared" si="30"/>
        <v>0</v>
      </c>
      <c r="V57" s="1489">
        <f t="shared" si="30"/>
        <v>0</v>
      </c>
      <c r="W57" s="1489">
        <f t="shared" si="30"/>
        <v>0</v>
      </c>
      <c r="X57" s="1475"/>
      <c r="Y57" s="1562"/>
      <c r="Z57" s="1562"/>
      <c r="AA57" s="1562"/>
    </row>
    <row r="58" spans="1:27" s="1566" customFormat="1" ht="13.8">
      <c r="A58" s="1511"/>
      <c r="B58" s="1563"/>
      <c r="C58" s="1564" t="s">
        <v>1794</v>
      </c>
      <c r="D58" s="1558" t="s">
        <v>135</v>
      </c>
      <c r="E58" s="1508">
        <v>1150</v>
      </c>
      <c r="F58" s="1508">
        <v>1148</v>
      </c>
      <c r="G58" s="1508"/>
      <c r="H58" s="1508">
        <f>H56</f>
        <v>0</v>
      </c>
      <c r="I58" s="1508">
        <f>I56</f>
        <v>0</v>
      </c>
      <c r="J58" s="1510"/>
      <c r="K58" s="1508">
        <f>R58</f>
        <v>0</v>
      </c>
      <c r="L58" s="1509"/>
      <c r="M58" s="1509"/>
      <c r="N58" s="1509"/>
      <c r="O58" s="1509"/>
      <c r="P58" s="1509"/>
      <c r="Q58" s="1509"/>
      <c r="R58" s="1508">
        <f>R56</f>
        <v>0</v>
      </c>
      <c r="S58" s="1509"/>
      <c r="T58" s="1509"/>
      <c r="U58" s="1509"/>
      <c r="V58" s="1509"/>
      <c r="W58" s="1509"/>
      <c r="X58" s="1510"/>
      <c r="Y58" s="1565"/>
      <c r="Z58" s="1565"/>
      <c r="AA58" s="1565"/>
    </row>
    <row r="59" spans="1:27" ht="13.8">
      <c r="A59" s="1498"/>
      <c r="B59" s="1567"/>
      <c r="C59" s="1500" t="s">
        <v>1795</v>
      </c>
      <c r="D59" s="1558" t="s">
        <v>136</v>
      </c>
      <c r="E59" s="1509"/>
      <c r="F59" s="1509"/>
      <c r="G59" s="1509"/>
      <c r="H59" s="1509"/>
      <c r="I59" s="1509"/>
      <c r="J59" s="1510"/>
      <c r="K59" s="1509"/>
      <c r="L59" s="1509"/>
      <c r="M59" s="1509"/>
      <c r="N59" s="1509"/>
      <c r="O59" s="1509"/>
      <c r="P59" s="1509"/>
      <c r="Q59" s="1509"/>
      <c r="R59" s="1509"/>
      <c r="S59" s="1509"/>
      <c r="T59" s="1509"/>
      <c r="U59" s="1509"/>
      <c r="V59" s="1509"/>
      <c r="W59" s="1509"/>
      <c r="X59" s="1510"/>
      <c r="Y59" s="1568"/>
      <c r="Z59" s="1568"/>
      <c r="AA59" s="1568"/>
    </row>
    <row r="60" spans="1:27" ht="13.8">
      <c r="A60" s="1498"/>
      <c r="B60" s="1567"/>
      <c r="C60" s="1500" t="s">
        <v>1796</v>
      </c>
      <c r="D60" s="1558" t="s">
        <v>137</v>
      </c>
      <c r="E60" s="1509">
        <v>0</v>
      </c>
      <c r="F60" s="1509">
        <f t="shared" ref="F60:W60" si="31">SUBTOTAL(9,F61:F63)</f>
        <v>0</v>
      </c>
      <c r="G60" s="1509"/>
      <c r="H60" s="1509">
        <f t="shared" si="31"/>
        <v>0</v>
      </c>
      <c r="I60" s="1509">
        <f t="shared" si="31"/>
        <v>0</v>
      </c>
      <c r="J60" s="1510">
        <f t="shared" si="31"/>
        <v>0</v>
      </c>
      <c r="K60" s="1509">
        <f t="shared" si="31"/>
        <v>0</v>
      </c>
      <c r="L60" s="1509">
        <f t="shared" si="31"/>
        <v>0</v>
      </c>
      <c r="M60" s="1509">
        <f t="shared" si="31"/>
        <v>0</v>
      </c>
      <c r="N60" s="1509">
        <f t="shared" si="31"/>
        <v>0</v>
      </c>
      <c r="O60" s="1509">
        <f t="shared" si="31"/>
        <v>0</v>
      </c>
      <c r="P60" s="1509">
        <f t="shared" si="31"/>
        <v>0</v>
      </c>
      <c r="Q60" s="1509">
        <f t="shared" si="31"/>
        <v>0</v>
      </c>
      <c r="R60" s="1509">
        <f t="shared" si="31"/>
        <v>0</v>
      </c>
      <c r="S60" s="1509">
        <f t="shared" si="31"/>
        <v>0</v>
      </c>
      <c r="T60" s="1509">
        <f t="shared" si="31"/>
        <v>0</v>
      </c>
      <c r="U60" s="1509">
        <f t="shared" si="31"/>
        <v>0</v>
      </c>
      <c r="V60" s="1509">
        <f t="shared" si="31"/>
        <v>0</v>
      </c>
      <c r="W60" s="1509">
        <f t="shared" si="31"/>
        <v>0</v>
      </c>
      <c r="X60" s="1510"/>
      <c r="Y60" s="1568"/>
      <c r="Z60" s="1568"/>
      <c r="AA60" s="1568"/>
    </row>
    <row r="61" spans="1:27">
      <c r="A61" s="1511"/>
      <c r="B61" s="1512"/>
      <c r="C61" s="1513" t="s">
        <v>309</v>
      </c>
      <c r="D61" s="1569" t="s">
        <v>1797</v>
      </c>
      <c r="E61" s="1570"/>
      <c r="F61" s="1570"/>
      <c r="G61" s="1570"/>
      <c r="H61" s="1570"/>
      <c r="I61" s="1570"/>
      <c r="J61" s="1516"/>
      <c r="K61" s="1570"/>
      <c r="L61" s="1570"/>
      <c r="M61" s="1570"/>
      <c r="N61" s="1570"/>
      <c r="O61" s="1570"/>
      <c r="P61" s="1570"/>
      <c r="Q61" s="1570"/>
      <c r="R61" s="1570"/>
      <c r="S61" s="1570"/>
      <c r="T61" s="1570"/>
      <c r="U61" s="1570"/>
      <c r="V61" s="1570"/>
      <c r="W61" s="1570"/>
      <c r="X61" s="1516"/>
      <c r="Y61" s="1571"/>
      <c r="Z61" s="1571"/>
      <c r="AA61" s="1571"/>
    </row>
    <row r="62" spans="1:27">
      <c r="A62" s="1511"/>
      <c r="B62" s="1512"/>
      <c r="C62" s="1513" t="s">
        <v>310</v>
      </c>
      <c r="D62" s="1569" t="s">
        <v>1798</v>
      </c>
      <c r="E62" s="1570"/>
      <c r="F62" s="1570"/>
      <c r="G62" s="1570"/>
      <c r="H62" s="1570"/>
      <c r="I62" s="1570"/>
      <c r="J62" s="1516"/>
      <c r="K62" s="1570"/>
      <c r="L62" s="1570"/>
      <c r="M62" s="1570"/>
      <c r="N62" s="1570"/>
      <c r="O62" s="1570"/>
      <c r="P62" s="1570"/>
      <c r="Q62" s="1570"/>
      <c r="R62" s="1570"/>
      <c r="S62" s="1570"/>
      <c r="T62" s="1570"/>
      <c r="U62" s="1570"/>
      <c r="V62" s="1570"/>
      <c r="W62" s="1570"/>
      <c r="X62" s="1516"/>
      <c r="Y62" s="1571"/>
      <c r="Z62" s="1571"/>
      <c r="AA62" s="1571"/>
    </row>
    <row r="63" spans="1:27">
      <c r="A63" s="1498"/>
      <c r="B63" s="1499"/>
      <c r="C63" s="1517"/>
      <c r="D63" s="1572" t="s">
        <v>1744</v>
      </c>
      <c r="E63" s="1545"/>
      <c r="F63" s="1545"/>
      <c r="G63" s="1545"/>
      <c r="H63" s="1545"/>
      <c r="I63" s="1545"/>
      <c r="J63" s="1547"/>
      <c r="K63" s="1545"/>
      <c r="L63" s="1545"/>
      <c r="M63" s="1545"/>
      <c r="N63" s="1545"/>
      <c r="O63" s="1545"/>
      <c r="P63" s="1545"/>
      <c r="Q63" s="1545"/>
      <c r="R63" s="1545"/>
      <c r="S63" s="1545"/>
      <c r="T63" s="1545"/>
      <c r="U63" s="1545"/>
      <c r="V63" s="1545"/>
      <c r="W63" s="1545"/>
      <c r="X63" s="1547"/>
      <c r="Y63" s="1548"/>
      <c r="Z63" s="1548"/>
      <c r="AA63" s="1548"/>
    </row>
    <row r="64" spans="1:27" s="1469" customFormat="1">
      <c r="A64" s="1573" t="s">
        <v>18</v>
      </c>
      <c r="B64" s="1573"/>
      <c r="C64" s="1573"/>
      <c r="D64" s="1574" t="s">
        <v>1804</v>
      </c>
      <c r="E64" s="1575">
        <v>0</v>
      </c>
      <c r="F64" s="1575">
        <f t="shared" ref="F64:Y64" si="32">SUBTOTAL(9,F65:F69)</f>
        <v>0</v>
      </c>
      <c r="G64" s="1575"/>
      <c r="H64" s="1575">
        <f t="shared" si="32"/>
        <v>0</v>
      </c>
      <c r="I64" s="1575">
        <f>SUBTOTAL(9,I65:I69)</f>
        <v>0</v>
      </c>
      <c r="J64" s="1576">
        <f t="shared" si="32"/>
        <v>0</v>
      </c>
      <c r="K64" s="1575">
        <f>SUBTOTAL(9,K65:K69)</f>
        <v>0</v>
      </c>
      <c r="L64" s="1575">
        <f t="shared" si="32"/>
        <v>0</v>
      </c>
      <c r="M64" s="1575">
        <f t="shared" si="32"/>
        <v>0</v>
      </c>
      <c r="N64" s="1575">
        <f t="shared" si="32"/>
        <v>0</v>
      </c>
      <c r="O64" s="1575">
        <f t="shared" si="32"/>
        <v>0</v>
      </c>
      <c r="P64" s="1575">
        <f t="shared" si="32"/>
        <v>0</v>
      </c>
      <c r="Q64" s="1575">
        <f t="shared" si="32"/>
        <v>0</v>
      </c>
      <c r="R64" s="1575">
        <f t="shared" si="32"/>
        <v>0</v>
      </c>
      <c r="S64" s="1575">
        <f t="shared" si="32"/>
        <v>0</v>
      </c>
      <c r="T64" s="1575">
        <f t="shared" si="32"/>
        <v>0</v>
      </c>
      <c r="U64" s="1575">
        <f t="shared" si="32"/>
        <v>0</v>
      </c>
      <c r="V64" s="1575">
        <f t="shared" si="32"/>
        <v>0</v>
      </c>
      <c r="W64" s="1575">
        <f t="shared" si="32"/>
        <v>0</v>
      </c>
      <c r="X64" s="1576"/>
      <c r="Y64" s="1575">
        <f t="shared" si="32"/>
        <v>0</v>
      </c>
      <c r="Z64" s="1577"/>
      <c r="AA64" s="1577"/>
    </row>
    <row r="65" spans="1:27" ht="13.8">
      <c r="A65" s="1470" t="s">
        <v>13</v>
      </c>
      <c r="B65" s="1529"/>
      <c r="C65" s="1472"/>
      <c r="D65" s="1473" t="s">
        <v>1805</v>
      </c>
      <c r="E65" s="1578">
        <v>0</v>
      </c>
      <c r="F65" s="1578">
        <f t="shared" ref="F65:Y65" si="33">SUBTOTAL(9,F66:F69)</f>
        <v>0</v>
      </c>
      <c r="G65" s="1578"/>
      <c r="H65" s="1578">
        <f t="shared" ref="H65:M65" si="34">SUBTOTAL(9,H66:H69)</f>
        <v>0</v>
      </c>
      <c r="I65" s="1578">
        <f t="shared" si="34"/>
        <v>0</v>
      </c>
      <c r="J65" s="1578">
        <f t="shared" si="34"/>
        <v>0</v>
      </c>
      <c r="K65" s="1578">
        <f t="shared" si="34"/>
        <v>0</v>
      </c>
      <c r="L65" s="1578">
        <f t="shared" si="34"/>
        <v>0</v>
      </c>
      <c r="M65" s="1578">
        <f t="shared" si="34"/>
        <v>0</v>
      </c>
      <c r="N65" s="1578">
        <f t="shared" si="33"/>
        <v>0</v>
      </c>
      <c r="O65" s="1578">
        <f t="shared" si="33"/>
        <v>0</v>
      </c>
      <c r="P65" s="1578">
        <f t="shared" si="33"/>
        <v>0</v>
      </c>
      <c r="Q65" s="1578">
        <f t="shared" si="33"/>
        <v>0</v>
      </c>
      <c r="R65" s="1578">
        <f t="shared" si="33"/>
        <v>0</v>
      </c>
      <c r="S65" s="1578">
        <f t="shared" si="33"/>
        <v>0</v>
      </c>
      <c r="T65" s="1578">
        <f t="shared" si="33"/>
        <v>0</v>
      </c>
      <c r="U65" s="1578">
        <f t="shared" si="33"/>
        <v>0</v>
      </c>
      <c r="V65" s="1578">
        <f t="shared" si="33"/>
        <v>0</v>
      </c>
      <c r="W65" s="1578">
        <f t="shared" si="33"/>
        <v>0</v>
      </c>
      <c r="X65" s="1476"/>
      <c r="Y65" s="1578">
        <f t="shared" si="33"/>
        <v>0</v>
      </c>
      <c r="Z65" s="1579"/>
      <c r="AA65" s="1579"/>
    </row>
    <row r="66" spans="1:27">
      <c r="A66" s="1498"/>
      <c r="B66" s="1499"/>
      <c r="C66" s="1580"/>
      <c r="D66" s="1814"/>
      <c r="E66" s="1581"/>
      <c r="F66" s="1581"/>
      <c r="G66" s="1581"/>
      <c r="H66" s="1581"/>
      <c r="I66" s="1581"/>
      <c r="J66" s="1582"/>
      <c r="K66" s="1581"/>
      <c r="L66" s="1581"/>
      <c r="M66" s="1581"/>
      <c r="N66" s="1581"/>
      <c r="O66" s="1581"/>
      <c r="P66" s="1581"/>
      <c r="Q66" s="1581"/>
      <c r="R66" s="1581"/>
      <c r="S66" s="1581"/>
      <c r="T66" s="1581"/>
      <c r="U66" s="1581"/>
      <c r="V66" s="1581"/>
      <c r="W66" s="1581"/>
      <c r="X66" s="1582"/>
      <c r="Y66" s="1581"/>
      <c r="Z66" s="1583"/>
      <c r="AA66" s="1583"/>
    </row>
    <row r="67" spans="1:27">
      <c r="A67" s="1584"/>
      <c r="B67" s="1585"/>
      <c r="C67" s="1586"/>
      <c r="D67" s="1587"/>
      <c r="E67" s="1581"/>
      <c r="F67" s="1581"/>
      <c r="G67" s="1581"/>
      <c r="H67" s="1581"/>
      <c r="I67" s="1581"/>
      <c r="J67" s="1582"/>
      <c r="K67" s="1581"/>
      <c r="L67" s="1581"/>
      <c r="M67" s="1581"/>
      <c r="N67" s="1581"/>
      <c r="O67" s="1581"/>
      <c r="P67" s="1581"/>
      <c r="Q67" s="1581"/>
      <c r="R67" s="1581"/>
      <c r="S67" s="1581"/>
      <c r="T67" s="1581"/>
      <c r="U67" s="1581"/>
      <c r="V67" s="1581"/>
      <c r="W67" s="1581"/>
      <c r="X67" s="1582"/>
      <c r="Y67" s="1581"/>
      <c r="Z67" s="1583"/>
      <c r="AA67" s="1583"/>
    </row>
    <row r="68" spans="1:27">
      <c r="A68" s="1584"/>
      <c r="B68" s="1585"/>
      <c r="C68" s="1588"/>
      <c r="D68" s="1589"/>
      <c r="E68" s="1590"/>
      <c r="F68" s="1590"/>
      <c r="G68" s="1590"/>
      <c r="H68" s="1590"/>
      <c r="I68" s="1590"/>
      <c r="J68" s="1591"/>
      <c r="K68" s="1590"/>
      <c r="L68" s="1590"/>
      <c r="M68" s="1590"/>
      <c r="N68" s="1590"/>
      <c r="O68" s="1590"/>
      <c r="P68" s="1590"/>
      <c r="Q68" s="1590"/>
      <c r="R68" s="1590"/>
      <c r="S68" s="1590"/>
      <c r="T68" s="1590"/>
      <c r="U68" s="1590"/>
      <c r="V68" s="1590"/>
      <c r="W68" s="1590"/>
      <c r="X68" s="1591"/>
      <c r="Y68" s="1590"/>
      <c r="Z68" s="1592"/>
      <c r="AA68" s="1592"/>
    </row>
    <row r="69" spans="1:27" ht="15.75" customHeight="1">
      <c r="A69" s="1593"/>
      <c r="B69" s="1594"/>
      <c r="C69" s="1586"/>
      <c r="D69" s="1595"/>
      <c r="E69" s="1596"/>
      <c r="F69" s="1596"/>
      <c r="G69" s="1596"/>
      <c r="H69" s="1596"/>
      <c r="I69" s="1596"/>
      <c r="J69" s="1597"/>
      <c r="K69" s="1596"/>
      <c r="L69" s="1596"/>
      <c r="M69" s="1596"/>
      <c r="N69" s="1596"/>
      <c r="O69" s="1596"/>
      <c r="P69" s="1596"/>
      <c r="Q69" s="1596"/>
      <c r="R69" s="1596"/>
      <c r="S69" s="1596"/>
      <c r="T69" s="1596"/>
      <c r="U69" s="1596"/>
      <c r="V69" s="1596"/>
      <c r="W69" s="1596"/>
      <c r="X69" s="1597"/>
      <c r="Y69" s="1596"/>
      <c r="Z69" s="1598"/>
      <c r="AA69" s="1598"/>
    </row>
    <row r="70" spans="1:27" ht="13.8">
      <c r="A70" s="1599" t="s">
        <v>16</v>
      </c>
      <c r="B70" s="1600"/>
      <c r="C70" s="1601"/>
      <c r="D70" s="1602" t="s">
        <v>1793</v>
      </c>
      <c r="E70" s="1603">
        <v>0</v>
      </c>
      <c r="F70" s="1603" t="str">
        <f>IF(AND((F71-F65&gt;=-1),(F71-F65&lt;=1)),"------","FALSE")</f>
        <v>------</v>
      </c>
      <c r="G70" s="1603"/>
      <c r="H70" s="1642">
        <f>H71+H74+H77</f>
        <v>0</v>
      </c>
      <c r="I70" s="1642">
        <f>I71+I74+I77</f>
        <v>0</v>
      </c>
      <c r="J70" s="1642">
        <f>J71+J74+J77</f>
        <v>0</v>
      </c>
      <c r="K70" s="1642">
        <f>K71+K74+K77</f>
        <v>0</v>
      </c>
      <c r="L70" s="1642">
        <f>L71+L74+L77</f>
        <v>0</v>
      </c>
      <c r="M70" s="1603" t="str">
        <f t="shared" ref="M70:X70" si="35">IF(AND((M71-M65&gt;=-1),(M71-M65&lt;=1)),"------","FALSE")</f>
        <v>------</v>
      </c>
      <c r="N70" s="1603" t="str">
        <f t="shared" si="35"/>
        <v>------</v>
      </c>
      <c r="O70" s="1603" t="str">
        <f t="shared" si="35"/>
        <v>------</v>
      </c>
      <c r="P70" s="1603" t="str">
        <f t="shared" si="35"/>
        <v>------</v>
      </c>
      <c r="Q70" s="1603" t="str">
        <f t="shared" si="35"/>
        <v>------</v>
      </c>
      <c r="R70" s="1603" t="str">
        <f t="shared" si="35"/>
        <v>------</v>
      </c>
      <c r="S70" s="1603" t="str">
        <f t="shared" si="35"/>
        <v>------</v>
      </c>
      <c r="T70" s="1603" t="str">
        <f t="shared" si="35"/>
        <v>------</v>
      </c>
      <c r="U70" s="1603" t="str">
        <f t="shared" si="35"/>
        <v>------</v>
      </c>
      <c r="V70" s="1603" t="str">
        <f t="shared" si="35"/>
        <v>------</v>
      </c>
      <c r="W70" s="1603" t="str">
        <f t="shared" si="35"/>
        <v>------</v>
      </c>
      <c r="X70" s="1603" t="str">
        <f t="shared" si="35"/>
        <v>------</v>
      </c>
      <c r="Y70" s="1603"/>
      <c r="Z70" s="1604"/>
      <c r="AA70" s="1604"/>
    </row>
    <row r="71" spans="1:27" ht="13.8">
      <c r="A71" s="1498"/>
      <c r="B71" s="1605"/>
      <c r="C71" s="1500" t="s">
        <v>1806</v>
      </c>
      <c r="D71" s="1606" t="s">
        <v>135</v>
      </c>
      <c r="E71" s="1607"/>
      <c r="F71" s="1607">
        <f t="shared" ref="F71:Y71" si="36">SUBTOTAL(9,F72:F73)</f>
        <v>0</v>
      </c>
      <c r="G71" s="1607"/>
      <c r="H71" s="1482"/>
      <c r="I71" s="1482"/>
      <c r="J71" s="1483"/>
      <c r="K71" s="1482"/>
      <c r="L71" s="1482"/>
      <c r="M71" s="1607">
        <f t="shared" si="36"/>
        <v>0</v>
      </c>
      <c r="N71" s="1607">
        <f t="shared" si="36"/>
        <v>0</v>
      </c>
      <c r="O71" s="1607">
        <f t="shared" si="36"/>
        <v>0</v>
      </c>
      <c r="P71" s="1607">
        <f t="shared" si="36"/>
        <v>0</v>
      </c>
      <c r="Q71" s="1607">
        <f t="shared" si="36"/>
        <v>0</v>
      </c>
      <c r="R71" s="1607">
        <f t="shared" si="36"/>
        <v>0</v>
      </c>
      <c r="S71" s="1607">
        <f t="shared" si="36"/>
        <v>0</v>
      </c>
      <c r="T71" s="1607">
        <f t="shared" si="36"/>
        <v>0</v>
      </c>
      <c r="U71" s="1607">
        <f t="shared" si="36"/>
        <v>0</v>
      </c>
      <c r="V71" s="1607">
        <f t="shared" si="36"/>
        <v>0</v>
      </c>
      <c r="W71" s="1607">
        <f t="shared" si="36"/>
        <v>0</v>
      </c>
      <c r="X71" s="1483"/>
      <c r="Y71" s="1607">
        <f t="shared" si="36"/>
        <v>0</v>
      </c>
      <c r="Z71" s="1571"/>
      <c r="AA71" s="1571"/>
    </row>
    <row r="72" spans="1:27" ht="13.8">
      <c r="A72" s="1498"/>
      <c r="B72" s="1605"/>
      <c r="C72" s="1500"/>
      <c r="D72" s="1608"/>
      <c r="E72" s="1609"/>
      <c r="F72" s="1609"/>
      <c r="G72" s="1609"/>
      <c r="H72" s="1609"/>
      <c r="I72" s="1609"/>
      <c r="J72" s="1610"/>
      <c r="K72" s="1609"/>
      <c r="L72" s="1609"/>
      <c r="M72" s="1609"/>
      <c r="N72" s="1609"/>
      <c r="O72" s="1609"/>
      <c r="P72" s="1609"/>
      <c r="Q72" s="1609"/>
      <c r="R72" s="1609"/>
      <c r="S72" s="1609"/>
      <c r="T72" s="1609"/>
      <c r="U72" s="1609"/>
      <c r="V72" s="1609"/>
      <c r="W72" s="1609"/>
      <c r="X72" s="1610"/>
      <c r="Y72" s="1609"/>
      <c r="Z72" s="1611"/>
      <c r="AA72" s="1611"/>
    </row>
    <row r="73" spans="1:27">
      <c r="A73" s="1498"/>
      <c r="B73" s="1612"/>
      <c r="C73" s="1500"/>
      <c r="D73" s="1587"/>
      <c r="E73" s="1613"/>
      <c r="F73" s="1613"/>
      <c r="G73" s="1613"/>
      <c r="H73" s="1613"/>
      <c r="I73" s="1613"/>
      <c r="J73" s="1614"/>
      <c r="K73" s="1613"/>
      <c r="L73" s="1613"/>
      <c r="M73" s="1613"/>
      <c r="N73" s="1613"/>
      <c r="O73" s="1613"/>
      <c r="P73" s="1613"/>
      <c r="Q73" s="1613"/>
      <c r="R73" s="1613"/>
      <c r="S73" s="1613"/>
      <c r="T73" s="1613"/>
      <c r="U73" s="1613"/>
      <c r="V73" s="1613"/>
      <c r="W73" s="1613"/>
      <c r="X73" s="1614"/>
      <c r="Y73" s="1613"/>
      <c r="Z73" s="1615"/>
      <c r="AA73" s="1615"/>
    </row>
    <row r="74" spans="1:27" ht="13.8">
      <c r="A74" s="1498"/>
      <c r="B74" s="1612"/>
      <c r="C74" s="1500" t="s">
        <v>1807</v>
      </c>
      <c r="D74" s="1606" t="s">
        <v>136</v>
      </c>
      <c r="E74" s="1607">
        <v>0</v>
      </c>
      <c r="F74" s="1607">
        <f t="shared" ref="F74:Y74" si="37">SUBTOTAL(9,F75:F76)</f>
        <v>0</v>
      </c>
      <c r="G74" s="1607"/>
      <c r="H74" s="1607">
        <f t="shared" si="37"/>
        <v>0</v>
      </c>
      <c r="I74" s="1607">
        <f>SUBTOTAL(9,I75:I76)</f>
        <v>0</v>
      </c>
      <c r="J74" s="1483">
        <f t="shared" si="37"/>
        <v>0</v>
      </c>
      <c r="K74" s="1607">
        <f>SUBTOTAL(9,K75:K76)</f>
        <v>0</v>
      </c>
      <c r="L74" s="1607">
        <f t="shared" si="37"/>
        <v>0</v>
      </c>
      <c r="M74" s="1607">
        <f t="shared" si="37"/>
        <v>0</v>
      </c>
      <c r="N74" s="1607">
        <f t="shared" si="37"/>
        <v>0</v>
      </c>
      <c r="O74" s="1607">
        <f t="shared" si="37"/>
        <v>0</v>
      </c>
      <c r="P74" s="1607">
        <f t="shared" si="37"/>
        <v>0</v>
      </c>
      <c r="Q74" s="1607">
        <f t="shared" si="37"/>
        <v>0</v>
      </c>
      <c r="R74" s="1607">
        <f t="shared" si="37"/>
        <v>0</v>
      </c>
      <c r="S74" s="1607">
        <f t="shared" si="37"/>
        <v>0</v>
      </c>
      <c r="T74" s="1607">
        <f t="shared" si="37"/>
        <v>0</v>
      </c>
      <c r="U74" s="1607">
        <f t="shared" si="37"/>
        <v>0</v>
      </c>
      <c r="V74" s="1607">
        <f t="shared" si="37"/>
        <v>0</v>
      </c>
      <c r="W74" s="1607">
        <f t="shared" si="37"/>
        <v>0</v>
      </c>
      <c r="X74" s="1483"/>
      <c r="Y74" s="1607">
        <f t="shared" si="37"/>
        <v>0</v>
      </c>
      <c r="Z74" s="1568"/>
      <c r="AA74" s="1568"/>
    </row>
    <row r="75" spans="1:27" ht="13.8">
      <c r="A75" s="1498"/>
      <c r="B75" s="1612"/>
      <c r="C75" s="1500"/>
      <c r="D75" s="1608"/>
      <c r="E75" s="1616"/>
      <c r="F75" s="1616"/>
      <c r="G75" s="1616"/>
      <c r="H75" s="1616"/>
      <c r="I75" s="1616"/>
      <c r="J75" s="1617"/>
      <c r="K75" s="1616"/>
      <c r="L75" s="1616"/>
      <c r="M75" s="1616"/>
      <c r="N75" s="1616"/>
      <c r="O75" s="1616"/>
      <c r="P75" s="1616"/>
      <c r="Q75" s="1616"/>
      <c r="R75" s="1616"/>
      <c r="S75" s="1616"/>
      <c r="T75" s="1616"/>
      <c r="U75" s="1616"/>
      <c r="V75" s="1616"/>
      <c r="W75" s="1616"/>
      <c r="X75" s="1617"/>
      <c r="Y75" s="1616"/>
      <c r="Z75" s="1568"/>
      <c r="AA75" s="1568"/>
    </row>
    <row r="76" spans="1:27">
      <c r="A76" s="1498"/>
      <c r="B76" s="1612"/>
      <c r="C76" s="1500"/>
      <c r="D76" s="1587"/>
      <c r="E76" s="1616"/>
      <c r="F76" s="1616"/>
      <c r="G76" s="1616"/>
      <c r="H76" s="1616"/>
      <c r="I76" s="1616"/>
      <c r="J76" s="1617"/>
      <c r="K76" s="1616"/>
      <c r="L76" s="1616"/>
      <c r="M76" s="1616"/>
      <c r="N76" s="1616"/>
      <c r="O76" s="1616"/>
      <c r="P76" s="1616"/>
      <c r="Q76" s="1616"/>
      <c r="R76" s="1616"/>
      <c r="S76" s="1616"/>
      <c r="T76" s="1616"/>
      <c r="U76" s="1616"/>
      <c r="V76" s="1616"/>
      <c r="W76" s="1616"/>
      <c r="X76" s="1617"/>
      <c r="Y76" s="1616"/>
      <c r="Z76" s="1568"/>
      <c r="AA76" s="1568"/>
    </row>
    <row r="77" spans="1:27" ht="13.8">
      <c r="A77" s="1498"/>
      <c r="B77" s="1612"/>
      <c r="C77" s="1500" t="s">
        <v>1808</v>
      </c>
      <c r="D77" s="1606" t="s">
        <v>137</v>
      </c>
      <c r="E77" s="1607">
        <v>0</v>
      </c>
      <c r="F77" s="1607">
        <f t="shared" ref="F77:Y77" si="38">SUBTOTAL(9,F78:F80)</f>
        <v>0</v>
      </c>
      <c r="G77" s="1607"/>
      <c r="H77" s="1482">
        <f t="shared" si="38"/>
        <v>0</v>
      </c>
      <c r="I77" s="1482">
        <f>SUBTOTAL(9,I78:I80)</f>
        <v>0</v>
      </c>
      <c r="J77" s="1483"/>
      <c r="K77" s="1482">
        <f>SUBTOTAL(9,K78:K80)</f>
        <v>0</v>
      </c>
      <c r="L77" s="1607">
        <f>SUBTOTAL(9,L78:L80)</f>
        <v>0</v>
      </c>
      <c r="M77" s="1607">
        <f t="shared" si="38"/>
        <v>0</v>
      </c>
      <c r="N77" s="1607">
        <f t="shared" si="38"/>
        <v>0</v>
      </c>
      <c r="O77" s="1607">
        <f t="shared" si="38"/>
        <v>0</v>
      </c>
      <c r="P77" s="1607">
        <f t="shared" si="38"/>
        <v>0</v>
      </c>
      <c r="Q77" s="1607">
        <f t="shared" si="38"/>
        <v>0</v>
      </c>
      <c r="R77" s="1607">
        <f t="shared" si="38"/>
        <v>0</v>
      </c>
      <c r="S77" s="1607">
        <f t="shared" si="38"/>
        <v>0</v>
      </c>
      <c r="T77" s="1607">
        <f t="shared" si="38"/>
        <v>0</v>
      </c>
      <c r="U77" s="1607">
        <f t="shared" si="38"/>
        <v>0</v>
      </c>
      <c r="V77" s="1607">
        <f t="shared" si="38"/>
        <v>0</v>
      </c>
      <c r="W77" s="1607">
        <f t="shared" si="38"/>
        <v>0</v>
      </c>
      <c r="X77" s="1483"/>
      <c r="Y77" s="1607">
        <f t="shared" si="38"/>
        <v>0</v>
      </c>
      <c r="Z77" s="1571"/>
      <c r="AA77" s="1571"/>
    </row>
    <row r="78" spans="1:27">
      <c r="A78" s="1511"/>
      <c r="B78" s="1618"/>
      <c r="C78" s="1513" t="s">
        <v>309</v>
      </c>
      <c r="D78" s="1514" t="s">
        <v>1797</v>
      </c>
      <c r="E78" s="1619"/>
      <c r="F78" s="1619"/>
      <c r="G78" s="1620"/>
      <c r="H78" s="1620"/>
      <c r="I78" s="1620"/>
      <c r="J78" s="1621"/>
      <c r="K78" s="1620"/>
      <c r="L78" s="1620"/>
      <c r="M78" s="1620"/>
      <c r="N78" s="1620"/>
      <c r="O78" s="1620"/>
      <c r="P78" s="1620"/>
      <c r="Q78" s="1620"/>
      <c r="R78" s="1620"/>
      <c r="S78" s="1620"/>
      <c r="T78" s="1620"/>
      <c r="U78" s="1620"/>
      <c r="V78" s="1620"/>
      <c r="W78" s="1620"/>
      <c r="X78" s="1621"/>
      <c r="Y78" s="1622"/>
      <c r="Z78" s="1571"/>
      <c r="AA78" s="1571"/>
    </row>
    <row r="79" spans="1:27" s="1639" customFormat="1">
      <c r="A79" s="1511"/>
      <c r="B79" s="1638"/>
      <c r="C79" s="1513" t="s">
        <v>310</v>
      </c>
      <c r="D79" s="1514" t="s">
        <v>1798</v>
      </c>
      <c r="E79" s="1619"/>
      <c r="F79" s="1619"/>
      <c r="G79" s="1620"/>
      <c r="H79" s="1620"/>
      <c r="I79" s="1620"/>
      <c r="J79" s="1621"/>
      <c r="K79" s="1620"/>
      <c r="L79" s="1620"/>
      <c r="M79" s="1620"/>
      <c r="N79" s="1620"/>
      <c r="O79" s="1620"/>
      <c r="P79" s="1620"/>
      <c r="Q79" s="1620"/>
      <c r="R79" s="1620"/>
      <c r="S79" s="1620"/>
      <c r="T79" s="1620"/>
      <c r="U79" s="1620"/>
      <c r="V79" s="1620"/>
      <c r="W79" s="1620"/>
      <c r="X79" s="1621"/>
      <c r="Y79" s="1622"/>
      <c r="Z79" s="1571"/>
      <c r="AA79" s="1571"/>
    </row>
    <row r="80" spans="1:27">
      <c r="A80" s="1629"/>
      <c r="B80" s="1630"/>
      <c r="C80" s="1631"/>
      <c r="D80" s="1632" t="s">
        <v>1810</v>
      </c>
      <c r="E80" s="1633"/>
      <c r="F80" s="1633"/>
      <c r="G80" s="1634"/>
      <c r="H80" s="1640"/>
      <c r="I80" s="1640"/>
      <c r="J80" s="1635"/>
      <c r="K80" s="1640"/>
      <c r="L80" s="1641"/>
      <c r="M80" s="1634"/>
      <c r="N80" s="1634"/>
      <c r="O80" s="1634"/>
      <c r="P80" s="1634"/>
      <c r="Q80" s="1634"/>
      <c r="R80" s="1634"/>
      <c r="S80" s="1634"/>
      <c r="T80" s="1634"/>
      <c r="U80" s="1634"/>
      <c r="V80" s="1634"/>
      <c r="W80" s="1634"/>
      <c r="X80" s="1635"/>
      <c r="Y80" s="1636"/>
      <c r="Z80" s="1637"/>
      <c r="AA80" s="1637"/>
    </row>
    <row r="81" spans="1:27" s="1392" customFormat="1">
      <c r="A81" s="1623"/>
      <c r="B81" s="1623"/>
      <c r="C81" s="1623"/>
      <c r="D81" s="1624"/>
      <c r="E81" s="1624"/>
      <c r="F81" s="1624"/>
      <c r="J81" s="1625"/>
      <c r="K81" s="1379"/>
      <c r="L81" s="1379"/>
      <c r="M81" s="1379"/>
      <c r="N81" s="1379"/>
      <c r="O81" s="1379"/>
      <c r="P81" s="1379"/>
      <c r="Q81" s="1379"/>
      <c r="R81" s="1379"/>
      <c r="S81" s="1379"/>
      <c r="T81" s="1379"/>
      <c r="U81" s="1379"/>
      <c r="V81" s="1379"/>
      <c r="W81" s="1379"/>
      <c r="X81" s="1380"/>
      <c r="Y81" s="1381"/>
      <c r="Z81" s="1379"/>
      <c r="AA81" s="1379"/>
    </row>
    <row r="82" spans="1:27" s="1392" customFormat="1" ht="15.6">
      <c r="D82" s="1626" t="s">
        <v>167</v>
      </c>
      <c r="E82" s="1626"/>
      <c r="F82" s="1626"/>
      <c r="J82" s="1625"/>
      <c r="K82" s="1379"/>
      <c r="L82" s="1379"/>
      <c r="M82" s="1379"/>
      <c r="N82" s="1379"/>
      <c r="O82" s="1379"/>
      <c r="P82" s="1379"/>
      <c r="Q82" s="1379"/>
      <c r="R82" s="1379"/>
      <c r="S82" s="1379"/>
      <c r="T82" s="2819" t="s">
        <v>1809</v>
      </c>
      <c r="U82" s="2819"/>
      <c r="V82" s="2819"/>
      <c r="W82" s="2819"/>
      <c r="X82" s="1378"/>
      <c r="Y82" s="1381"/>
      <c r="Z82" s="1379"/>
      <c r="AA82" s="1379"/>
    </row>
    <row r="83" spans="1:27" s="1392" customFormat="1" ht="16.2">
      <c r="D83" s="1627" t="s">
        <v>1811</v>
      </c>
      <c r="E83" s="1627"/>
      <c r="F83" s="1627"/>
      <c r="J83" s="1625"/>
      <c r="K83" s="1379"/>
      <c r="L83" s="1379"/>
      <c r="M83" s="1379"/>
      <c r="N83" s="1379"/>
      <c r="O83" s="1379"/>
      <c r="P83" s="1379"/>
      <c r="Q83" s="1379"/>
      <c r="R83" s="1379"/>
      <c r="S83" s="1379"/>
      <c r="T83" s="1379"/>
      <c r="U83" s="1379"/>
      <c r="V83" s="1379"/>
      <c r="W83" s="1379"/>
      <c r="X83" s="1380"/>
      <c r="Y83" s="1381"/>
      <c r="Z83" s="1379"/>
      <c r="AA83" s="1379"/>
    </row>
    <row r="84" spans="1:27" s="1392" customFormat="1" ht="17.25" customHeight="1">
      <c r="D84" s="1627" t="s">
        <v>1812</v>
      </c>
      <c r="E84" s="1627"/>
      <c r="F84" s="1627"/>
      <c r="J84" s="1625"/>
      <c r="K84" s="1379"/>
      <c r="L84" s="1379"/>
      <c r="M84" s="1379"/>
      <c r="N84" s="1379"/>
      <c r="O84" s="1379"/>
      <c r="P84" s="1379"/>
      <c r="Q84" s="1379"/>
      <c r="R84" s="1379"/>
      <c r="S84" s="1379"/>
      <c r="T84" s="1379"/>
      <c r="U84" s="1379"/>
      <c r="V84" s="1379"/>
      <c r="W84" s="1379"/>
      <c r="X84" s="1380"/>
      <c r="Y84" s="1381"/>
      <c r="Z84" s="1379"/>
      <c r="AA84" s="1379"/>
    </row>
    <row r="85" spans="1:27" s="1392" customFormat="1" ht="17.25" customHeight="1">
      <c r="D85" s="1628" t="s">
        <v>1813</v>
      </c>
      <c r="E85" s="1628"/>
      <c r="F85" s="1628"/>
      <c r="J85" s="1625"/>
      <c r="K85" s="1379"/>
      <c r="L85" s="1379"/>
      <c r="M85" s="1379"/>
      <c r="N85" s="1379"/>
      <c r="O85" s="1379"/>
      <c r="P85" s="1379"/>
      <c r="Q85" s="1379"/>
      <c r="R85" s="1379"/>
      <c r="S85" s="1379"/>
      <c r="T85" s="1379"/>
      <c r="U85" s="1379"/>
      <c r="V85" s="1379"/>
      <c r="W85" s="1379"/>
      <c r="X85" s="1380"/>
      <c r="Y85" s="1381"/>
      <c r="Z85" s="1379"/>
      <c r="AA85" s="1379"/>
    </row>
    <row r="86" spans="1:27" s="1392" customFormat="1" ht="17.25" customHeight="1">
      <c r="J86" s="1625"/>
      <c r="K86" s="1379"/>
      <c r="L86" s="1379"/>
      <c r="M86" s="1379"/>
      <c r="N86" s="1379"/>
      <c r="O86" s="1379"/>
      <c r="P86" s="1379"/>
      <c r="Q86" s="1379"/>
      <c r="R86" s="1379"/>
      <c r="S86" s="1379"/>
      <c r="T86" s="1379"/>
      <c r="U86" s="1379"/>
      <c r="V86" s="1379"/>
      <c r="W86" s="1379"/>
      <c r="X86" s="1380"/>
      <c r="Y86" s="1381"/>
      <c r="Z86" s="1379"/>
      <c r="AA86" s="1379"/>
    </row>
    <row r="87" spans="1:27" s="1392" customFormat="1" ht="17.25" customHeight="1">
      <c r="J87" s="1625"/>
      <c r="K87" s="1379"/>
      <c r="L87" s="1379"/>
      <c r="M87" s="1379"/>
      <c r="N87" s="1379"/>
      <c r="O87" s="1379"/>
      <c r="P87" s="1379"/>
      <c r="Q87" s="1379"/>
      <c r="R87" s="1379"/>
      <c r="S87" s="1379"/>
      <c r="T87" s="1379"/>
      <c r="U87" s="1379"/>
      <c r="V87" s="1379"/>
      <c r="W87" s="1379"/>
      <c r="X87" s="1380"/>
      <c r="Y87" s="1381"/>
      <c r="Z87" s="1379"/>
      <c r="AA87" s="1379"/>
    </row>
    <row r="88" spans="1:27" s="1392" customFormat="1">
      <c r="J88" s="1625"/>
      <c r="K88" s="1379"/>
      <c r="L88" s="1379"/>
      <c r="M88" s="1379"/>
      <c r="N88" s="1379"/>
      <c r="O88" s="1379"/>
      <c r="P88" s="1379"/>
      <c r="Q88" s="1379"/>
      <c r="R88" s="1379"/>
      <c r="S88" s="1379"/>
      <c r="T88" s="1379"/>
      <c r="U88" s="1379"/>
      <c r="V88" s="1379"/>
      <c r="W88" s="1379"/>
      <c r="X88" s="1380"/>
      <c r="Y88" s="1381"/>
      <c r="Z88" s="1379"/>
      <c r="AA88" s="1379"/>
    </row>
    <row r="89" spans="1:27" s="1392" customFormat="1">
      <c r="J89" s="1625"/>
      <c r="K89" s="1379"/>
      <c r="L89" s="1379"/>
      <c r="M89" s="1379"/>
      <c r="N89" s="1379"/>
      <c r="O89" s="1379"/>
      <c r="P89" s="1379"/>
      <c r="Q89" s="1379"/>
      <c r="R89" s="1379"/>
      <c r="S89" s="1379"/>
      <c r="T89" s="1379"/>
      <c r="U89" s="1379"/>
      <c r="V89" s="1379"/>
      <c r="W89" s="1379"/>
      <c r="X89" s="1380"/>
      <c r="Y89" s="1381"/>
      <c r="Z89" s="1379"/>
      <c r="AA89" s="1379"/>
    </row>
    <row r="90" spans="1:27" s="1392" customFormat="1">
      <c r="J90" s="1625"/>
      <c r="K90" s="1379"/>
      <c r="L90" s="1379"/>
      <c r="M90" s="1379"/>
      <c r="N90" s="1379"/>
      <c r="O90" s="1379"/>
      <c r="P90" s="1379"/>
      <c r="Q90" s="1379"/>
      <c r="R90" s="1379"/>
      <c r="S90" s="1379"/>
      <c r="T90" s="1379"/>
      <c r="U90" s="1379"/>
      <c r="V90" s="1379"/>
      <c r="W90" s="1379"/>
      <c r="X90" s="1380"/>
      <c r="Y90" s="1381"/>
      <c r="Z90" s="1379"/>
      <c r="AA90" s="1379"/>
    </row>
    <row r="91" spans="1:27" s="1392" customFormat="1">
      <c r="J91" s="1625"/>
      <c r="K91" s="1379"/>
      <c r="L91" s="1379"/>
      <c r="M91" s="1379"/>
      <c r="N91" s="1379"/>
      <c r="O91" s="1379"/>
      <c r="P91" s="1379"/>
      <c r="Q91" s="1379"/>
      <c r="R91" s="1379"/>
      <c r="S91" s="1379"/>
      <c r="T91" s="1379"/>
      <c r="U91" s="1379"/>
      <c r="V91" s="1379"/>
      <c r="W91" s="1379"/>
      <c r="X91" s="1380"/>
      <c r="Y91" s="1381"/>
      <c r="Z91" s="1379"/>
      <c r="AA91" s="1379"/>
    </row>
    <row r="92" spans="1:27" s="1392" customFormat="1">
      <c r="J92" s="1625"/>
      <c r="K92" s="1379"/>
      <c r="L92" s="1379"/>
      <c r="M92" s="1379"/>
      <c r="N92" s="1379"/>
      <c r="O92" s="1379"/>
      <c r="P92" s="1379"/>
      <c r="Q92" s="1379"/>
      <c r="R92" s="1379"/>
      <c r="S92" s="1379"/>
      <c r="T92" s="1379"/>
      <c r="U92" s="1379"/>
      <c r="V92" s="1379"/>
      <c r="W92" s="1379"/>
      <c r="X92" s="1380"/>
      <c r="Y92" s="1381"/>
      <c r="Z92" s="1379"/>
      <c r="AA92" s="1379"/>
    </row>
    <row r="93" spans="1:27" s="1392" customFormat="1">
      <c r="J93" s="1625"/>
      <c r="K93" s="1379"/>
      <c r="L93" s="1379"/>
      <c r="M93" s="1379"/>
      <c r="N93" s="1379"/>
      <c r="O93" s="1379"/>
      <c r="P93" s="1379"/>
      <c r="Q93" s="1379"/>
      <c r="R93" s="1379"/>
      <c r="S93" s="1379"/>
      <c r="T93" s="1379"/>
      <c r="U93" s="1379"/>
      <c r="V93" s="1379"/>
      <c r="W93" s="1379"/>
      <c r="X93" s="1380"/>
      <c r="Y93" s="1381"/>
      <c r="Z93" s="1379"/>
      <c r="AA93" s="1379"/>
    </row>
    <row r="94" spans="1:27" s="1392" customFormat="1">
      <c r="J94" s="1625"/>
      <c r="K94" s="1379"/>
      <c r="L94" s="1379"/>
      <c r="M94" s="1379"/>
      <c r="N94" s="1379"/>
      <c r="O94" s="1379"/>
      <c r="P94" s="1379"/>
      <c r="Q94" s="1379"/>
      <c r="R94" s="1379"/>
      <c r="S94" s="1379"/>
      <c r="T94" s="1379"/>
      <c r="U94" s="1379"/>
      <c r="V94" s="1379"/>
      <c r="W94" s="1379"/>
      <c r="X94" s="1380"/>
      <c r="Y94" s="1381"/>
      <c r="Z94" s="1379"/>
      <c r="AA94" s="1379"/>
    </row>
    <row r="95" spans="1:27" s="1392" customFormat="1">
      <c r="J95" s="1625"/>
      <c r="K95" s="1379"/>
      <c r="L95" s="1379"/>
      <c r="M95" s="1379"/>
      <c r="N95" s="1379"/>
      <c r="O95" s="1379"/>
      <c r="P95" s="1379"/>
      <c r="Q95" s="1379"/>
      <c r="R95" s="1379"/>
      <c r="S95" s="1379"/>
      <c r="T95" s="1379"/>
      <c r="U95" s="1379"/>
      <c r="V95" s="1379"/>
      <c r="W95" s="1379"/>
      <c r="X95" s="1380"/>
      <c r="Y95" s="1381"/>
      <c r="Z95" s="1379"/>
      <c r="AA95" s="1379"/>
    </row>
    <row r="96" spans="1:27" s="1392" customFormat="1">
      <c r="J96" s="1625"/>
      <c r="K96" s="1379"/>
      <c r="L96" s="1379"/>
      <c r="M96" s="1379"/>
      <c r="N96" s="1379"/>
      <c r="O96" s="1379"/>
      <c r="P96" s="1379"/>
      <c r="Q96" s="1379"/>
      <c r="R96" s="1379"/>
      <c r="S96" s="1379"/>
      <c r="T96" s="1379"/>
      <c r="U96" s="1379"/>
      <c r="V96" s="1379"/>
      <c r="W96" s="1379"/>
      <c r="X96" s="1380"/>
      <c r="Y96" s="1381"/>
      <c r="Z96" s="1379"/>
      <c r="AA96" s="1379"/>
    </row>
    <row r="97" spans="10:27" s="1392" customFormat="1">
      <c r="J97" s="1625"/>
      <c r="K97" s="1379"/>
      <c r="L97" s="1379"/>
      <c r="M97" s="1379"/>
      <c r="N97" s="1379"/>
      <c r="O97" s="1379"/>
      <c r="P97" s="1379"/>
      <c r="Q97" s="1379"/>
      <c r="R97" s="1379"/>
      <c r="S97" s="1379"/>
      <c r="T97" s="1379"/>
      <c r="U97" s="1379"/>
      <c r="V97" s="1379"/>
      <c r="W97" s="1379"/>
      <c r="X97" s="1380"/>
      <c r="Y97" s="1381"/>
      <c r="Z97" s="1379"/>
      <c r="AA97" s="1379"/>
    </row>
    <row r="98" spans="10:27" s="1392" customFormat="1">
      <c r="J98" s="1625"/>
      <c r="K98" s="1379"/>
      <c r="L98" s="1379"/>
      <c r="M98" s="1379"/>
      <c r="N98" s="1379"/>
      <c r="O98" s="1379"/>
      <c r="P98" s="1379"/>
      <c r="Q98" s="1379"/>
      <c r="R98" s="1379"/>
      <c r="S98" s="1379"/>
      <c r="T98" s="1379"/>
      <c r="U98" s="1379"/>
      <c r="V98" s="1379"/>
      <c r="W98" s="1379"/>
      <c r="X98" s="1380"/>
      <c r="Y98" s="1381"/>
      <c r="Z98" s="1379"/>
      <c r="AA98" s="1379"/>
    </row>
    <row r="99" spans="10:27" s="1392" customFormat="1">
      <c r="J99" s="1625"/>
      <c r="K99" s="1379"/>
      <c r="L99" s="1379"/>
      <c r="M99" s="1379"/>
      <c r="N99" s="1379"/>
      <c r="O99" s="1379"/>
      <c r="P99" s="1379"/>
      <c r="Q99" s="1379"/>
      <c r="R99" s="1379"/>
      <c r="S99" s="1379"/>
      <c r="T99" s="1379"/>
      <c r="U99" s="1379"/>
      <c r="V99" s="1379"/>
      <c r="W99" s="1379"/>
      <c r="X99" s="1380"/>
      <c r="Y99" s="1381"/>
      <c r="Z99" s="1379"/>
      <c r="AA99" s="1379"/>
    </row>
    <row r="100" spans="10:27" s="1392" customFormat="1">
      <c r="J100" s="1625"/>
      <c r="K100" s="1379"/>
      <c r="L100" s="1379"/>
      <c r="M100" s="1379"/>
      <c r="N100" s="1379"/>
      <c r="O100" s="1379"/>
      <c r="P100" s="1379"/>
      <c r="Q100" s="1379"/>
      <c r="R100" s="1379"/>
      <c r="S100" s="1379"/>
      <c r="T100" s="1379"/>
      <c r="U100" s="1379"/>
      <c r="V100" s="1379"/>
      <c r="W100" s="1379"/>
      <c r="X100" s="1380"/>
      <c r="Y100" s="1381"/>
      <c r="Z100" s="1379"/>
      <c r="AA100" s="1379"/>
    </row>
    <row r="101" spans="10:27" s="1392" customFormat="1">
      <c r="J101" s="1625"/>
      <c r="K101" s="1379"/>
      <c r="L101" s="1379"/>
      <c r="M101" s="1379"/>
      <c r="N101" s="1379"/>
      <c r="O101" s="1379"/>
      <c r="P101" s="1379"/>
      <c r="Q101" s="1379"/>
      <c r="R101" s="1379"/>
      <c r="S101" s="1379"/>
      <c r="T101" s="1379"/>
      <c r="U101" s="1379"/>
      <c r="V101" s="1379"/>
      <c r="W101" s="1379"/>
      <c r="X101" s="1380"/>
      <c r="Y101" s="1381"/>
      <c r="Z101" s="1379"/>
      <c r="AA101" s="1379"/>
    </row>
    <row r="102" spans="10:27" s="1392" customFormat="1">
      <c r="J102" s="1625"/>
      <c r="K102" s="1379"/>
      <c r="L102" s="1379"/>
      <c r="M102" s="1379"/>
      <c r="N102" s="1379"/>
      <c r="O102" s="1379"/>
      <c r="P102" s="1379"/>
      <c r="Q102" s="1379"/>
      <c r="R102" s="1379"/>
      <c r="S102" s="1379"/>
      <c r="T102" s="1379"/>
      <c r="U102" s="1379"/>
      <c r="V102" s="1379"/>
      <c r="W102" s="1379"/>
      <c r="X102" s="1380"/>
      <c r="Y102" s="1381"/>
      <c r="Z102" s="1379"/>
      <c r="AA102" s="1379"/>
    </row>
    <row r="103" spans="10:27" s="1392" customFormat="1">
      <c r="J103" s="1625"/>
      <c r="K103" s="1379"/>
      <c r="L103" s="1379"/>
      <c r="M103" s="1379"/>
      <c r="N103" s="1379"/>
      <c r="O103" s="1379"/>
      <c r="P103" s="1379"/>
      <c r="Q103" s="1379"/>
      <c r="R103" s="1379"/>
      <c r="S103" s="1379"/>
      <c r="T103" s="1379"/>
      <c r="U103" s="1379"/>
      <c r="V103" s="1379"/>
      <c r="W103" s="1379"/>
      <c r="X103" s="1380"/>
      <c r="Y103" s="1381"/>
      <c r="Z103" s="1379"/>
      <c r="AA103" s="1379"/>
    </row>
    <row r="104" spans="10:27" s="1392" customFormat="1">
      <c r="J104" s="1625"/>
      <c r="K104" s="1379"/>
      <c r="L104" s="1379"/>
      <c r="M104" s="1379"/>
      <c r="N104" s="1379"/>
      <c r="O104" s="1379"/>
      <c r="P104" s="1379"/>
      <c r="Q104" s="1379"/>
      <c r="R104" s="1379"/>
      <c r="S104" s="1379"/>
      <c r="T104" s="1379"/>
      <c r="U104" s="1379"/>
      <c r="V104" s="1379"/>
      <c r="W104" s="1379"/>
      <c r="X104" s="1380"/>
      <c r="Y104" s="1381"/>
      <c r="Z104" s="1379"/>
      <c r="AA104" s="1379"/>
    </row>
    <row r="105" spans="10:27" s="1392" customFormat="1">
      <c r="J105" s="1625"/>
      <c r="K105" s="1379"/>
      <c r="L105" s="1379"/>
      <c r="M105" s="1379"/>
      <c r="N105" s="1379"/>
      <c r="O105" s="1379"/>
      <c r="P105" s="1379"/>
      <c r="Q105" s="1379"/>
      <c r="R105" s="1379"/>
      <c r="S105" s="1379"/>
      <c r="T105" s="1379"/>
      <c r="U105" s="1379"/>
      <c r="V105" s="1379"/>
      <c r="W105" s="1379"/>
      <c r="X105" s="1380"/>
      <c r="Y105" s="1381"/>
      <c r="Z105" s="1379"/>
      <c r="AA105" s="1379"/>
    </row>
    <row r="106" spans="10:27" s="1392" customFormat="1">
      <c r="J106" s="1625"/>
      <c r="K106" s="1379"/>
      <c r="L106" s="1379"/>
      <c r="M106" s="1379"/>
      <c r="N106" s="1379"/>
      <c r="O106" s="1379"/>
      <c r="P106" s="1379"/>
      <c r="Q106" s="1379"/>
      <c r="R106" s="1379"/>
      <c r="S106" s="1379"/>
      <c r="T106" s="1379"/>
      <c r="U106" s="1379"/>
      <c r="V106" s="1379"/>
      <c r="W106" s="1379"/>
      <c r="X106" s="1380"/>
      <c r="Y106" s="1381"/>
      <c r="Z106" s="1379"/>
      <c r="AA106" s="1379"/>
    </row>
    <row r="107" spans="10:27" s="1392" customFormat="1">
      <c r="J107" s="1625"/>
      <c r="K107" s="1379"/>
      <c r="L107" s="1379"/>
      <c r="M107" s="1379"/>
      <c r="N107" s="1379"/>
      <c r="O107" s="1379"/>
      <c r="P107" s="1379"/>
      <c r="Q107" s="1379"/>
      <c r="R107" s="1379"/>
      <c r="S107" s="1379"/>
      <c r="T107" s="1379"/>
      <c r="U107" s="1379"/>
      <c r="V107" s="1379"/>
      <c r="W107" s="1379"/>
      <c r="X107" s="1380"/>
      <c r="Y107" s="1381"/>
      <c r="Z107" s="1379"/>
      <c r="AA107" s="1379"/>
    </row>
    <row r="108" spans="10:27" s="1392" customFormat="1">
      <c r="J108" s="1625"/>
      <c r="K108" s="1379"/>
      <c r="L108" s="1379"/>
      <c r="M108" s="1379"/>
      <c r="N108" s="1379"/>
      <c r="O108" s="1379"/>
      <c r="P108" s="1379"/>
      <c r="Q108" s="1379"/>
      <c r="R108" s="1379"/>
      <c r="S108" s="1379"/>
      <c r="T108" s="1379"/>
      <c r="U108" s="1379"/>
      <c r="V108" s="1379"/>
      <c r="W108" s="1379"/>
      <c r="X108" s="1380"/>
      <c r="Y108" s="1381"/>
      <c r="Z108" s="1379"/>
      <c r="AA108" s="1379"/>
    </row>
    <row r="109" spans="10:27" s="1392" customFormat="1">
      <c r="J109" s="1625"/>
      <c r="K109" s="1379"/>
      <c r="L109" s="1379"/>
      <c r="M109" s="1379"/>
      <c r="N109" s="1379"/>
      <c r="O109" s="1379"/>
      <c r="P109" s="1379"/>
      <c r="Q109" s="1379"/>
      <c r="R109" s="1379"/>
      <c r="S109" s="1379"/>
      <c r="T109" s="1379"/>
      <c r="U109" s="1379"/>
      <c r="V109" s="1379"/>
      <c r="W109" s="1379"/>
      <c r="X109" s="1380"/>
      <c r="Y109" s="1381"/>
      <c r="Z109" s="1379"/>
      <c r="AA109" s="1379"/>
    </row>
    <row r="110" spans="10:27" s="1392" customFormat="1">
      <c r="J110" s="1625"/>
      <c r="K110" s="1379"/>
      <c r="L110" s="1379"/>
      <c r="M110" s="1379"/>
      <c r="N110" s="1379"/>
      <c r="O110" s="1379"/>
      <c r="P110" s="1379"/>
      <c r="Q110" s="1379"/>
      <c r="R110" s="1379"/>
      <c r="S110" s="1379"/>
      <c r="T110" s="1379"/>
      <c r="U110" s="1379"/>
      <c r="V110" s="1379"/>
      <c r="W110" s="1379"/>
      <c r="X110" s="1380"/>
      <c r="Y110" s="1381"/>
      <c r="Z110" s="1379"/>
      <c r="AA110" s="1379"/>
    </row>
    <row r="111" spans="10:27" s="1392" customFormat="1">
      <c r="J111" s="1625"/>
      <c r="K111" s="1379"/>
      <c r="L111" s="1379"/>
      <c r="M111" s="1379"/>
      <c r="N111" s="1379"/>
      <c r="O111" s="1379"/>
      <c r="P111" s="1379"/>
      <c r="Q111" s="1379"/>
      <c r="R111" s="1379"/>
      <c r="S111" s="1379"/>
      <c r="T111" s="1379"/>
      <c r="U111" s="1379"/>
      <c r="V111" s="1379"/>
      <c r="W111" s="1379"/>
      <c r="X111" s="1380"/>
      <c r="Y111" s="1381"/>
      <c r="Z111" s="1379"/>
      <c r="AA111" s="1379"/>
    </row>
    <row r="112" spans="10:27" s="1392" customFormat="1">
      <c r="J112" s="1625"/>
      <c r="K112" s="1379"/>
      <c r="L112" s="1379"/>
      <c r="M112" s="1379"/>
      <c r="N112" s="1379"/>
      <c r="O112" s="1379"/>
      <c r="P112" s="1379"/>
      <c r="Q112" s="1379"/>
      <c r="R112" s="1379"/>
      <c r="S112" s="1379"/>
      <c r="T112" s="1379"/>
      <c r="U112" s="1379"/>
      <c r="V112" s="1379"/>
      <c r="W112" s="1379"/>
      <c r="X112" s="1380"/>
      <c r="Y112" s="1381"/>
      <c r="Z112" s="1379"/>
      <c r="AA112" s="1379"/>
    </row>
    <row r="113" spans="10:27" s="1392" customFormat="1">
      <c r="J113" s="1625"/>
      <c r="K113" s="1379"/>
      <c r="L113" s="1379"/>
      <c r="M113" s="1379"/>
      <c r="N113" s="1379"/>
      <c r="O113" s="1379"/>
      <c r="P113" s="1379"/>
      <c r="Q113" s="1379"/>
      <c r="R113" s="1379"/>
      <c r="S113" s="1379"/>
      <c r="T113" s="1379"/>
      <c r="U113" s="1379"/>
      <c r="V113" s="1379"/>
      <c r="W113" s="1379"/>
      <c r="X113" s="1380"/>
      <c r="Y113" s="1381"/>
      <c r="Z113" s="1379"/>
      <c r="AA113" s="1379"/>
    </row>
    <row r="114" spans="10:27" s="1392" customFormat="1">
      <c r="J114" s="1625"/>
      <c r="K114" s="1379"/>
      <c r="L114" s="1379"/>
      <c r="M114" s="1379"/>
      <c r="N114" s="1379"/>
      <c r="O114" s="1379"/>
      <c r="P114" s="1379"/>
      <c r="Q114" s="1379"/>
      <c r="R114" s="1379"/>
      <c r="S114" s="1379"/>
      <c r="T114" s="1379"/>
      <c r="U114" s="1379"/>
      <c r="V114" s="1379"/>
      <c r="W114" s="1379"/>
      <c r="X114" s="1380"/>
      <c r="Y114" s="1381"/>
      <c r="Z114" s="1379"/>
      <c r="AA114" s="1379"/>
    </row>
    <row r="115" spans="10:27" s="1392" customFormat="1">
      <c r="J115" s="1625"/>
      <c r="K115" s="1379"/>
      <c r="L115" s="1379"/>
      <c r="M115" s="1379"/>
      <c r="N115" s="1379"/>
      <c r="O115" s="1379"/>
      <c r="P115" s="1379"/>
      <c r="Q115" s="1379"/>
      <c r="R115" s="1379"/>
      <c r="S115" s="1379"/>
      <c r="T115" s="1379"/>
      <c r="U115" s="1379"/>
      <c r="V115" s="1379"/>
      <c r="W115" s="1379"/>
      <c r="X115" s="1380"/>
      <c r="Y115" s="1381"/>
      <c r="Z115" s="1379"/>
      <c r="AA115" s="1379"/>
    </row>
    <row r="116" spans="10:27" s="1392" customFormat="1">
      <c r="J116" s="1625"/>
      <c r="K116" s="1379"/>
      <c r="L116" s="1379"/>
      <c r="M116" s="1379"/>
      <c r="N116" s="1379"/>
      <c r="O116" s="1379"/>
      <c r="P116" s="1379"/>
      <c r="Q116" s="1379"/>
      <c r="R116" s="1379"/>
      <c r="S116" s="1379"/>
      <c r="T116" s="1379"/>
      <c r="U116" s="1379"/>
      <c r="V116" s="1379"/>
      <c r="W116" s="1379"/>
      <c r="X116" s="1380"/>
      <c r="Y116" s="1381"/>
      <c r="Z116" s="1379"/>
      <c r="AA116" s="1379"/>
    </row>
    <row r="117" spans="10:27" s="1392" customFormat="1">
      <c r="J117" s="1625"/>
      <c r="K117" s="1379"/>
      <c r="L117" s="1379"/>
      <c r="M117" s="1379"/>
      <c r="N117" s="1379"/>
      <c r="O117" s="1379"/>
      <c r="P117" s="1379"/>
      <c r="Q117" s="1379"/>
      <c r="R117" s="1379"/>
      <c r="S117" s="1379"/>
      <c r="T117" s="1379"/>
      <c r="U117" s="1379"/>
      <c r="V117" s="1379"/>
      <c r="W117" s="1379"/>
      <c r="X117" s="1380"/>
      <c r="Y117" s="1381"/>
      <c r="Z117" s="1379"/>
      <c r="AA117" s="1379"/>
    </row>
    <row r="118" spans="10:27" s="1392" customFormat="1">
      <c r="J118" s="1625"/>
      <c r="K118" s="1379"/>
      <c r="L118" s="1379"/>
      <c r="M118" s="1379"/>
      <c r="N118" s="1379"/>
      <c r="O118" s="1379"/>
      <c r="P118" s="1379"/>
      <c r="Q118" s="1379"/>
      <c r="R118" s="1379"/>
      <c r="S118" s="1379"/>
      <c r="T118" s="1379"/>
      <c r="U118" s="1379"/>
      <c r="V118" s="1379"/>
      <c r="W118" s="1379"/>
      <c r="X118" s="1380"/>
      <c r="Y118" s="1381"/>
      <c r="Z118" s="1379"/>
      <c r="AA118" s="1379"/>
    </row>
    <row r="119" spans="10:27" s="1392" customFormat="1">
      <c r="J119" s="1625"/>
      <c r="K119" s="1379"/>
      <c r="L119" s="1379"/>
      <c r="M119" s="1379"/>
      <c r="N119" s="1379"/>
      <c r="O119" s="1379"/>
      <c r="P119" s="1379"/>
      <c r="Q119" s="1379"/>
      <c r="R119" s="1379"/>
      <c r="S119" s="1379"/>
      <c r="T119" s="1379"/>
      <c r="U119" s="1379"/>
      <c r="V119" s="1379"/>
      <c r="W119" s="1379"/>
      <c r="X119" s="1380"/>
      <c r="Y119" s="1381"/>
      <c r="Z119" s="1379"/>
      <c r="AA119" s="1379"/>
    </row>
    <row r="120" spans="10:27" s="1392" customFormat="1">
      <c r="J120" s="1625"/>
      <c r="K120" s="1379"/>
      <c r="L120" s="1379"/>
      <c r="M120" s="1379"/>
      <c r="N120" s="1379"/>
      <c r="O120" s="1379"/>
      <c r="P120" s="1379"/>
      <c r="Q120" s="1379"/>
      <c r="R120" s="1379"/>
      <c r="S120" s="1379"/>
      <c r="T120" s="1379"/>
      <c r="U120" s="1379"/>
      <c r="V120" s="1379"/>
      <c r="W120" s="1379"/>
      <c r="X120" s="1380"/>
      <c r="Y120" s="1381"/>
      <c r="Z120" s="1379"/>
      <c r="AA120" s="1379"/>
    </row>
    <row r="121" spans="10:27" s="1392" customFormat="1">
      <c r="J121" s="1625"/>
      <c r="K121" s="1379"/>
      <c r="L121" s="1379"/>
      <c r="M121" s="1379"/>
      <c r="N121" s="1379"/>
      <c r="O121" s="1379"/>
      <c r="P121" s="1379"/>
      <c r="Q121" s="1379"/>
      <c r="R121" s="1379"/>
      <c r="S121" s="1379"/>
      <c r="T121" s="1379"/>
      <c r="U121" s="1379"/>
      <c r="V121" s="1379"/>
      <c r="W121" s="1379"/>
      <c r="X121" s="1380"/>
      <c r="Y121" s="1381"/>
      <c r="Z121" s="1379"/>
      <c r="AA121" s="1379"/>
    </row>
    <row r="122" spans="10:27" s="1392" customFormat="1">
      <c r="J122" s="1625"/>
      <c r="K122" s="1379"/>
      <c r="L122" s="1379"/>
      <c r="M122" s="1379"/>
      <c r="N122" s="1379"/>
      <c r="O122" s="1379"/>
      <c r="P122" s="1379"/>
      <c r="Q122" s="1379"/>
      <c r="R122" s="1379"/>
      <c r="S122" s="1379"/>
      <c r="T122" s="1379"/>
      <c r="U122" s="1379"/>
      <c r="V122" s="1379"/>
      <c r="W122" s="1379"/>
      <c r="X122" s="1380"/>
      <c r="Y122" s="1381"/>
      <c r="Z122" s="1379"/>
      <c r="AA122" s="1379"/>
    </row>
    <row r="123" spans="10:27" s="1392" customFormat="1">
      <c r="J123" s="1625"/>
      <c r="K123" s="1379"/>
      <c r="L123" s="1379"/>
      <c r="M123" s="1379"/>
      <c r="N123" s="1379"/>
      <c r="O123" s="1379"/>
      <c r="P123" s="1379"/>
      <c r="Q123" s="1379"/>
      <c r="R123" s="1379"/>
      <c r="S123" s="1379"/>
      <c r="T123" s="1379"/>
      <c r="U123" s="1379"/>
      <c r="V123" s="1379"/>
      <c r="W123" s="1379"/>
      <c r="X123" s="1380"/>
      <c r="Y123" s="1381"/>
      <c r="Z123" s="1379"/>
      <c r="AA123" s="1379"/>
    </row>
    <row r="124" spans="10:27" s="1392" customFormat="1">
      <c r="J124" s="1625"/>
      <c r="K124" s="1379"/>
      <c r="L124" s="1379"/>
      <c r="M124" s="1379"/>
      <c r="N124" s="1379"/>
      <c r="O124" s="1379"/>
      <c r="P124" s="1379"/>
      <c r="Q124" s="1379"/>
      <c r="R124" s="1379"/>
      <c r="S124" s="1379"/>
      <c r="T124" s="1379"/>
      <c r="U124" s="1379"/>
      <c r="V124" s="1379"/>
      <c r="W124" s="1379"/>
      <c r="X124" s="1380"/>
      <c r="Y124" s="1381"/>
      <c r="Z124" s="1379"/>
      <c r="AA124" s="1379"/>
    </row>
    <row r="125" spans="10:27" s="1392" customFormat="1">
      <c r="J125" s="1625"/>
      <c r="K125" s="1379"/>
      <c r="L125" s="1379"/>
      <c r="M125" s="1379"/>
      <c r="N125" s="1379"/>
      <c r="O125" s="1379"/>
      <c r="P125" s="1379"/>
      <c r="Q125" s="1379"/>
      <c r="R125" s="1379"/>
      <c r="S125" s="1379"/>
      <c r="T125" s="1379"/>
      <c r="U125" s="1379"/>
      <c r="V125" s="1379"/>
      <c r="W125" s="1379"/>
      <c r="X125" s="1380"/>
      <c r="Y125" s="1381"/>
      <c r="Z125" s="1379"/>
      <c r="AA125" s="1379"/>
    </row>
    <row r="126" spans="10:27" s="1392" customFormat="1">
      <c r="J126" s="1625"/>
      <c r="K126" s="1379"/>
      <c r="L126" s="1379"/>
      <c r="M126" s="1379"/>
      <c r="N126" s="1379"/>
      <c r="O126" s="1379"/>
      <c r="P126" s="1379"/>
      <c r="Q126" s="1379"/>
      <c r="R126" s="1379"/>
      <c r="S126" s="1379"/>
      <c r="T126" s="1379"/>
      <c r="U126" s="1379"/>
      <c r="V126" s="1379"/>
      <c r="W126" s="1379"/>
      <c r="X126" s="1380"/>
      <c r="Y126" s="1381"/>
      <c r="Z126" s="1379"/>
      <c r="AA126" s="1379"/>
    </row>
    <row r="127" spans="10:27" s="1392" customFormat="1">
      <c r="J127" s="1625"/>
      <c r="K127" s="1379"/>
      <c r="L127" s="1379"/>
      <c r="M127" s="1379"/>
      <c r="N127" s="1379"/>
      <c r="O127" s="1379"/>
      <c r="P127" s="1379"/>
      <c r="Q127" s="1379"/>
      <c r="R127" s="1379"/>
      <c r="S127" s="1379"/>
      <c r="T127" s="1379"/>
      <c r="U127" s="1379"/>
      <c r="V127" s="1379"/>
      <c r="W127" s="1379"/>
      <c r="X127" s="1380"/>
      <c r="Y127" s="1381"/>
      <c r="Z127" s="1379"/>
      <c r="AA127" s="1379"/>
    </row>
    <row r="128" spans="10:27" s="1392" customFormat="1">
      <c r="J128" s="1625"/>
      <c r="K128" s="1379"/>
      <c r="L128" s="1379"/>
      <c r="M128" s="1379"/>
      <c r="N128" s="1379"/>
      <c r="O128" s="1379"/>
      <c r="P128" s="1379"/>
      <c r="Q128" s="1379"/>
      <c r="R128" s="1379"/>
      <c r="S128" s="1379"/>
      <c r="T128" s="1379"/>
      <c r="U128" s="1379"/>
      <c r="V128" s="1379"/>
      <c r="W128" s="1379"/>
      <c r="X128" s="1380"/>
      <c r="Y128" s="1381"/>
      <c r="Z128" s="1379"/>
      <c r="AA128" s="1379"/>
    </row>
    <row r="129" spans="10:27" s="1392" customFormat="1">
      <c r="J129" s="1625"/>
      <c r="K129" s="1379"/>
      <c r="L129" s="1379"/>
      <c r="M129" s="1379"/>
      <c r="N129" s="1379"/>
      <c r="O129" s="1379"/>
      <c r="P129" s="1379"/>
      <c r="Q129" s="1379"/>
      <c r="R129" s="1379"/>
      <c r="S129" s="1379"/>
      <c r="T129" s="1379"/>
      <c r="U129" s="1379"/>
      <c r="V129" s="1379"/>
      <c r="W129" s="1379"/>
      <c r="X129" s="1380"/>
      <c r="Y129" s="1381"/>
      <c r="Z129" s="1379"/>
      <c r="AA129" s="1379"/>
    </row>
    <row r="130" spans="10:27" s="1392" customFormat="1">
      <c r="J130" s="1625"/>
      <c r="K130" s="1379"/>
      <c r="L130" s="1379"/>
      <c r="M130" s="1379"/>
      <c r="N130" s="1379"/>
      <c r="O130" s="1379"/>
      <c r="P130" s="1379"/>
      <c r="Q130" s="1379"/>
      <c r="R130" s="1379"/>
      <c r="S130" s="1379"/>
      <c r="T130" s="1379"/>
      <c r="U130" s="1379"/>
      <c r="V130" s="1379"/>
      <c r="W130" s="1379"/>
      <c r="X130" s="1380"/>
      <c r="Y130" s="1381"/>
      <c r="Z130" s="1379"/>
      <c r="AA130" s="1379"/>
    </row>
    <row r="131" spans="10:27" s="1392" customFormat="1">
      <c r="J131" s="1625"/>
      <c r="K131" s="1379"/>
      <c r="L131" s="1379"/>
      <c r="M131" s="1379"/>
      <c r="N131" s="1379"/>
      <c r="O131" s="1379"/>
      <c r="P131" s="1379"/>
      <c r="Q131" s="1379"/>
      <c r="R131" s="1379"/>
      <c r="S131" s="1379"/>
      <c r="T131" s="1379"/>
      <c r="U131" s="1379"/>
      <c r="V131" s="1379"/>
      <c r="W131" s="1379"/>
      <c r="X131" s="1380"/>
      <c r="Y131" s="1381"/>
      <c r="Z131" s="1379"/>
      <c r="AA131" s="1379"/>
    </row>
    <row r="132" spans="10:27" s="1392" customFormat="1">
      <c r="J132" s="1625"/>
      <c r="K132" s="1379"/>
      <c r="L132" s="1379"/>
      <c r="M132" s="1379"/>
      <c r="N132" s="1379"/>
      <c r="O132" s="1379"/>
      <c r="P132" s="1379"/>
      <c r="Q132" s="1379"/>
      <c r="R132" s="1379"/>
      <c r="S132" s="1379"/>
      <c r="T132" s="1379"/>
      <c r="U132" s="1379"/>
      <c r="V132" s="1379"/>
      <c r="W132" s="1379"/>
      <c r="X132" s="1380"/>
      <c r="Y132" s="1381"/>
      <c r="Z132" s="1379"/>
      <c r="AA132" s="1379"/>
    </row>
    <row r="133" spans="10:27" s="1392" customFormat="1">
      <c r="J133" s="1625"/>
      <c r="K133" s="1379"/>
      <c r="L133" s="1379"/>
      <c r="M133" s="1379"/>
      <c r="N133" s="1379"/>
      <c r="O133" s="1379"/>
      <c r="P133" s="1379"/>
      <c r="Q133" s="1379"/>
      <c r="R133" s="1379"/>
      <c r="S133" s="1379"/>
      <c r="T133" s="1379"/>
      <c r="U133" s="1379"/>
      <c r="V133" s="1379"/>
      <c r="W133" s="1379"/>
      <c r="X133" s="1380"/>
      <c r="Y133" s="1381"/>
      <c r="Z133" s="1379"/>
      <c r="AA133" s="1379"/>
    </row>
    <row r="134" spans="10:27" s="1392" customFormat="1">
      <c r="J134" s="1625"/>
      <c r="K134" s="1379"/>
      <c r="L134" s="1379"/>
      <c r="M134" s="1379"/>
      <c r="N134" s="1379"/>
      <c r="O134" s="1379"/>
      <c r="P134" s="1379"/>
      <c r="Q134" s="1379"/>
      <c r="R134" s="1379"/>
      <c r="S134" s="1379"/>
      <c r="T134" s="1379"/>
      <c r="U134" s="1379"/>
      <c r="V134" s="1379"/>
      <c r="W134" s="1379"/>
      <c r="X134" s="1380"/>
      <c r="Y134" s="1381"/>
      <c r="Z134" s="1379"/>
      <c r="AA134" s="1379"/>
    </row>
    <row r="135" spans="10:27" s="1392" customFormat="1">
      <c r="J135" s="1625"/>
      <c r="K135" s="1379"/>
      <c r="L135" s="1379"/>
      <c r="M135" s="1379"/>
      <c r="N135" s="1379"/>
      <c r="O135" s="1379"/>
      <c r="P135" s="1379"/>
      <c r="Q135" s="1379"/>
      <c r="R135" s="1379"/>
      <c r="S135" s="1379"/>
      <c r="T135" s="1379"/>
      <c r="U135" s="1379"/>
      <c r="V135" s="1379"/>
      <c r="W135" s="1379"/>
      <c r="X135" s="1380"/>
      <c r="Y135" s="1381"/>
      <c r="Z135" s="1379"/>
      <c r="AA135" s="1379"/>
    </row>
    <row r="136" spans="10:27" s="1392" customFormat="1">
      <c r="J136" s="1625"/>
      <c r="K136" s="1379"/>
      <c r="L136" s="1379"/>
      <c r="M136" s="1379"/>
      <c r="N136" s="1379"/>
      <c r="O136" s="1379"/>
      <c r="P136" s="1379"/>
      <c r="Q136" s="1379"/>
      <c r="R136" s="1379"/>
      <c r="S136" s="1379"/>
      <c r="T136" s="1379"/>
      <c r="U136" s="1379"/>
      <c r="V136" s="1379"/>
      <c r="W136" s="1379"/>
      <c r="X136" s="1380"/>
      <c r="Y136" s="1381"/>
      <c r="Z136" s="1379"/>
      <c r="AA136" s="1379"/>
    </row>
    <row r="137" spans="10:27" s="1392" customFormat="1">
      <c r="J137" s="1625"/>
      <c r="K137" s="1379"/>
      <c r="L137" s="1379"/>
      <c r="M137" s="1379"/>
      <c r="N137" s="1379"/>
      <c r="O137" s="1379"/>
      <c r="P137" s="1379"/>
      <c r="Q137" s="1379"/>
      <c r="R137" s="1379"/>
      <c r="S137" s="1379"/>
      <c r="T137" s="1379"/>
      <c r="U137" s="1379"/>
      <c r="V137" s="1379"/>
      <c r="W137" s="1379"/>
      <c r="X137" s="1380"/>
      <c r="Y137" s="1381"/>
      <c r="Z137" s="1379"/>
      <c r="AA137" s="1379"/>
    </row>
    <row r="138" spans="10:27" s="1392" customFormat="1">
      <c r="J138" s="1625"/>
      <c r="K138" s="1379"/>
      <c r="L138" s="1379"/>
      <c r="M138" s="1379"/>
      <c r="N138" s="1379"/>
      <c r="O138" s="1379"/>
      <c r="P138" s="1379"/>
      <c r="Q138" s="1379"/>
      <c r="R138" s="1379"/>
      <c r="S138" s="1379"/>
      <c r="T138" s="1379"/>
      <c r="U138" s="1379"/>
      <c r="V138" s="1379"/>
      <c r="W138" s="1379"/>
      <c r="X138" s="1380"/>
      <c r="Y138" s="1381"/>
      <c r="Z138" s="1379"/>
      <c r="AA138" s="1379"/>
    </row>
    <row r="139" spans="10:27" s="1392" customFormat="1">
      <c r="J139" s="1625"/>
      <c r="K139" s="1379"/>
      <c r="L139" s="1379"/>
      <c r="M139" s="1379"/>
      <c r="N139" s="1379"/>
      <c r="O139" s="1379"/>
      <c r="P139" s="1379"/>
      <c r="Q139" s="1379"/>
      <c r="R139" s="1379"/>
      <c r="S139" s="1379"/>
      <c r="T139" s="1379"/>
      <c r="U139" s="1379"/>
      <c r="V139" s="1379"/>
      <c r="W139" s="1379"/>
      <c r="X139" s="1380"/>
      <c r="Y139" s="1381"/>
      <c r="Z139" s="1379"/>
      <c r="AA139" s="1379"/>
    </row>
    <row r="140" spans="10:27" s="1392" customFormat="1">
      <c r="J140" s="1625"/>
      <c r="K140" s="1379"/>
      <c r="L140" s="1379"/>
      <c r="M140" s="1379"/>
      <c r="N140" s="1379"/>
      <c r="O140" s="1379"/>
      <c r="P140" s="1379"/>
      <c r="Q140" s="1379"/>
      <c r="R140" s="1379"/>
      <c r="S140" s="1379"/>
      <c r="T140" s="1379"/>
      <c r="U140" s="1379"/>
      <c r="V140" s="1379"/>
      <c r="W140" s="1379"/>
      <c r="X140" s="1380"/>
      <c r="Y140" s="1381"/>
      <c r="Z140" s="1379"/>
      <c r="AA140" s="1379"/>
    </row>
    <row r="141" spans="10:27" s="1392" customFormat="1">
      <c r="J141" s="1625"/>
      <c r="K141" s="1379"/>
      <c r="L141" s="1379"/>
      <c r="M141" s="1379"/>
      <c r="N141" s="1379"/>
      <c r="O141" s="1379"/>
      <c r="P141" s="1379"/>
      <c r="Q141" s="1379"/>
      <c r="R141" s="1379"/>
      <c r="S141" s="1379"/>
      <c r="T141" s="1379"/>
      <c r="U141" s="1379"/>
      <c r="V141" s="1379"/>
      <c r="W141" s="1379"/>
      <c r="X141" s="1380"/>
      <c r="Y141" s="1381"/>
      <c r="Z141" s="1379"/>
      <c r="AA141" s="1379"/>
    </row>
    <row r="142" spans="10:27" s="1392" customFormat="1">
      <c r="J142" s="1625"/>
      <c r="K142" s="1379"/>
      <c r="L142" s="1379"/>
      <c r="M142" s="1379"/>
      <c r="N142" s="1379"/>
      <c r="O142" s="1379"/>
      <c r="P142" s="1379"/>
      <c r="Q142" s="1379"/>
      <c r="R142" s="1379"/>
      <c r="S142" s="1379"/>
      <c r="T142" s="1379"/>
      <c r="U142" s="1379"/>
      <c r="V142" s="1379"/>
      <c r="W142" s="1379"/>
      <c r="X142" s="1380"/>
      <c r="Y142" s="1381"/>
      <c r="Z142" s="1379"/>
      <c r="AA142" s="1379"/>
    </row>
    <row r="143" spans="10:27" s="1392" customFormat="1">
      <c r="J143" s="1625"/>
      <c r="K143" s="1379"/>
      <c r="L143" s="1379"/>
      <c r="M143" s="1379"/>
      <c r="N143" s="1379"/>
      <c r="O143" s="1379"/>
      <c r="P143" s="1379"/>
      <c r="Q143" s="1379"/>
      <c r="R143" s="1379"/>
      <c r="S143" s="1379"/>
      <c r="T143" s="1379"/>
      <c r="U143" s="1379"/>
      <c r="V143" s="1379"/>
      <c r="W143" s="1379"/>
      <c r="X143" s="1380"/>
      <c r="Y143" s="1381"/>
      <c r="Z143" s="1379"/>
      <c r="AA143" s="1379"/>
    </row>
    <row r="144" spans="10:27" s="1392" customFormat="1">
      <c r="J144" s="1625"/>
      <c r="K144" s="1379"/>
      <c r="L144" s="1379"/>
      <c r="M144" s="1379"/>
      <c r="N144" s="1379"/>
      <c r="O144" s="1379"/>
      <c r="P144" s="1379"/>
      <c r="Q144" s="1379"/>
      <c r="R144" s="1379"/>
      <c r="S144" s="1379"/>
      <c r="T144" s="1379"/>
      <c r="U144" s="1379"/>
      <c r="V144" s="1379"/>
      <c r="W144" s="1379"/>
      <c r="X144" s="1380"/>
      <c r="Y144" s="1381"/>
      <c r="Z144" s="1379"/>
      <c r="AA144" s="1379"/>
    </row>
    <row r="145" spans="10:27" s="1392" customFormat="1">
      <c r="J145" s="1625"/>
      <c r="K145" s="1379"/>
      <c r="L145" s="1379"/>
      <c r="M145" s="1379"/>
      <c r="N145" s="1379"/>
      <c r="O145" s="1379"/>
      <c r="P145" s="1379"/>
      <c r="Q145" s="1379"/>
      <c r="R145" s="1379"/>
      <c r="S145" s="1379"/>
      <c r="T145" s="1379"/>
      <c r="U145" s="1379"/>
      <c r="V145" s="1379"/>
      <c r="W145" s="1379"/>
      <c r="X145" s="1380"/>
      <c r="Y145" s="1381"/>
      <c r="Z145" s="1379"/>
      <c r="AA145" s="1379"/>
    </row>
    <row r="146" spans="10:27" s="1392" customFormat="1">
      <c r="J146" s="1625"/>
      <c r="K146" s="1379"/>
      <c r="L146" s="1379"/>
      <c r="M146" s="1379"/>
      <c r="N146" s="1379"/>
      <c r="O146" s="1379"/>
      <c r="P146" s="1379"/>
      <c r="Q146" s="1379"/>
      <c r="R146" s="1379"/>
      <c r="S146" s="1379"/>
      <c r="T146" s="1379"/>
      <c r="U146" s="1379"/>
      <c r="V146" s="1379"/>
      <c r="W146" s="1379"/>
      <c r="X146" s="1380"/>
      <c r="Y146" s="1381"/>
      <c r="Z146" s="1379"/>
      <c r="AA146" s="1379"/>
    </row>
    <row r="147" spans="10:27" s="1392" customFormat="1">
      <c r="J147" s="1625"/>
      <c r="K147" s="1379"/>
      <c r="L147" s="1379"/>
      <c r="M147" s="1379"/>
      <c r="N147" s="1379"/>
      <c r="O147" s="1379"/>
      <c r="P147" s="1379"/>
      <c r="Q147" s="1379"/>
      <c r="R147" s="1379"/>
      <c r="S147" s="1379"/>
      <c r="T147" s="1379"/>
      <c r="U147" s="1379"/>
      <c r="V147" s="1379"/>
      <c r="W147" s="1379"/>
      <c r="X147" s="1380"/>
      <c r="Y147" s="1381"/>
      <c r="Z147" s="1379"/>
      <c r="AA147" s="1379"/>
    </row>
    <row r="148" spans="10:27" s="1392" customFormat="1">
      <c r="J148" s="1625"/>
      <c r="K148" s="1379"/>
      <c r="L148" s="1379"/>
      <c r="M148" s="1379"/>
      <c r="N148" s="1379"/>
      <c r="O148" s="1379"/>
      <c r="P148" s="1379"/>
      <c r="Q148" s="1379"/>
      <c r="R148" s="1379"/>
      <c r="S148" s="1379"/>
      <c r="T148" s="1379"/>
      <c r="U148" s="1379"/>
      <c r="V148" s="1379"/>
      <c r="W148" s="1379"/>
      <c r="X148" s="1380"/>
      <c r="Y148" s="1381"/>
      <c r="Z148" s="1379"/>
      <c r="AA148" s="1379"/>
    </row>
    <row r="149" spans="10:27" s="1392" customFormat="1">
      <c r="J149" s="1625"/>
      <c r="K149" s="1379"/>
      <c r="L149" s="1379"/>
      <c r="M149" s="1379"/>
      <c r="N149" s="1379"/>
      <c r="O149" s="1379"/>
      <c r="P149" s="1379"/>
      <c r="Q149" s="1379"/>
      <c r="R149" s="1379"/>
      <c r="S149" s="1379"/>
      <c r="T149" s="1379"/>
      <c r="U149" s="1379"/>
      <c r="V149" s="1379"/>
      <c r="W149" s="1379"/>
      <c r="X149" s="1380"/>
      <c r="Y149" s="1381"/>
      <c r="Z149" s="1379"/>
      <c r="AA149" s="1379"/>
    </row>
    <row r="150" spans="10:27" s="1392" customFormat="1">
      <c r="J150" s="1625"/>
      <c r="K150" s="1379"/>
      <c r="L150" s="1379"/>
      <c r="M150" s="1379"/>
      <c r="N150" s="1379"/>
      <c r="O150" s="1379"/>
      <c r="P150" s="1379"/>
      <c r="Q150" s="1379"/>
      <c r="R150" s="1379"/>
      <c r="S150" s="1379"/>
      <c r="T150" s="1379"/>
      <c r="U150" s="1379"/>
      <c r="V150" s="1379"/>
      <c r="W150" s="1379"/>
      <c r="X150" s="1380"/>
      <c r="Y150" s="1381"/>
      <c r="Z150" s="1379"/>
      <c r="AA150" s="1379"/>
    </row>
    <row r="151" spans="10:27" s="1392" customFormat="1">
      <c r="J151" s="1625"/>
      <c r="K151" s="1379"/>
      <c r="L151" s="1379"/>
      <c r="M151" s="1379"/>
      <c r="N151" s="1379"/>
      <c r="O151" s="1379"/>
      <c r="P151" s="1379"/>
      <c r="Q151" s="1379"/>
      <c r="R151" s="1379"/>
      <c r="S151" s="1379"/>
      <c r="T151" s="1379"/>
      <c r="U151" s="1379"/>
      <c r="V151" s="1379"/>
      <c r="W151" s="1379"/>
      <c r="X151" s="1380"/>
      <c r="Y151" s="1381"/>
      <c r="Z151" s="1379"/>
      <c r="AA151" s="1379"/>
    </row>
    <row r="152" spans="10:27" s="1392" customFormat="1">
      <c r="J152" s="1625"/>
      <c r="K152" s="1379"/>
      <c r="L152" s="1379"/>
      <c r="M152" s="1379"/>
      <c r="N152" s="1379"/>
      <c r="O152" s="1379"/>
      <c r="P152" s="1379"/>
      <c r="Q152" s="1379"/>
      <c r="R152" s="1379"/>
      <c r="S152" s="1379"/>
      <c r="T152" s="1379"/>
      <c r="U152" s="1379"/>
      <c r="V152" s="1379"/>
      <c r="W152" s="1379"/>
      <c r="X152" s="1380"/>
      <c r="Y152" s="1381"/>
      <c r="Z152" s="1379"/>
      <c r="AA152" s="1379"/>
    </row>
    <row r="153" spans="10:27" s="1392" customFormat="1">
      <c r="J153" s="1625"/>
      <c r="K153" s="1379"/>
      <c r="L153" s="1379"/>
      <c r="M153" s="1379"/>
      <c r="N153" s="1379"/>
      <c r="O153" s="1379"/>
      <c r="P153" s="1379"/>
      <c r="Q153" s="1379"/>
      <c r="R153" s="1379"/>
      <c r="S153" s="1379"/>
      <c r="T153" s="1379"/>
      <c r="U153" s="1379"/>
      <c r="V153" s="1379"/>
      <c r="W153" s="1379"/>
      <c r="X153" s="1380"/>
      <c r="Y153" s="1381"/>
      <c r="Z153" s="1379"/>
      <c r="AA153" s="1379"/>
    </row>
    <row r="154" spans="10:27" s="1392" customFormat="1">
      <c r="J154" s="1625"/>
      <c r="K154" s="1379"/>
      <c r="L154" s="1379"/>
      <c r="M154" s="1379"/>
      <c r="N154" s="1379"/>
      <c r="O154" s="1379"/>
      <c r="P154" s="1379"/>
      <c r="Q154" s="1379"/>
      <c r="R154" s="1379"/>
      <c r="S154" s="1379"/>
      <c r="T154" s="1379"/>
      <c r="U154" s="1379"/>
      <c r="V154" s="1379"/>
      <c r="W154" s="1379"/>
      <c r="X154" s="1380"/>
      <c r="Y154" s="1381"/>
      <c r="Z154" s="1379"/>
      <c r="AA154" s="1379"/>
    </row>
    <row r="155" spans="10:27" s="1392" customFormat="1">
      <c r="J155" s="1625"/>
      <c r="K155" s="1379"/>
      <c r="L155" s="1379"/>
      <c r="M155" s="1379"/>
      <c r="N155" s="1379"/>
      <c r="O155" s="1379"/>
      <c r="P155" s="1379"/>
      <c r="Q155" s="1379"/>
      <c r="R155" s="1379"/>
      <c r="S155" s="1379"/>
      <c r="T155" s="1379"/>
      <c r="U155" s="1379"/>
      <c r="V155" s="1379"/>
      <c r="W155" s="1379"/>
      <c r="X155" s="1380"/>
      <c r="Y155" s="1381"/>
      <c r="Z155" s="1379"/>
      <c r="AA155" s="1379"/>
    </row>
    <row r="156" spans="10:27" s="1392" customFormat="1">
      <c r="J156" s="1625"/>
      <c r="K156" s="1379"/>
      <c r="L156" s="1379"/>
      <c r="M156" s="1379"/>
      <c r="N156" s="1379"/>
      <c r="O156" s="1379"/>
      <c r="P156" s="1379"/>
      <c r="Q156" s="1379"/>
      <c r="R156" s="1379"/>
      <c r="S156" s="1379"/>
      <c r="T156" s="1379"/>
      <c r="U156" s="1379"/>
      <c r="V156" s="1379"/>
      <c r="W156" s="1379"/>
      <c r="X156" s="1380"/>
      <c r="Y156" s="1381"/>
      <c r="Z156" s="1379"/>
      <c r="AA156" s="1379"/>
    </row>
    <row r="157" spans="10:27" s="1392" customFormat="1">
      <c r="J157" s="1625"/>
      <c r="K157" s="1379"/>
      <c r="L157" s="1379"/>
      <c r="M157" s="1379"/>
      <c r="N157" s="1379"/>
      <c r="O157" s="1379"/>
      <c r="P157" s="1379"/>
      <c r="Q157" s="1379"/>
      <c r="R157" s="1379"/>
      <c r="S157" s="1379"/>
      <c r="T157" s="1379"/>
      <c r="U157" s="1379"/>
      <c r="V157" s="1379"/>
      <c r="W157" s="1379"/>
      <c r="X157" s="1380"/>
      <c r="Y157" s="1381"/>
      <c r="Z157" s="1379"/>
      <c r="AA157" s="1379"/>
    </row>
    <row r="158" spans="10:27" s="1392" customFormat="1">
      <c r="J158" s="1625"/>
      <c r="K158" s="1379"/>
      <c r="L158" s="1379"/>
      <c r="M158" s="1379"/>
      <c r="N158" s="1379"/>
      <c r="O158" s="1379"/>
      <c r="P158" s="1379"/>
      <c r="Q158" s="1379"/>
      <c r="R158" s="1379"/>
      <c r="S158" s="1379"/>
      <c r="T158" s="1379"/>
      <c r="U158" s="1379"/>
      <c r="V158" s="1379"/>
      <c r="W158" s="1379"/>
      <c r="X158" s="1380"/>
      <c r="Y158" s="1381"/>
      <c r="Z158" s="1379"/>
      <c r="AA158" s="1379"/>
    </row>
    <row r="159" spans="10:27" s="1392" customFormat="1">
      <c r="J159" s="1625"/>
      <c r="K159" s="1379"/>
      <c r="L159" s="1379"/>
      <c r="M159" s="1379"/>
      <c r="N159" s="1379"/>
      <c r="O159" s="1379"/>
      <c r="P159" s="1379"/>
      <c r="Q159" s="1379"/>
      <c r="R159" s="1379"/>
      <c r="S159" s="1379"/>
      <c r="T159" s="1379"/>
      <c r="U159" s="1379"/>
      <c r="V159" s="1379"/>
      <c r="W159" s="1379"/>
      <c r="X159" s="1380"/>
      <c r="Y159" s="1381"/>
      <c r="Z159" s="1379"/>
      <c r="AA159" s="1379"/>
    </row>
    <row r="160" spans="10:27" s="1392" customFormat="1">
      <c r="J160" s="1625"/>
      <c r="K160" s="1379"/>
      <c r="L160" s="1379"/>
      <c r="M160" s="1379"/>
      <c r="N160" s="1379"/>
      <c r="O160" s="1379"/>
      <c r="P160" s="1379"/>
      <c r="Q160" s="1379"/>
      <c r="R160" s="1379"/>
      <c r="S160" s="1379"/>
      <c r="T160" s="1379"/>
      <c r="U160" s="1379"/>
      <c r="V160" s="1379"/>
      <c r="W160" s="1379"/>
      <c r="X160" s="1380"/>
      <c r="Y160" s="1381"/>
      <c r="Z160" s="1379"/>
      <c r="AA160" s="1379"/>
    </row>
    <row r="161" spans="10:27" s="1392" customFormat="1">
      <c r="J161" s="1625"/>
      <c r="K161" s="1379"/>
      <c r="L161" s="1379"/>
      <c r="M161" s="1379"/>
      <c r="N161" s="1379"/>
      <c r="O161" s="1379"/>
      <c r="P161" s="1379"/>
      <c r="Q161" s="1379"/>
      <c r="R161" s="1379"/>
      <c r="S161" s="1379"/>
      <c r="T161" s="1379"/>
      <c r="U161" s="1379"/>
      <c r="V161" s="1379"/>
      <c r="W161" s="1379"/>
      <c r="X161" s="1380"/>
      <c r="Y161" s="1381"/>
      <c r="Z161" s="1379"/>
      <c r="AA161" s="1379"/>
    </row>
    <row r="162" spans="10:27" s="1392" customFormat="1">
      <c r="J162" s="1625"/>
      <c r="K162" s="1379"/>
      <c r="L162" s="1379"/>
      <c r="M162" s="1379"/>
      <c r="N162" s="1379"/>
      <c r="O162" s="1379"/>
      <c r="P162" s="1379"/>
      <c r="Q162" s="1379"/>
      <c r="R162" s="1379"/>
      <c r="S162" s="1379"/>
      <c r="T162" s="1379"/>
      <c r="U162" s="1379"/>
      <c r="V162" s="1379"/>
      <c r="W162" s="1379"/>
      <c r="X162" s="1380"/>
      <c r="Y162" s="1381"/>
      <c r="Z162" s="1379"/>
      <c r="AA162" s="1379"/>
    </row>
    <row r="163" spans="10:27" s="1392" customFormat="1">
      <c r="J163" s="1625"/>
      <c r="K163" s="1379"/>
      <c r="L163" s="1379"/>
      <c r="M163" s="1379"/>
      <c r="N163" s="1379"/>
      <c r="O163" s="1379"/>
      <c r="P163" s="1379"/>
      <c r="Q163" s="1379"/>
      <c r="R163" s="1379"/>
      <c r="S163" s="1379"/>
      <c r="T163" s="1379"/>
      <c r="U163" s="1379"/>
      <c r="V163" s="1379"/>
      <c r="W163" s="1379"/>
      <c r="X163" s="1380"/>
      <c r="Y163" s="1381"/>
      <c r="Z163" s="1379"/>
      <c r="AA163" s="1379"/>
    </row>
    <row r="164" spans="10:27" s="1392" customFormat="1">
      <c r="J164" s="1625"/>
      <c r="K164" s="1379"/>
      <c r="L164" s="1379"/>
      <c r="M164" s="1379"/>
      <c r="N164" s="1379"/>
      <c r="O164" s="1379"/>
      <c r="P164" s="1379"/>
      <c r="Q164" s="1379"/>
      <c r="R164" s="1379"/>
      <c r="S164" s="1379"/>
      <c r="T164" s="1379"/>
      <c r="U164" s="1379"/>
      <c r="V164" s="1379"/>
      <c r="W164" s="1379"/>
      <c r="X164" s="1380"/>
      <c r="Y164" s="1381"/>
      <c r="Z164" s="1379"/>
      <c r="AA164" s="1379"/>
    </row>
    <row r="165" spans="10:27" s="1392" customFormat="1">
      <c r="J165" s="1625"/>
      <c r="K165" s="1379"/>
      <c r="L165" s="1379"/>
      <c r="M165" s="1379"/>
      <c r="N165" s="1379"/>
      <c r="O165" s="1379"/>
      <c r="P165" s="1379"/>
      <c r="Q165" s="1379"/>
      <c r="R165" s="1379"/>
      <c r="S165" s="1379"/>
      <c r="T165" s="1379"/>
      <c r="U165" s="1379"/>
      <c r="V165" s="1379"/>
      <c r="W165" s="1379"/>
      <c r="X165" s="1380"/>
      <c r="Y165" s="1381"/>
      <c r="Z165" s="1379"/>
      <c r="AA165" s="1379"/>
    </row>
    <row r="166" spans="10:27" s="1392" customFormat="1">
      <c r="J166" s="1625"/>
      <c r="K166" s="1379"/>
      <c r="L166" s="1379"/>
      <c r="M166" s="1379"/>
      <c r="N166" s="1379"/>
      <c r="O166" s="1379"/>
      <c r="P166" s="1379"/>
      <c r="Q166" s="1379"/>
      <c r="R166" s="1379"/>
      <c r="S166" s="1379"/>
      <c r="T166" s="1379"/>
      <c r="U166" s="1379"/>
      <c r="V166" s="1379"/>
      <c r="W166" s="1379"/>
      <c r="X166" s="1380"/>
      <c r="Y166" s="1381"/>
      <c r="Z166" s="1379"/>
      <c r="AA166" s="1379"/>
    </row>
    <row r="167" spans="10:27" s="1392" customFormat="1">
      <c r="J167" s="1625"/>
      <c r="K167" s="1379"/>
      <c r="L167" s="1379"/>
      <c r="M167" s="1379"/>
      <c r="N167" s="1379"/>
      <c r="O167" s="1379"/>
      <c r="P167" s="1379"/>
      <c r="Q167" s="1379"/>
      <c r="R167" s="1379"/>
      <c r="S167" s="1379"/>
      <c r="T167" s="1379"/>
      <c r="U167" s="1379"/>
      <c r="V167" s="1379"/>
      <c r="W167" s="1379"/>
      <c r="X167" s="1380"/>
      <c r="Y167" s="1381"/>
      <c r="Z167" s="1379"/>
      <c r="AA167" s="1379"/>
    </row>
    <row r="168" spans="10:27" s="1392" customFormat="1">
      <c r="J168" s="1625"/>
      <c r="K168" s="1379"/>
      <c r="L168" s="1379"/>
      <c r="M168" s="1379"/>
      <c r="N168" s="1379"/>
      <c r="O168" s="1379"/>
      <c r="P168" s="1379"/>
      <c r="Q168" s="1379"/>
      <c r="R168" s="1379"/>
      <c r="S168" s="1379"/>
      <c r="T168" s="1379"/>
      <c r="U168" s="1379"/>
      <c r="V168" s="1379"/>
      <c r="W168" s="1379"/>
      <c r="X168" s="1380"/>
      <c r="Y168" s="1381"/>
      <c r="Z168" s="1379"/>
      <c r="AA168" s="1379"/>
    </row>
    <row r="169" spans="10:27" s="1392" customFormat="1">
      <c r="J169" s="1625"/>
      <c r="K169" s="1379"/>
      <c r="L169" s="1379"/>
      <c r="M169" s="1379"/>
      <c r="N169" s="1379"/>
      <c r="O169" s="1379"/>
      <c r="P169" s="1379"/>
      <c r="Q169" s="1379"/>
      <c r="R169" s="1379"/>
      <c r="S169" s="1379"/>
      <c r="T169" s="1379"/>
      <c r="U169" s="1379"/>
      <c r="V169" s="1379"/>
      <c r="W169" s="1379"/>
      <c r="X169" s="1380"/>
      <c r="Y169" s="1381"/>
      <c r="Z169" s="1379"/>
      <c r="AA169" s="1379"/>
    </row>
    <row r="170" spans="10:27" s="1392" customFormat="1">
      <c r="J170" s="1625"/>
      <c r="K170" s="1379"/>
      <c r="L170" s="1379"/>
      <c r="M170" s="1379"/>
      <c r="N170" s="1379"/>
      <c r="O170" s="1379"/>
      <c r="P170" s="1379"/>
      <c r="Q170" s="1379"/>
      <c r="R170" s="1379"/>
      <c r="S170" s="1379"/>
      <c r="T170" s="1379"/>
      <c r="U170" s="1379"/>
      <c r="V170" s="1379"/>
      <c r="W170" s="1379"/>
      <c r="X170" s="1380"/>
      <c r="Y170" s="1381"/>
      <c r="Z170" s="1379"/>
      <c r="AA170" s="1379"/>
    </row>
    <row r="171" spans="10:27" s="1392" customFormat="1">
      <c r="J171" s="1625"/>
      <c r="K171" s="1379"/>
      <c r="L171" s="1379"/>
      <c r="M171" s="1379"/>
      <c r="N171" s="1379"/>
      <c r="O171" s="1379"/>
      <c r="P171" s="1379"/>
      <c r="Q171" s="1379"/>
      <c r="R171" s="1379"/>
      <c r="S171" s="1379"/>
      <c r="T171" s="1379"/>
      <c r="U171" s="1379"/>
      <c r="V171" s="1379"/>
      <c r="W171" s="1379"/>
      <c r="X171" s="1380"/>
      <c r="Y171" s="1381"/>
      <c r="Z171" s="1379"/>
      <c r="AA171" s="1379"/>
    </row>
    <row r="172" spans="10:27" s="1392" customFormat="1">
      <c r="J172" s="1625"/>
      <c r="K172" s="1379"/>
      <c r="L172" s="1379"/>
      <c r="M172" s="1379"/>
      <c r="N172" s="1379"/>
      <c r="O172" s="1379"/>
      <c r="P172" s="1379"/>
      <c r="Q172" s="1379"/>
      <c r="R172" s="1379"/>
      <c r="S172" s="1379"/>
      <c r="T172" s="1379"/>
      <c r="U172" s="1379"/>
      <c r="V172" s="1379"/>
      <c r="W172" s="1379"/>
      <c r="X172" s="1380"/>
      <c r="Y172" s="1381"/>
      <c r="Z172" s="1379"/>
      <c r="AA172" s="1379"/>
    </row>
    <row r="173" spans="10:27" s="1392" customFormat="1">
      <c r="J173" s="1625"/>
      <c r="K173" s="1379"/>
      <c r="L173" s="1379"/>
      <c r="M173" s="1379"/>
      <c r="N173" s="1379"/>
      <c r="O173" s="1379"/>
      <c r="P173" s="1379"/>
      <c r="Q173" s="1379"/>
      <c r="R173" s="1379"/>
      <c r="S173" s="1379"/>
      <c r="T173" s="1379"/>
      <c r="U173" s="1379"/>
      <c r="V173" s="1379"/>
      <c r="W173" s="1379"/>
      <c r="X173" s="1380"/>
      <c r="Y173" s="1381"/>
      <c r="Z173" s="1379"/>
      <c r="AA173" s="1379"/>
    </row>
    <row r="174" spans="10:27" s="1392" customFormat="1">
      <c r="J174" s="1625"/>
      <c r="K174" s="1379"/>
      <c r="L174" s="1379"/>
      <c r="M174" s="1379"/>
      <c r="N174" s="1379"/>
      <c r="O174" s="1379"/>
      <c r="P174" s="1379"/>
      <c r="Q174" s="1379"/>
      <c r="R174" s="1379"/>
      <c r="S174" s="1379"/>
      <c r="T174" s="1379"/>
      <c r="U174" s="1379"/>
      <c r="V174" s="1379"/>
      <c r="W174" s="1379"/>
      <c r="X174" s="1380"/>
      <c r="Y174" s="1381"/>
      <c r="Z174" s="1379"/>
      <c r="AA174" s="1379"/>
    </row>
    <row r="175" spans="10:27" s="1392" customFormat="1">
      <c r="J175" s="1625"/>
      <c r="K175" s="1379"/>
      <c r="L175" s="1379"/>
      <c r="M175" s="1379"/>
      <c r="N175" s="1379"/>
      <c r="O175" s="1379"/>
      <c r="P175" s="1379"/>
      <c r="Q175" s="1379"/>
      <c r="R175" s="1379"/>
      <c r="S175" s="1379"/>
      <c r="T175" s="1379"/>
      <c r="U175" s="1379"/>
      <c r="V175" s="1379"/>
      <c r="W175" s="1379"/>
      <c r="X175" s="1380"/>
      <c r="Y175" s="1381"/>
      <c r="Z175" s="1379"/>
      <c r="AA175" s="1379"/>
    </row>
    <row r="176" spans="10:27" s="1392" customFormat="1">
      <c r="J176" s="1625"/>
      <c r="K176" s="1379"/>
      <c r="L176" s="1379"/>
      <c r="M176" s="1379"/>
      <c r="N176" s="1379"/>
      <c r="O176" s="1379"/>
      <c r="P176" s="1379"/>
      <c r="Q176" s="1379"/>
      <c r="R176" s="1379"/>
      <c r="S176" s="1379"/>
      <c r="T176" s="1379"/>
      <c r="U176" s="1379"/>
      <c r="V176" s="1379"/>
      <c r="W176" s="1379"/>
      <c r="X176" s="1380"/>
      <c r="Y176" s="1381"/>
      <c r="Z176" s="1379"/>
      <c r="AA176" s="1379"/>
    </row>
    <row r="177" spans="10:27" s="1392" customFormat="1">
      <c r="J177" s="1625"/>
      <c r="K177" s="1379"/>
      <c r="L177" s="1379"/>
      <c r="M177" s="1379"/>
      <c r="N177" s="1379"/>
      <c r="O177" s="1379"/>
      <c r="P177" s="1379"/>
      <c r="Q177" s="1379"/>
      <c r="R177" s="1379"/>
      <c r="S177" s="1379"/>
      <c r="T177" s="1379"/>
      <c r="U177" s="1379"/>
      <c r="V177" s="1379"/>
      <c r="W177" s="1379"/>
      <c r="X177" s="1380"/>
      <c r="Y177" s="1381"/>
      <c r="Z177" s="1379"/>
      <c r="AA177" s="1379"/>
    </row>
    <row r="178" spans="10:27" s="1392" customFormat="1">
      <c r="J178" s="1625"/>
      <c r="K178" s="1379"/>
      <c r="L178" s="1379"/>
      <c r="M178" s="1379"/>
      <c r="N178" s="1379"/>
      <c r="O178" s="1379"/>
      <c r="P178" s="1379"/>
      <c r="Q178" s="1379"/>
      <c r="R178" s="1379"/>
      <c r="S178" s="1379"/>
      <c r="T178" s="1379"/>
      <c r="U178" s="1379"/>
      <c r="V178" s="1379"/>
      <c r="W178" s="1379"/>
      <c r="X178" s="1380"/>
      <c r="Y178" s="1381"/>
      <c r="Z178" s="1379"/>
      <c r="AA178" s="1379"/>
    </row>
    <row r="179" spans="10:27" s="1392" customFormat="1">
      <c r="J179" s="1625"/>
      <c r="K179" s="1379"/>
      <c r="L179" s="1379"/>
      <c r="M179" s="1379"/>
      <c r="N179" s="1379"/>
      <c r="O179" s="1379"/>
      <c r="P179" s="1379"/>
      <c r="Q179" s="1379"/>
      <c r="R179" s="1379"/>
      <c r="S179" s="1379"/>
      <c r="T179" s="1379"/>
      <c r="U179" s="1379"/>
      <c r="V179" s="1379"/>
      <c r="W179" s="1379"/>
      <c r="X179" s="1380"/>
      <c r="Y179" s="1381"/>
      <c r="Z179" s="1379"/>
      <c r="AA179" s="1379"/>
    </row>
    <row r="180" spans="10:27" s="1392" customFormat="1">
      <c r="J180" s="1625"/>
      <c r="K180" s="1379"/>
      <c r="L180" s="1379"/>
      <c r="M180" s="1379"/>
      <c r="N180" s="1379"/>
      <c r="O180" s="1379"/>
      <c r="P180" s="1379"/>
      <c r="Q180" s="1379"/>
      <c r="R180" s="1379"/>
      <c r="S180" s="1379"/>
      <c r="T180" s="1379"/>
      <c r="U180" s="1379"/>
      <c r="V180" s="1379"/>
      <c r="W180" s="1379"/>
      <c r="X180" s="1380"/>
      <c r="Y180" s="1381"/>
      <c r="Z180" s="1379"/>
      <c r="AA180" s="1379"/>
    </row>
    <row r="181" spans="10:27" s="1392" customFormat="1">
      <c r="J181" s="1625"/>
      <c r="K181" s="1379"/>
      <c r="L181" s="1379"/>
      <c r="M181" s="1379"/>
      <c r="N181" s="1379"/>
      <c r="O181" s="1379"/>
      <c r="P181" s="1379"/>
      <c r="Q181" s="1379"/>
      <c r="R181" s="1379"/>
      <c r="S181" s="1379"/>
      <c r="T181" s="1379"/>
      <c r="U181" s="1379"/>
      <c r="V181" s="1379"/>
      <c r="W181" s="1379"/>
      <c r="X181" s="1380"/>
      <c r="Y181" s="1381"/>
      <c r="Z181" s="1379"/>
      <c r="AA181" s="1379"/>
    </row>
    <row r="182" spans="10:27" s="1392" customFormat="1">
      <c r="J182" s="1625"/>
      <c r="K182" s="1379"/>
      <c r="L182" s="1379"/>
      <c r="M182" s="1379"/>
      <c r="N182" s="1379"/>
      <c r="O182" s="1379"/>
      <c r="P182" s="1379"/>
      <c r="Q182" s="1379"/>
      <c r="R182" s="1379"/>
      <c r="S182" s="1379"/>
      <c r="T182" s="1379"/>
      <c r="U182" s="1379"/>
      <c r="V182" s="1379"/>
      <c r="W182" s="1379"/>
      <c r="X182" s="1380"/>
      <c r="Y182" s="1381"/>
      <c r="Z182" s="1379"/>
      <c r="AA182" s="1379"/>
    </row>
    <row r="183" spans="10:27" s="1392" customFormat="1">
      <c r="J183" s="1625"/>
      <c r="K183" s="1379"/>
      <c r="L183" s="1379"/>
      <c r="M183" s="1379"/>
      <c r="N183" s="1379"/>
      <c r="O183" s="1379"/>
      <c r="P183" s="1379"/>
      <c r="Q183" s="1379"/>
      <c r="R183" s="1379"/>
      <c r="S183" s="1379"/>
      <c r="T183" s="1379"/>
      <c r="U183" s="1379"/>
      <c r="V183" s="1379"/>
      <c r="W183" s="1379"/>
      <c r="X183" s="1380"/>
      <c r="Y183" s="1381"/>
      <c r="Z183" s="1379"/>
      <c r="AA183" s="1379"/>
    </row>
    <row r="184" spans="10:27" s="1392" customFormat="1">
      <c r="J184" s="1625"/>
      <c r="K184" s="1379"/>
      <c r="L184" s="1379"/>
      <c r="M184" s="1379"/>
      <c r="N184" s="1379"/>
      <c r="O184" s="1379"/>
      <c r="P184" s="1379"/>
      <c r="Q184" s="1379"/>
      <c r="R184" s="1379"/>
      <c r="S184" s="1379"/>
      <c r="T184" s="1379"/>
      <c r="U184" s="1379"/>
      <c r="V184" s="1379"/>
      <c r="W184" s="1379"/>
      <c r="X184" s="1380"/>
      <c r="Y184" s="1381"/>
      <c r="Z184" s="1379"/>
      <c r="AA184" s="1379"/>
    </row>
    <row r="185" spans="10:27" s="1392" customFormat="1">
      <c r="J185" s="1625"/>
      <c r="K185" s="1379"/>
      <c r="L185" s="1379"/>
      <c r="M185" s="1379"/>
      <c r="N185" s="1379"/>
      <c r="O185" s="1379"/>
      <c r="P185" s="1379"/>
      <c r="Q185" s="1379"/>
      <c r="R185" s="1379"/>
      <c r="S185" s="1379"/>
      <c r="T185" s="1379"/>
      <c r="U185" s="1379"/>
      <c r="V185" s="1379"/>
      <c r="W185" s="1379"/>
      <c r="X185" s="1380"/>
      <c r="Y185" s="1381"/>
      <c r="Z185" s="1379"/>
      <c r="AA185" s="1379"/>
    </row>
    <row r="186" spans="10:27" s="1392" customFormat="1">
      <c r="J186" s="1625"/>
      <c r="K186" s="1379"/>
      <c r="L186" s="1379"/>
      <c r="M186" s="1379"/>
      <c r="N186" s="1379"/>
      <c r="O186" s="1379"/>
      <c r="P186" s="1379"/>
      <c r="Q186" s="1379"/>
      <c r="R186" s="1379"/>
      <c r="S186" s="1379"/>
      <c r="T186" s="1379"/>
      <c r="U186" s="1379"/>
      <c r="V186" s="1379"/>
      <c r="W186" s="1379"/>
      <c r="X186" s="1380"/>
      <c r="Y186" s="1381"/>
      <c r="Z186" s="1379"/>
      <c r="AA186" s="1379"/>
    </row>
    <row r="187" spans="10:27" s="1392" customFormat="1">
      <c r="J187" s="1625"/>
      <c r="K187" s="1379"/>
      <c r="L187" s="1379"/>
      <c r="M187" s="1379"/>
      <c r="N187" s="1379"/>
      <c r="O187" s="1379"/>
      <c r="P187" s="1379"/>
      <c r="Q187" s="1379"/>
      <c r="R187" s="1379"/>
      <c r="S187" s="1379"/>
      <c r="T187" s="1379"/>
      <c r="U187" s="1379"/>
      <c r="V187" s="1379"/>
      <c r="W187" s="1379"/>
      <c r="X187" s="1380"/>
      <c r="Y187" s="1381"/>
      <c r="Z187" s="1379"/>
      <c r="AA187" s="1379"/>
    </row>
    <row r="188" spans="10:27" s="1392" customFormat="1">
      <c r="J188" s="1625"/>
      <c r="K188" s="1379"/>
      <c r="L188" s="1379"/>
      <c r="M188" s="1379"/>
      <c r="N188" s="1379"/>
      <c r="O188" s="1379"/>
      <c r="P188" s="1379"/>
      <c r="Q188" s="1379"/>
      <c r="R188" s="1379"/>
      <c r="S188" s="1379"/>
      <c r="T188" s="1379"/>
      <c r="U188" s="1379"/>
      <c r="V188" s="1379"/>
      <c r="W188" s="1379"/>
      <c r="X188" s="1380"/>
      <c r="Y188" s="1381"/>
      <c r="Z188" s="1379"/>
      <c r="AA188" s="1379"/>
    </row>
    <row r="189" spans="10:27" s="1392" customFormat="1">
      <c r="J189" s="1625"/>
      <c r="K189" s="1379"/>
      <c r="L189" s="1379"/>
      <c r="M189" s="1379"/>
      <c r="N189" s="1379"/>
      <c r="O189" s="1379"/>
      <c r="P189" s="1379"/>
      <c r="Q189" s="1379"/>
      <c r="R189" s="1379"/>
      <c r="S189" s="1379"/>
      <c r="T189" s="1379"/>
      <c r="U189" s="1379"/>
      <c r="V189" s="1379"/>
      <c r="W189" s="1379"/>
      <c r="X189" s="1380"/>
      <c r="Y189" s="1381"/>
      <c r="Z189" s="1379"/>
      <c r="AA189" s="1379"/>
    </row>
    <row r="190" spans="10:27" s="1392" customFormat="1">
      <c r="J190" s="1625"/>
      <c r="K190" s="1379"/>
      <c r="L190" s="1379"/>
      <c r="M190" s="1379"/>
      <c r="N190" s="1379"/>
      <c r="O190" s="1379"/>
      <c r="P190" s="1379"/>
      <c r="Q190" s="1379"/>
      <c r="R190" s="1379"/>
      <c r="S190" s="1379"/>
      <c r="T190" s="1379"/>
      <c r="U190" s="1379"/>
      <c r="V190" s="1379"/>
      <c r="W190" s="1379"/>
      <c r="X190" s="1380"/>
      <c r="Y190" s="1381"/>
      <c r="Z190" s="1379"/>
      <c r="AA190" s="1379"/>
    </row>
    <row r="191" spans="10:27" s="1392" customFormat="1">
      <c r="J191" s="1625"/>
      <c r="K191" s="1379"/>
      <c r="L191" s="1379"/>
      <c r="M191" s="1379"/>
      <c r="N191" s="1379"/>
      <c r="O191" s="1379"/>
      <c r="P191" s="1379"/>
      <c r="Q191" s="1379"/>
      <c r="R191" s="1379"/>
      <c r="S191" s="1379"/>
      <c r="T191" s="1379"/>
      <c r="U191" s="1379"/>
      <c r="V191" s="1379"/>
      <c r="W191" s="1379"/>
      <c r="X191" s="1380"/>
      <c r="Y191" s="1381"/>
      <c r="Z191" s="1379"/>
      <c r="AA191" s="1379"/>
    </row>
    <row r="192" spans="10:27" s="1392" customFormat="1">
      <c r="J192" s="1625"/>
      <c r="K192" s="1379"/>
      <c r="L192" s="1379"/>
      <c r="M192" s="1379"/>
      <c r="N192" s="1379"/>
      <c r="O192" s="1379"/>
      <c r="P192" s="1379"/>
      <c r="Q192" s="1379"/>
      <c r="R192" s="1379"/>
      <c r="S192" s="1379"/>
      <c r="T192" s="1379"/>
      <c r="U192" s="1379"/>
      <c r="V192" s="1379"/>
      <c r="W192" s="1379"/>
      <c r="X192" s="1380"/>
      <c r="Y192" s="1381"/>
      <c r="Z192" s="1379"/>
      <c r="AA192" s="1379"/>
    </row>
    <row r="193" spans="10:27" s="1392" customFormat="1">
      <c r="J193" s="1625"/>
      <c r="K193" s="1379"/>
      <c r="L193" s="1379"/>
      <c r="M193" s="1379"/>
      <c r="N193" s="1379"/>
      <c r="O193" s="1379"/>
      <c r="P193" s="1379"/>
      <c r="Q193" s="1379"/>
      <c r="R193" s="1379"/>
      <c r="S193" s="1379"/>
      <c r="T193" s="1379"/>
      <c r="U193" s="1379"/>
      <c r="V193" s="1379"/>
      <c r="W193" s="1379"/>
      <c r="X193" s="1380"/>
      <c r="Y193" s="1381"/>
      <c r="Z193" s="1379"/>
      <c r="AA193" s="1379"/>
    </row>
    <row r="194" spans="10:27" s="1392" customFormat="1">
      <c r="J194" s="1625"/>
      <c r="K194" s="1379"/>
      <c r="L194" s="1379"/>
      <c r="M194" s="1379"/>
      <c r="N194" s="1379"/>
      <c r="O194" s="1379"/>
      <c r="P194" s="1379"/>
      <c r="Q194" s="1379"/>
      <c r="R194" s="1379"/>
      <c r="S194" s="1379"/>
      <c r="T194" s="1379"/>
      <c r="U194" s="1379"/>
      <c r="V194" s="1379"/>
      <c r="W194" s="1379"/>
      <c r="X194" s="1380"/>
      <c r="Y194" s="1381"/>
      <c r="Z194" s="1379"/>
      <c r="AA194" s="1379"/>
    </row>
    <row r="195" spans="10:27" s="1392" customFormat="1">
      <c r="J195" s="1625"/>
      <c r="K195" s="1379"/>
      <c r="L195" s="1379"/>
      <c r="M195" s="1379"/>
      <c r="N195" s="1379"/>
      <c r="O195" s="1379"/>
      <c r="P195" s="1379"/>
      <c r="Q195" s="1379"/>
      <c r="R195" s="1379"/>
      <c r="S195" s="1379"/>
      <c r="T195" s="1379"/>
      <c r="U195" s="1379"/>
      <c r="V195" s="1379"/>
      <c r="W195" s="1379"/>
      <c r="X195" s="1380"/>
      <c r="Y195" s="1381"/>
      <c r="Z195" s="1379"/>
      <c r="AA195" s="1379"/>
    </row>
    <row r="196" spans="10:27" s="1392" customFormat="1">
      <c r="J196" s="1625"/>
      <c r="K196" s="1379"/>
      <c r="L196" s="1379"/>
      <c r="M196" s="1379"/>
      <c r="N196" s="1379"/>
      <c r="O196" s="1379"/>
      <c r="P196" s="1379"/>
      <c r="Q196" s="1379"/>
      <c r="R196" s="1379"/>
      <c r="S196" s="1379"/>
      <c r="T196" s="1379"/>
      <c r="U196" s="1379"/>
      <c r="V196" s="1379"/>
      <c r="W196" s="1379"/>
      <c r="X196" s="1380"/>
      <c r="Y196" s="1381"/>
      <c r="Z196" s="1379"/>
      <c r="AA196" s="1379"/>
    </row>
    <row r="197" spans="10:27" s="1392" customFormat="1">
      <c r="J197" s="1625"/>
      <c r="K197" s="1379"/>
      <c r="L197" s="1379"/>
      <c r="M197" s="1379"/>
      <c r="N197" s="1379"/>
      <c r="O197" s="1379"/>
      <c r="P197" s="1379"/>
      <c r="Q197" s="1379"/>
      <c r="R197" s="1379"/>
      <c r="S197" s="1379"/>
      <c r="T197" s="1379"/>
      <c r="U197" s="1379"/>
      <c r="V197" s="1379"/>
      <c r="W197" s="1379"/>
      <c r="X197" s="1380"/>
      <c r="Y197" s="1381"/>
      <c r="Z197" s="1379"/>
      <c r="AA197" s="1379"/>
    </row>
    <row r="198" spans="10:27" s="1392" customFormat="1">
      <c r="J198" s="1625"/>
      <c r="K198" s="1379"/>
      <c r="L198" s="1379"/>
      <c r="M198" s="1379"/>
      <c r="N198" s="1379"/>
      <c r="O198" s="1379"/>
      <c r="P198" s="1379"/>
      <c r="Q198" s="1379"/>
      <c r="R198" s="1379"/>
      <c r="S198" s="1379"/>
      <c r="T198" s="1379"/>
      <c r="U198" s="1379"/>
      <c r="V198" s="1379"/>
      <c r="W198" s="1379"/>
      <c r="X198" s="1380"/>
      <c r="Y198" s="1381"/>
      <c r="Z198" s="1379"/>
      <c r="AA198" s="1379"/>
    </row>
    <row r="199" spans="10:27" s="1392" customFormat="1">
      <c r="J199" s="1625"/>
      <c r="K199" s="1379"/>
      <c r="L199" s="1379"/>
      <c r="M199" s="1379"/>
      <c r="N199" s="1379"/>
      <c r="O199" s="1379"/>
      <c r="P199" s="1379"/>
      <c r="Q199" s="1379"/>
      <c r="R199" s="1379"/>
      <c r="S199" s="1379"/>
      <c r="T199" s="1379"/>
      <c r="U199" s="1379"/>
      <c r="V199" s="1379"/>
      <c r="W199" s="1379"/>
      <c r="X199" s="1380"/>
      <c r="Y199" s="1381"/>
      <c r="Z199" s="1379"/>
      <c r="AA199" s="1379"/>
    </row>
    <row r="200" spans="10:27" s="1392" customFormat="1">
      <c r="J200" s="1625"/>
      <c r="K200" s="1379"/>
      <c r="L200" s="1379"/>
      <c r="M200" s="1379"/>
      <c r="N200" s="1379"/>
      <c r="O200" s="1379"/>
      <c r="P200" s="1379"/>
      <c r="Q200" s="1379"/>
      <c r="R200" s="1379"/>
      <c r="S200" s="1379"/>
      <c r="T200" s="1379"/>
      <c r="U200" s="1379"/>
      <c r="V200" s="1379"/>
      <c r="W200" s="1379"/>
      <c r="X200" s="1380"/>
      <c r="Y200" s="1381"/>
      <c r="Z200" s="1379"/>
      <c r="AA200" s="1379"/>
    </row>
    <row r="201" spans="10:27" s="1392" customFormat="1">
      <c r="J201" s="1625"/>
      <c r="K201" s="1379"/>
      <c r="L201" s="1379"/>
      <c r="M201" s="1379"/>
      <c r="N201" s="1379"/>
      <c r="O201" s="1379"/>
      <c r="P201" s="1379"/>
      <c r="Q201" s="1379"/>
      <c r="R201" s="1379"/>
      <c r="S201" s="1379"/>
      <c r="T201" s="1379"/>
      <c r="U201" s="1379"/>
      <c r="V201" s="1379"/>
      <c r="W201" s="1379"/>
      <c r="X201" s="1380"/>
      <c r="Y201" s="1381"/>
      <c r="Z201" s="1379"/>
      <c r="AA201" s="1379"/>
    </row>
    <row r="202" spans="10:27" s="1392" customFormat="1">
      <c r="J202" s="1625"/>
      <c r="K202" s="1379"/>
      <c r="L202" s="1379"/>
      <c r="M202" s="1379"/>
      <c r="N202" s="1379"/>
      <c r="O202" s="1379"/>
      <c r="P202" s="1379"/>
      <c r="Q202" s="1379"/>
      <c r="R202" s="1379"/>
      <c r="S202" s="1379"/>
      <c r="T202" s="1379"/>
      <c r="U202" s="1379"/>
      <c r="V202" s="1379"/>
      <c r="W202" s="1379"/>
      <c r="X202" s="1380"/>
      <c r="Y202" s="1381"/>
      <c r="Z202" s="1379"/>
      <c r="AA202" s="1379"/>
    </row>
    <row r="203" spans="10:27" s="1392" customFormat="1">
      <c r="J203" s="1625"/>
      <c r="K203" s="1379"/>
      <c r="L203" s="1379"/>
      <c r="M203" s="1379"/>
      <c r="N203" s="1379"/>
      <c r="O203" s="1379"/>
      <c r="P203" s="1379"/>
      <c r="Q203" s="1379"/>
      <c r="R203" s="1379"/>
      <c r="S203" s="1379"/>
      <c r="T203" s="1379"/>
      <c r="U203" s="1379"/>
      <c r="V203" s="1379"/>
      <c r="W203" s="1379"/>
      <c r="X203" s="1380"/>
      <c r="Y203" s="1381"/>
      <c r="Z203" s="1379"/>
      <c r="AA203" s="1379"/>
    </row>
    <row r="204" spans="10:27" s="1392" customFormat="1">
      <c r="J204" s="1625"/>
      <c r="K204" s="1379"/>
      <c r="L204" s="1379"/>
      <c r="M204" s="1379"/>
      <c r="N204" s="1379"/>
      <c r="O204" s="1379"/>
      <c r="P204" s="1379"/>
      <c r="Q204" s="1379"/>
      <c r="R204" s="1379"/>
      <c r="S204" s="1379"/>
      <c r="T204" s="1379"/>
      <c r="U204" s="1379"/>
      <c r="V204" s="1379"/>
      <c r="W204" s="1379"/>
      <c r="X204" s="1380"/>
      <c r="Y204" s="1381"/>
      <c r="Z204" s="1379"/>
      <c r="AA204" s="1379"/>
    </row>
    <row r="205" spans="10:27" s="1392" customFormat="1">
      <c r="J205" s="1625"/>
      <c r="K205" s="1379"/>
      <c r="L205" s="1379"/>
      <c r="M205" s="1379"/>
      <c r="N205" s="1379"/>
      <c r="O205" s="1379"/>
      <c r="P205" s="1379"/>
      <c r="Q205" s="1379"/>
      <c r="R205" s="1379"/>
      <c r="S205" s="1379"/>
      <c r="T205" s="1379"/>
      <c r="U205" s="1379"/>
      <c r="V205" s="1379"/>
      <c r="W205" s="1379"/>
      <c r="X205" s="1380"/>
      <c r="Y205" s="1381"/>
      <c r="Z205" s="1379"/>
      <c r="AA205" s="1379"/>
    </row>
    <row r="206" spans="10:27" s="1392" customFormat="1">
      <c r="J206" s="1625"/>
      <c r="K206" s="1379"/>
      <c r="L206" s="1379"/>
      <c r="M206" s="1379"/>
      <c r="N206" s="1379"/>
      <c r="O206" s="1379"/>
      <c r="P206" s="1379"/>
      <c r="Q206" s="1379"/>
      <c r="R206" s="1379"/>
      <c r="S206" s="1379"/>
      <c r="T206" s="1379"/>
      <c r="U206" s="1379"/>
      <c r="V206" s="1379"/>
      <c r="W206" s="1379"/>
      <c r="X206" s="1380"/>
      <c r="Y206" s="1381"/>
      <c r="Z206" s="1379"/>
      <c r="AA206" s="1379"/>
    </row>
    <row r="207" spans="10:27" s="1392" customFormat="1">
      <c r="J207" s="1625"/>
      <c r="K207" s="1379"/>
      <c r="L207" s="1379"/>
      <c r="M207" s="1379"/>
      <c r="N207" s="1379"/>
      <c r="O207" s="1379"/>
      <c r="P207" s="1379"/>
      <c r="Q207" s="1379"/>
      <c r="R207" s="1379"/>
      <c r="S207" s="1379"/>
      <c r="T207" s="1379"/>
      <c r="U207" s="1379"/>
      <c r="V207" s="1379"/>
      <c r="W207" s="1379"/>
      <c r="X207" s="1380"/>
      <c r="Y207" s="1381"/>
      <c r="Z207" s="1379"/>
      <c r="AA207" s="1379"/>
    </row>
    <row r="208" spans="10:27" s="1392" customFormat="1">
      <c r="J208" s="1625"/>
      <c r="K208" s="1379"/>
      <c r="L208" s="1379"/>
      <c r="M208" s="1379"/>
      <c r="N208" s="1379"/>
      <c r="O208" s="1379"/>
      <c r="P208" s="1379"/>
      <c r="Q208" s="1379"/>
      <c r="R208" s="1379"/>
      <c r="S208" s="1379"/>
      <c r="T208" s="1379"/>
      <c r="U208" s="1379"/>
      <c r="V208" s="1379"/>
      <c r="W208" s="1379"/>
      <c r="X208" s="1380"/>
      <c r="Y208" s="1381"/>
      <c r="Z208" s="1379"/>
      <c r="AA208" s="1379"/>
    </row>
    <row r="209" spans="10:27" s="1392" customFormat="1">
      <c r="J209" s="1625"/>
      <c r="K209" s="1379"/>
      <c r="L209" s="1379"/>
      <c r="M209" s="1379"/>
      <c r="N209" s="1379"/>
      <c r="O209" s="1379"/>
      <c r="P209" s="1379"/>
      <c r="Q209" s="1379"/>
      <c r="R209" s="1379"/>
      <c r="S209" s="1379"/>
      <c r="T209" s="1379"/>
      <c r="U209" s="1379"/>
      <c r="V209" s="1379"/>
      <c r="W209" s="1379"/>
      <c r="X209" s="1380"/>
      <c r="Y209" s="1381"/>
      <c r="Z209" s="1379"/>
      <c r="AA209" s="1379"/>
    </row>
    <row r="210" spans="10:27" s="1392" customFormat="1">
      <c r="J210" s="1625"/>
      <c r="K210" s="1379"/>
      <c r="L210" s="1379"/>
      <c r="M210" s="1379"/>
      <c r="N210" s="1379"/>
      <c r="O210" s="1379"/>
      <c r="P210" s="1379"/>
      <c r="Q210" s="1379"/>
      <c r="R210" s="1379"/>
      <c r="S210" s="1379"/>
      <c r="T210" s="1379"/>
      <c r="U210" s="1379"/>
      <c r="V210" s="1379"/>
      <c r="W210" s="1379"/>
      <c r="X210" s="1380"/>
      <c r="Y210" s="1381"/>
      <c r="Z210" s="1379"/>
      <c r="AA210" s="1379"/>
    </row>
    <row r="211" spans="10:27" s="1392" customFormat="1">
      <c r="J211" s="1625"/>
      <c r="K211" s="1379"/>
      <c r="L211" s="1379"/>
      <c r="M211" s="1379"/>
      <c r="N211" s="1379"/>
      <c r="O211" s="1379"/>
      <c r="P211" s="1379"/>
      <c r="Q211" s="1379"/>
      <c r="R211" s="1379"/>
      <c r="S211" s="1379"/>
      <c r="T211" s="1379"/>
      <c r="U211" s="1379"/>
      <c r="V211" s="1379"/>
      <c r="W211" s="1379"/>
      <c r="X211" s="1380"/>
      <c r="Y211" s="1381"/>
      <c r="Z211" s="1379"/>
      <c r="AA211" s="1379"/>
    </row>
    <row r="212" spans="10:27" s="1392" customFormat="1">
      <c r="J212" s="1625"/>
      <c r="K212" s="1379"/>
      <c r="L212" s="1379"/>
      <c r="M212" s="1379"/>
      <c r="N212" s="1379"/>
      <c r="O212" s="1379"/>
      <c r="P212" s="1379"/>
      <c r="Q212" s="1379"/>
      <c r="R212" s="1379"/>
      <c r="S212" s="1379"/>
      <c r="T212" s="1379"/>
      <c r="U212" s="1379"/>
      <c r="V212" s="1379"/>
      <c r="W212" s="1379"/>
      <c r="X212" s="1380"/>
      <c r="Y212" s="1381"/>
      <c r="Z212" s="1379"/>
      <c r="AA212" s="1379"/>
    </row>
    <row r="213" spans="10:27" s="1392" customFormat="1">
      <c r="J213" s="1625"/>
      <c r="K213" s="1379"/>
      <c r="L213" s="1379"/>
      <c r="M213" s="1379"/>
      <c r="N213" s="1379"/>
      <c r="O213" s="1379"/>
      <c r="P213" s="1379"/>
      <c r="Q213" s="1379"/>
      <c r="R213" s="1379"/>
      <c r="S213" s="1379"/>
      <c r="T213" s="1379"/>
      <c r="U213" s="1379"/>
      <c r="V213" s="1379"/>
      <c r="W213" s="1379"/>
      <c r="X213" s="1380"/>
      <c r="Y213" s="1381"/>
      <c r="Z213" s="1379"/>
      <c r="AA213" s="1379"/>
    </row>
    <row r="214" spans="10:27" s="1392" customFormat="1">
      <c r="J214" s="1625"/>
      <c r="K214" s="1379"/>
      <c r="L214" s="1379"/>
      <c r="M214" s="1379"/>
      <c r="N214" s="1379"/>
      <c r="O214" s="1379"/>
      <c r="P214" s="1379"/>
      <c r="Q214" s="1379"/>
      <c r="R214" s="1379"/>
      <c r="S214" s="1379"/>
      <c r="T214" s="1379"/>
      <c r="U214" s="1379"/>
      <c r="V214" s="1379"/>
      <c r="W214" s="1379"/>
      <c r="X214" s="1380"/>
      <c r="Y214" s="1381"/>
      <c r="Z214" s="1379"/>
      <c r="AA214" s="1379"/>
    </row>
    <row r="215" spans="10:27" s="1392" customFormat="1">
      <c r="J215" s="1625"/>
      <c r="K215" s="1379"/>
      <c r="L215" s="1379"/>
      <c r="M215" s="1379"/>
      <c r="N215" s="1379"/>
      <c r="O215" s="1379"/>
      <c r="P215" s="1379"/>
      <c r="Q215" s="1379"/>
      <c r="R215" s="1379"/>
      <c r="S215" s="1379"/>
      <c r="T215" s="1379"/>
      <c r="U215" s="1379"/>
      <c r="V215" s="1379"/>
      <c r="W215" s="1379"/>
      <c r="X215" s="1380"/>
      <c r="Y215" s="1381"/>
      <c r="Z215" s="1379"/>
      <c r="AA215" s="1379"/>
    </row>
    <row r="216" spans="10:27" s="1392" customFormat="1">
      <c r="J216" s="1625"/>
      <c r="K216" s="1379"/>
      <c r="L216" s="1379"/>
      <c r="M216" s="1379"/>
      <c r="N216" s="1379"/>
      <c r="O216" s="1379"/>
      <c r="P216" s="1379"/>
      <c r="Q216" s="1379"/>
      <c r="R216" s="1379"/>
      <c r="S216" s="1379"/>
      <c r="T216" s="1379"/>
      <c r="U216" s="1379"/>
      <c r="V216" s="1379"/>
      <c r="W216" s="1379"/>
      <c r="X216" s="1380"/>
      <c r="Y216" s="1381"/>
      <c r="Z216" s="1379"/>
      <c r="AA216" s="1379"/>
    </row>
    <row r="217" spans="10:27" s="1392" customFormat="1">
      <c r="J217" s="1625"/>
      <c r="K217" s="1379"/>
      <c r="L217" s="1379"/>
      <c r="M217" s="1379"/>
      <c r="N217" s="1379"/>
      <c r="O217" s="1379"/>
      <c r="P217" s="1379"/>
      <c r="Q217" s="1379"/>
      <c r="R217" s="1379"/>
      <c r="S217" s="1379"/>
      <c r="T217" s="1379"/>
      <c r="U217" s="1379"/>
      <c r="V217" s="1379"/>
      <c r="W217" s="1379"/>
      <c r="X217" s="1380"/>
      <c r="Y217" s="1381"/>
      <c r="Z217" s="1379"/>
      <c r="AA217" s="1379"/>
    </row>
    <row r="218" spans="10:27" s="1392" customFormat="1">
      <c r="J218" s="1625"/>
      <c r="K218" s="1379"/>
      <c r="L218" s="1379"/>
      <c r="M218" s="1379"/>
      <c r="N218" s="1379"/>
      <c r="O218" s="1379"/>
      <c r="P218" s="1379"/>
      <c r="Q218" s="1379"/>
      <c r="R218" s="1379"/>
      <c r="S218" s="1379"/>
      <c r="T218" s="1379"/>
      <c r="U218" s="1379"/>
      <c r="V218" s="1379"/>
      <c r="W218" s="1379"/>
      <c r="X218" s="1380"/>
      <c r="Y218" s="1381"/>
      <c r="Z218" s="1379"/>
      <c r="AA218" s="1379"/>
    </row>
    <row r="219" spans="10:27" s="1392" customFormat="1">
      <c r="J219" s="1625"/>
      <c r="K219" s="1379"/>
      <c r="L219" s="1379"/>
      <c r="M219" s="1379"/>
      <c r="N219" s="1379"/>
      <c r="O219" s="1379"/>
      <c r="P219" s="1379"/>
      <c r="Q219" s="1379"/>
      <c r="R219" s="1379"/>
      <c r="S219" s="1379"/>
      <c r="T219" s="1379"/>
      <c r="U219" s="1379"/>
      <c r="V219" s="1379"/>
      <c r="W219" s="1379"/>
      <c r="X219" s="1380"/>
      <c r="Y219" s="1381"/>
      <c r="Z219" s="1379"/>
      <c r="AA219" s="1379"/>
    </row>
    <row r="220" spans="10:27" s="1392" customFormat="1">
      <c r="J220" s="1625"/>
      <c r="K220" s="1379"/>
      <c r="L220" s="1379"/>
      <c r="M220" s="1379"/>
      <c r="N220" s="1379"/>
      <c r="O220" s="1379"/>
      <c r="P220" s="1379"/>
      <c r="Q220" s="1379"/>
      <c r="R220" s="1379"/>
      <c r="S220" s="1379"/>
      <c r="T220" s="1379"/>
      <c r="U220" s="1379"/>
      <c r="V220" s="1379"/>
      <c r="W220" s="1379"/>
      <c r="X220" s="1380"/>
      <c r="Y220" s="1381"/>
      <c r="Z220" s="1379"/>
      <c r="AA220" s="1379"/>
    </row>
    <row r="221" spans="10:27" s="1392" customFormat="1">
      <c r="J221" s="1625"/>
      <c r="K221" s="1379"/>
      <c r="L221" s="1379"/>
      <c r="M221" s="1379"/>
      <c r="N221" s="1379"/>
      <c r="O221" s="1379"/>
      <c r="P221" s="1379"/>
      <c r="Q221" s="1379"/>
      <c r="R221" s="1379"/>
      <c r="S221" s="1379"/>
      <c r="T221" s="1379"/>
      <c r="U221" s="1379"/>
      <c r="V221" s="1379"/>
      <c r="W221" s="1379"/>
      <c r="X221" s="1380"/>
      <c r="Y221" s="1381"/>
      <c r="Z221" s="1379"/>
      <c r="AA221" s="1379"/>
    </row>
    <row r="222" spans="10:27" s="1392" customFormat="1">
      <c r="J222" s="1625"/>
      <c r="K222" s="1379"/>
      <c r="L222" s="1379"/>
      <c r="M222" s="1379"/>
      <c r="N222" s="1379"/>
      <c r="O222" s="1379"/>
      <c r="P222" s="1379"/>
      <c r="Q222" s="1379"/>
      <c r="R222" s="1379"/>
      <c r="S222" s="1379"/>
      <c r="T222" s="1379"/>
      <c r="U222" s="1379"/>
      <c r="V222" s="1379"/>
      <c r="W222" s="1379"/>
      <c r="X222" s="1380"/>
      <c r="Y222" s="1381"/>
      <c r="Z222" s="1379"/>
      <c r="AA222" s="1379"/>
    </row>
    <row r="223" spans="10:27" s="1392" customFormat="1">
      <c r="J223" s="1625"/>
      <c r="K223" s="1379"/>
      <c r="L223" s="1379"/>
      <c r="M223" s="1379"/>
      <c r="N223" s="1379"/>
      <c r="O223" s="1379"/>
      <c r="P223" s="1379"/>
      <c r="Q223" s="1379"/>
      <c r="R223" s="1379"/>
      <c r="S223" s="1379"/>
      <c r="T223" s="1379"/>
      <c r="U223" s="1379"/>
      <c r="V223" s="1379"/>
      <c r="W223" s="1379"/>
      <c r="X223" s="1380"/>
      <c r="Y223" s="1381"/>
      <c r="Z223" s="1379"/>
      <c r="AA223" s="1379"/>
    </row>
    <row r="224" spans="10:27" s="1392" customFormat="1">
      <c r="J224" s="1625"/>
      <c r="K224" s="1379"/>
      <c r="L224" s="1379"/>
      <c r="M224" s="1379"/>
      <c r="N224" s="1379"/>
      <c r="O224" s="1379"/>
      <c r="P224" s="1379"/>
      <c r="Q224" s="1379"/>
      <c r="R224" s="1379"/>
      <c r="S224" s="1379"/>
      <c r="T224" s="1379"/>
      <c r="U224" s="1379"/>
      <c r="V224" s="1379"/>
      <c r="W224" s="1379"/>
      <c r="X224" s="1380"/>
      <c r="Y224" s="1381"/>
      <c r="Z224" s="1379"/>
      <c r="AA224" s="1379"/>
    </row>
    <row r="225" spans="10:27" s="1392" customFormat="1">
      <c r="J225" s="1625"/>
      <c r="K225" s="1379"/>
      <c r="L225" s="1379"/>
      <c r="M225" s="1379"/>
      <c r="N225" s="1379"/>
      <c r="O225" s="1379"/>
      <c r="P225" s="1379"/>
      <c r="Q225" s="1379"/>
      <c r="R225" s="1379"/>
      <c r="S225" s="1379"/>
      <c r="T225" s="1379"/>
      <c r="U225" s="1379"/>
      <c r="V225" s="1379"/>
      <c r="W225" s="1379"/>
      <c r="X225" s="1380"/>
      <c r="Y225" s="1381"/>
      <c r="Z225" s="1379"/>
      <c r="AA225" s="1379"/>
    </row>
    <row r="226" spans="10:27" s="1392" customFormat="1">
      <c r="J226" s="1625"/>
      <c r="K226" s="1379"/>
      <c r="L226" s="1379"/>
      <c r="M226" s="1379"/>
      <c r="N226" s="1379"/>
      <c r="O226" s="1379"/>
      <c r="P226" s="1379"/>
      <c r="Q226" s="1379"/>
      <c r="R226" s="1379"/>
      <c r="S226" s="1379"/>
      <c r="T226" s="1379"/>
      <c r="U226" s="1379"/>
      <c r="V226" s="1379"/>
      <c r="W226" s="1379"/>
      <c r="X226" s="1380"/>
      <c r="Y226" s="1381"/>
      <c r="Z226" s="1379"/>
      <c r="AA226" s="1379"/>
    </row>
    <row r="227" spans="10:27" s="1392" customFormat="1">
      <c r="J227" s="1625"/>
      <c r="K227" s="1379"/>
      <c r="L227" s="1379"/>
      <c r="M227" s="1379"/>
      <c r="N227" s="1379"/>
      <c r="O227" s="1379"/>
      <c r="P227" s="1379"/>
      <c r="Q227" s="1379"/>
      <c r="R227" s="1379"/>
      <c r="S227" s="1379"/>
      <c r="T227" s="1379"/>
      <c r="U227" s="1379"/>
      <c r="V227" s="1379"/>
      <c r="W227" s="1379"/>
      <c r="X227" s="1380"/>
      <c r="Y227" s="1381"/>
      <c r="Z227" s="1379"/>
      <c r="AA227" s="1379"/>
    </row>
    <row r="228" spans="10:27" s="1392" customFormat="1">
      <c r="J228" s="1625"/>
      <c r="K228" s="1379"/>
      <c r="L228" s="1379"/>
      <c r="M228" s="1379"/>
      <c r="N228" s="1379"/>
      <c r="O228" s="1379"/>
      <c r="P228" s="1379"/>
      <c r="Q228" s="1379"/>
      <c r="R228" s="1379"/>
      <c r="S228" s="1379"/>
      <c r="T228" s="1379"/>
      <c r="U228" s="1379"/>
      <c r="V228" s="1379"/>
      <c r="W228" s="1379"/>
      <c r="X228" s="1380"/>
      <c r="Y228" s="1381"/>
      <c r="Z228" s="1379"/>
      <c r="AA228" s="1379"/>
    </row>
    <row r="229" spans="10:27" s="1392" customFormat="1">
      <c r="J229" s="1625"/>
      <c r="K229" s="1379"/>
      <c r="L229" s="1379"/>
      <c r="M229" s="1379"/>
      <c r="N229" s="1379"/>
      <c r="O229" s="1379"/>
      <c r="P229" s="1379"/>
      <c r="Q229" s="1379"/>
      <c r="R229" s="1379"/>
      <c r="S229" s="1379"/>
      <c r="T229" s="1379"/>
      <c r="U229" s="1379"/>
      <c r="V229" s="1379"/>
      <c r="W229" s="1379"/>
      <c r="X229" s="1380"/>
      <c r="Y229" s="1381"/>
      <c r="Z229" s="1379"/>
      <c r="AA229" s="1379"/>
    </row>
    <row r="230" spans="10:27" s="1392" customFormat="1">
      <c r="J230" s="1625"/>
      <c r="K230" s="1379"/>
      <c r="L230" s="1379"/>
      <c r="M230" s="1379"/>
      <c r="N230" s="1379"/>
      <c r="O230" s="1379"/>
      <c r="P230" s="1379"/>
      <c r="Q230" s="1379"/>
      <c r="R230" s="1379"/>
      <c r="S230" s="1379"/>
      <c r="T230" s="1379"/>
      <c r="U230" s="1379"/>
      <c r="V230" s="1379"/>
      <c r="W230" s="1379"/>
      <c r="X230" s="1380"/>
      <c r="Y230" s="1381"/>
      <c r="Z230" s="1379"/>
      <c r="AA230" s="1379"/>
    </row>
    <row r="231" spans="10:27" s="1392" customFormat="1">
      <c r="J231" s="1625"/>
      <c r="K231" s="1379"/>
      <c r="L231" s="1379"/>
      <c r="M231" s="1379"/>
      <c r="N231" s="1379"/>
      <c r="O231" s="1379"/>
      <c r="P231" s="1379"/>
      <c r="Q231" s="1379"/>
      <c r="R231" s="1379"/>
      <c r="S231" s="1379"/>
      <c r="T231" s="1379"/>
      <c r="U231" s="1379"/>
      <c r="V231" s="1379"/>
      <c r="W231" s="1379"/>
      <c r="X231" s="1380"/>
      <c r="Y231" s="1381"/>
      <c r="Z231" s="1379"/>
      <c r="AA231" s="1379"/>
    </row>
    <row r="232" spans="10:27" s="1392" customFormat="1">
      <c r="J232" s="1625"/>
      <c r="K232" s="1379"/>
      <c r="L232" s="1379"/>
      <c r="M232" s="1379"/>
      <c r="N232" s="1379"/>
      <c r="O232" s="1379"/>
      <c r="P232" s="1379"/>
      <c r="Q232" s="1379"/>
      <c r="R232" s="1379"/>
      <c r="S232" s="1379"/>
      <c r="T232" s="1379"/>
      <c r="U232" s="1379"/>
      <c r="V232" s="1379"/>
      <c r="W232" s="1379"/>
      <c r="X232" s="1380"/>
      <c r="Y232" s="1381"/>
      <c r="Z232" s="1379"/>
      <c r="AA232" s="1379"/>
    </row>
    <row r="233" spans="10:27" s="1392" customFormat="1">
      <c r="J233" s="1625"/>
      <c r="K233" s="1379"/>
      <c r="L233" s="1379"/>
      <c r="M233" s="1379"/>
      <c r="N233" s="1379"/>
      <c r="O233" s="1379"/>
      <c r="P233" s="1379"/>
      <c r="Q233" s="1379"/>
      <c r="R233" s="1379"/>
      <c r="S233" s="1379"/>
      <c r="T233" s="1379"/>
      <c r="U233" s="1379"/>
      <c r="V233" s="1379"/>
      <c r="W233" s="1379"/>
      <c r="X233" s="1380"/>
      <c r="Y233" s="1381"/>
      <c r="Z233" s="1379"/>
      <c r="AA233" s="1379"/>
    </row>
    <row r="234" spans="10:27" s="1392" customFormat="1">
      <c r="J234" s="1625"/>
      <c r="K234" s="1379"/>
      <c r="L234" s="1379"/>
      <c r="M234" s="1379"/>
      <c r="N234" s="1379"/>
      <c r="O234" s="1379"/>
      <c r="P234" s="1379"/>
      <c r="Q234" s="1379"/>
      <c r="R234" s="1379"/>
      <c r="S234" s="1379"/>
      <c r="T234" s="1379"/>
      <c r="U234" s="1379"/>
      <c r="V234" s="1379"/>
      <c r="W234" s="1379"/>
      <c r="X234" s="1380"/>
      <c r="Y234" s="1381"/>
      <c r="Z234" s="1379"/>
      <c r="AA234" s="1379"/>
    </row>
    <row r="235" spans="10:27" s="1392" customFormat="1">
      <c r="J235" s="1625"/>
      <c r="K235" s="1379"/>
      <c r="L235" s="1379"/>
      <c r="M235" s="1379"/>
      <c r="N235" s="1379"/>
      <c r="O235" s="1379"/>
      <c r="P235" s="1379"/>
      <c r="Q235" s="1379"/>
      <c r="R235" s="1379"/>
      <c r="S235" s="1379"/>
      <c r="T235" s="1379"/>
      <c r="U235" s="1379"/>
      <c r="V235" s="1379"/>
      <c r="W235" s="1379"/>
      <c r="X235" s="1380"/>
      <c r="Y235" s="1381"/>
      <c r="Z235" s="1379"/>
      <c r="AA235" s="1379"/>
    </row>
    <row r="236" spans="10:27" s="1392" customFormat="1">
      <c r="J236" s="1625"/>
      <c r="K236" s="1379"/>
      <c r="L236" s="1379"/>
      <c r="M236" s="1379"/>
      <c r="N236" s="1379"/>
      <c r="O236" s="1379"/>
      <c r="P236" s="1379"/>
      <c r="Q236" s="1379"/>
      <c r="R236" s="1379"/>
      <c r="S236" s="1379"/>
      <c r="T236" s="1379"/>
      <c r="U236" s="1379"/>
      <c r="V236" s="1379"/>
      <c r="W236" s="1379"/>
      <c r="X236" s="1380"/>
      <c r="Y236" s="1381"/>
      <c r="Z236" s="1379"/>
      <c r="AA236" s="1379"/>
    </row>
    <row r="237" spans="10:27" s="1392" customFormat="1">
      <c r="J237" s="1625"/>
      <c r="K237" s="1379"/>
      <c r="L237" s="1379"/>
      <c r="M237" s="1379"/>
      <c r="N237" s="1379"/>
      <c r="O237" s="1379"/>
      <c r="P237" s="1379"/>
      <c r="Q237" s="1379"/>
      <c r="R237" s="1379"/>
      <c r="S237" s="1379"/>
      <c r="T237" s="1379"/>
      <c r="U237" s="1379"/>
      <c r="V237" s="1379"/>
      <c r="W237" s="1379"/>
      <c r="X237" s="1380"/>
      <c r="Y237" s="1381"/>
      <c r="Z237" s="1379"/>
      <c r="AA237" s="1379"/>
    </row>
    <row r="238" spans="10:27" s="1392" customFormat="1">
      <c r="J238" s="1625"/>
      <c r="K238" s="1379"/>
      <c r="L238" s="1379"/>
      <c r="M238" s="1379"/>
      <c r="N238" s="1379"/>
      <c r="O238" s="1379"/>
      <c r="P238" s="1379"/>
      <c r="Q238" s="1379"/>
      <c r="R238" s="1379"/>
      <c r="S238" s="1379"/>
      <c r="T238" s="1379"/>
      <c r="U238" s="1379"/>
      <c r="V238" s="1379"/>
      <c r="W238" s="1379"/>
      <c r="X238" s="1380"/>
      <c r="Y238" s="1381"/>
      <c r="Z238" s="1379"/>
      <c r="AA238" s="1379"/>
    </row>
    <row r="239" spans="10:27" s="1392" customFormat="1">
      <c r="J239" s="1625"/>
      <c r="K239" s="1379"/>
      <c r="L239" s="1379"/>
      <c r="M239" s="1379"/>
      <c r="N239" s="1379"/>
      <c r="O239" s="1379"/>
      <c r="P239" s="1379"/>
      <c r="Q239" s="1379"/>
      <c r="R239" s="1379"/>
      <c r="S239" s="1379"/>
      <c r="T239" s="1379"/>
      <c r="U239" s="1379"/>
      <c r="V239" s="1379"/>
      <c r="W239" s="1379"/>
      <c r="X239" s="1380"/>
      <c r="Y239" s="1381"/>
      <c r="Z239" s="1379"/>
      <c r="AA239" s="1379"/>
    </row>
    <row r="240" spans="10:27" s="1392" customFormat="1">
      <c r="J240" s="1625"/>
      <c r="K240" s="1379"/>
      <c r="L240" s="1379"/>
      <c r="M240" s="1379"/>
      <c r="N240" s="1379"/>
      <c r="O240" s="1379"/>
      <c r="P240" s="1379"/>
      <c r="Q240" s="1379"/>
      <c r="R240" s="1379"/>
      <c r="S240" s="1379"/>
      <c r="T240" s="1379"/>
      <c r="U240" s="1379"/>
      <c r="V240" s="1379"/>
      <c r="W240" s="1379"/>
      <c r="X240" s="1380"/>
      <c r="Y240" s="1381"/>
      <c r="Z240" s="1379"/>
      <c r="AA240" s="1379"/>
    </row>
    <row r="241" spans="10:27" s="1392" customFormat="1">
      <c r="J241" s="1625"/>
      <c r="K241" s="1379"/>
      <c r="L241" s="1379"/>
      <c r="M241" s="1379"/>
      <c r="N241" s="1379"/>
      <c r="O241" s="1379"/>
      <c r="P241" s="1379"/>
      <c r="Q241" s="1379"/>
      <c r="R241" s="1379"/>
      <c r="S241" s="1379"/>
      <c r="T241" s="1379"/>
      <c r="U241" s="1379"/>
      <c r="V241" s="1379"/>
      <c r="W241" s="1379"/>
      <c r="X241" s="1380"/>
      <c r="Y241" s="1381"/>
      <c r="Z241" s="1379"/>
      <c r="AA241" s="1379"/>
    </row>
    <row r="242" spans="10:27" s="1392" customFormat="1">
      <c r="J242" s="1625"/>
      <c r="K242" s="1379"/>
      <c r="L242" s="1379"/>
      <c r="M242" s="1379"/>
      <c r="N242" s="1379"/>
      <c r="O242" s="1379"/>
      <c r="P242" s="1379"/>
      <c r="Q242" s="1379"/>
      <c r="R242" s="1379"/>
      <c r="S242" s="1379"/>
      <c r="T242" s="1379"/>
      <c r="U242" s="1379"/>
      <c r="V242" s="1379"/>
      <c r="W242" s="1379"/>
      <c r="X242" s="1380"/>
      <c r="Y242" s="1381"/>
      <c r="Z242" s="1379"/>
      <c r="AA242" s="1379"/>
    </row>
    <row r="243" spans="10:27" s="1392" customFormat="1">
      <c r="J243" s="1625"/>
      <c r="K243" s="1379"/>
      <c r="L243" s="1379"/>
      <c r="M243" s="1379"/>
      <c r="N243" s="1379"/>
      <c r="O243" s="1379"/>
      <c r="P243" s="1379"/>
      <c r="Q243" s="1379"/>
      <c r="R243" s="1379"/>
      <c r="S243" s="1379"/>
      <c r="T243" s="1379"/>
      <c r="U243" s="1379"/>
      <c r="V243" s="1379"/>
      <c r="W243" s="1379"/>
      <c r="X243" s="1380"/>
      <c r="Y243" s="1381"/>
      <c r="Z243" s="1379"/>
      <c r="AA243" s="1379"/>
    </row>
    <row r="244" spans="10:27" s="1392" customFormat="1">
      <c r="J244" s="1625"/>
      <c r="K244" s="1379"/>
      <c r="L244" s="1379"/>
      <c r="M244" s="1379"/>
      <c r="N244" s="1379"/>
      <c r="O244" s="1379"/>
      <c r="P244" s="1379"/>
      <c r="Q244" s="1379"/>
      <c r="R244" s="1379"/>
      <c r="S244" s="1379"/>
      <c r="T244" s="1379"/>
      <c r="U244" s="1379"/>
      <c r="V244" s="1379"/>
      <c r="W244" s="1379"/>
      <c r="X244" s="1380"/>
      <c r="Y244" s="1381"/>
      <c r="Z244" s="1379"/>
      <c r="AA244" s="1379"/>
    </row>
    <row r="245" spans="10:27" s="1392" customFormat="1">
      <c r="J245" s="1625"/>
      <c r="K245" s="1379"/>
      <c r="L245" s="1379"/>
      <c r="M245" s="1379"/>
      <c r="N245" s="1379"/>
      <c r="O245" s="1379"/>
      <c r="P245" s="1379"/>
      <c r="Q245" s="1379"/>
      <c r="R245" s="1379"/>
      <c r="S245" s="1379"/>
      <c r="T245" s="1379"/>
      <c r="U245" s="1379"/>
      <c r="V245" s="1379"/>
      <c r="W245" s="1379"/>
      <c r="X245" s="1380"/>
      <c r="Y245" s="1381"/>
      <c r="Z245" s="1379"/>
      <c r="AA245" s="1379"/>
    </row>
    <row r="246" spans="10:27" s="1392" customFormat="1">
      <c r="J246" s="1625"/>
      <c r="K246" s="1379"/>
      <c r="L246" s="1379"/>
      <c r="M246" s="1379"/>
      <c r="N246" s="1379"/>
      <c r="O246" s="1379"/>
      <c r="P246" s="1379"/>
      <c r="Q246" s="1379"/>
      <c r="R246" s="1379"/>
      <c r="S246" s="1379"/>
      <c r="T246" s="1379"/>
      <c r="U246" s="1379"/>
      <c r="V246" s="1379"/>
      <c r="W246" s="1379"/>
      <c r="X246" s="1380"/>
      <c r="Y246" s="1381"/>
      <c r="Z246" s="1379"/>
      <c r="AA246" s="1379"/>
    </row>
    <row r="247" spans="10:27" s="1392" customFormat="1">
      <c r="J247" s="1625"/>
      <c r="K247" s="1379"/>
      <c r="L247" s="1379"/>
      <c r="M247" s="1379"/>
      <c r="N247" s="1379"/>
      <c r="O247" s="1379"/>
      <c r="P247" s="1379"/>
      <c r="Q247" s="1379"/>
      <c r="R247" s="1379"/>
      <c r="S247" s="1379"/>
      <c r="T247" s="1379"/>
      <c r="U247" s="1379"/>
      <c r="V247" s="1379"/>
      <c r="W247" s="1379"/>
      <c r="X247" s="1380"/>
      <c r="Y247" s="1381"/>
      <c r="Z247" s="1379"/>
      <c r="AA247" s="1379"/>
    </row>
    <row r="248" spans="10:27" s="1392" customFormat="1">
      <c r="J248" s="1625"/>
      <c r="K248" s="1379"/>
      <c r="L248" s="1379"/>
      <c r="M248" s="1379"/>
      <c r="N248" s="1379"/>
      <c r="O248" s="1379"/>
      <c r="P248" s="1379"/>
      <c r="Q248" s="1379"/>
      <c r="R248" s="1379"/>
      <c r="S248" s="1379"/>
      <c r="T248" s="1379"/>
      <c r="U248" s="1379"/>
      <c r="V248" s="1379"/>
      <c r="W248" s="1379"/>
      <c r="X248" s="1380"/>
      <c r="Y248" s="1381"/>
      <c r="Z248" s="1379"/>
      <c r="AA248" s="1379"/>
    </row>
    <row r="249" spans="10:27" s="1392" customFormat="1">
      <c r="J249" s="1625"/>
      <c r="K249" s="1379"/>
      <c r="L249" s="1379"/>
      <c r="M249" s="1379"/>
      <c r="N249" s="1379"/>
      <c r="O249" s="1379"/>
      <c r="P249" s="1379"/>
      <c r="Q249" s="1379"/>
      <c r="R249" s="1379"/>
      <c r="S249" s="1379"/>
      <c r="T249" s="1379"/>
      <c r="U249" s="1379"/>
      <c r="V249" s="1379"/>
      <c r="W249" s="1379"/>
      <c r="X249" s="1380"/>
      <c r="Y249" s="1381"/>
      <c r="Z249" s="1379"/>
      <c r="AA249" s="1379"/>
    </row>
    <row r="250" spans="10:27" s="1392" customFormat="1">
      <c r="J250" s="1625"/>
      <c r="K250" s="1379"/>
      <c r="L250" s="1379"/>
      <c r="M250" s="1379"/>
      <c r="N250" s="1379"/>
      <c r="O250" s="1379"/>
      <c r="P250" s="1379"/>
      <c r="Q250" s="1379"/>
      <c r="R250" s="1379"/>
      <c r="S250" s="1379"/>
      <c r="T250" s="1379"/>
      <c r="U250" s="1379"/>
      <c r="V250" s="1379"/>
      <c r="W250" s="1379"/>
      <c r="X250" s="1380"/>
      <c r="Y250" s="1381"/>
      <c r="Z250" s="1379"/>
      <c r="AA250" s="1379"/>
    </row>
    <row r="251" spans="10:27" s="1392" customFormat="1">
      <c r="J251" s="1625"/>
      <c r="K251" s="1379"/>
      <c r="L251" s="1379"/>
      <c r="M251" s="1379"/>
      <c r="N251" s="1379"/>
      <c r="O251" s="1379"/>
      <c r="P251" s="1379"/>
      <c r="Q251" s="1379"/>
      <c r="R251" s="1379"/>
      <c r="S251" s="1379"/>
      <c r="T251" s="1379"/>
      <c r="U251" s="1379"/>
      <c r="V251" s="1379"/>
      <c r="W251" s="1379"/>
      <c r="X251" s="1380"/>
      <c r="Y251" s="1381"/>
      <c r="Z251" s="1379"/>
      <c r="AA251" s="1379"/>
    </row>
    <row r="252" spans="10:27" s="1392" customFormat="1">
      <c r="J252" s="1625"/>
      <c r="K252" s="1379"/>
      <c r="L252" s="1379"/>
      <c r="M252" s="1379"/>
      <c r="N252" s="1379"/>
      <c r="O252" s="1379"/>
      <c r="P252" s="1379"/>
      <c r="Q252" s="1379"/>
      <c r="R252" s="1379"/>
      <c r="S252" s="1379"/>
      <c r="T252" s="1379"/>
      <c r="U252" s="1379"/>
      <c r="V252" s="1379"/>
      <c r="W252" s="1379"/>
      <c r="X252" s="1380"/>
      <c r="Y252" s="1381"/>
      <c r="Z252" s="1379"/>
      <c r="AA252" s="1379"/>
    </row>
    <row r="253" spans="10:27" s="1392" customFormat="1">
      <c r="J253" s="1625"/>
      <c r="K253" s="1379"/>
      <c r="L253" s="1379"/>
      <c r="M253" s="1379"/>
      <c r="N253" s="1379"/>
      <c r="O253" s="1379"/>
      <c r="P253" s="1379"/>
      <c r="Q253" s="1379"/>
      <c r="R253" s="1379"/>
      <c r="S253" s="1379"/>
      <c r="T253" s="1379"/>
      <c r="U253" s="1379"/>
      <c r="V253" s="1379"/>
      <c r="W253" s="1379"/>
      <c r="X253" s="1380"/>
      <c r="Y253" s="1381"/>
      <c r="Z253" s="1379"/>
      <c r="AA253" s="1379"/>
    </row>
    <row r="254" spans="10:27" s="1392" customFormat="1">
      <c r="J254" s="1625"/>
      <c r="K254" s="1379"/>
      <c r="L254" s="1379"/>
      <c r="M254" s="1379"/>
      <c r="N254" s="1379"/>
      <c r="O254" s="1379"/>
      <c r="P254" s="1379"/>
      <c r="Q254" s="1379"/>
      <c r="R254" s="1379"/>
      <c r="S254" s="1379"/>
      <c r="T254" s="1379"/>
      <c r="U254" s="1379"/>
      <c r="V254" s="1379"/>
      <c r="W254" s="1379"/>
      <c r="X254" s="1380"/>
      <c r="Y254" s="1381"/>
      <c r="Z254" s="1379"/>
      <c r="AA254" s="1379"/>
    </row>
    <row r="255" spans="10:27" s="1392" customFormat="1">
      <c r="J255" s="1625"/>
      <c r="K255" s="1379"/>
      <c r="L255" s="1379"/>
      <c r="M255" s="1379"/>
      <c r="N255" s="1379"/>
      <c r="O255" s="1379"/>
      <c r="P255" s="1379"/>
      <c r="Q255" s="1379"/>
      <c r="R255" s="1379"/>
      <c r="S255" s="1379"/>
      <c r="T255" s="1379"/>
      <c r="U255" s="1379"/>
      <c r="V255" s="1379"/>
      <c r="W255" s="1379"/>
      <c r="X255" s="1380"/>
      <c r="Y255" s="1381"/>
      <c r="Z255" s="1379"/>
      <c r="AA255" s="1379"/>
    </row>
    <row r="256" spans="10:27" s="1392" customFormat="1">
      <c r="J256" s="1625"/>
      <c r="K256" s="1379"/>
      <c r="L256" s="1379"/>
      <c r="M256" s="1379"/>
      <c r="N256" s="1379"/>
      <c r="O256" s="1379"/>
      <c r="P256" s="1379"/>
      <c r="Q256" s="1379"/>
      <c r="R256" s="1379"/>
      <c r="S256" s="1379"/>
      <c r="T256" s="1379"/>
      <c r="U256" s="1379"/>
      <c r="V256" s="1379"/>
      <c r="W256" s="1379"/>
      <c r="X256" s="1380"/>
      <c r="Y256" s="1381"/>
      <c r="Z256" s="1379"/>
      <c r="AA256" s="1379"/>
    </row>
    <row r="257" spans="10:27" s="1392" customFormat="1">
      <c r="J257" s="1625"/>
      <c r="K257" s="1379"/>
      <c r="L257" s="1379"/>
      <c r="M257" s="1379"/>
      <c r="N257" s="1379"/>
      <c r="O257" s="1379"/>
      <c r="P257" s="1379"/>
      <c r="Q257" s="1379"/>
      <c r="R257" s="1379"/>
      <c r="S257" s="1379"/>
      <c r="T257" s="1379"/>
      <c r="U257" s="1379"/>
      <c r="V257" s="1379"/>
      <c r="W257" s="1379"/>
      <c r="X257" s="1380"/>
      <c r="Y257" s="1381"/>
      <c r="Z257" s="1379"/>
      <c r="AA257" s="1379"/>
    </row>
    <row r="258" spans="10:27" s="1392" customFormat="1">
      <c r="J258" s="1625"/>
      <c r="K258" s="1379"/>
      <c r="L258" s="1379"/>
      <c r="M258" s="1379"/>
      <c r="N258" s="1379"/>
      <c r="O258" s="1379"/>
      <c r="P258" s="1379"/>
      <c r="Q258" s="1379"/>
      <c r="R258" s="1379"/>
      <c r="S258" s="1379"/>
      <c r="T258" s="1379"/>
      <c r="U258" s="1379"/>
      <c r="V258" s="1379"/>
      <c r="W258" s="1379"/>
      <c r="X258" s="1380"/>
      <c r="Y258" s="1381"/>
      <c r="Z258" s="1379"/>
      <c r="AA258" s="1379"/>
    </row>
    <row r="259" spans="10:27" s="1392" customFormat="1">
      <c r="J259" s="1625"/>
      <c r="K259" s="1379"/>
      <c r="L259" s="1379"/>
      <c r="M259" s="1379"/>
      <c r="N259" s="1379"/>
      <c r="O259" s="1379"/>
      <c r="P259" s="1379"/>
      <c r="Q259" s="1379"/>
      <c r="R259" s="1379"/>
      <c r="S259" s="1379"/>
      <c r="T259" s="1379"/>
      <c r="U259" s="1379"/>
      <c r="V259" s="1379"/>
      <c r="W259" s="1379"/>
      <c r="X259" s="1380"/>
      <c r="Y259" s="1381"/>
      <c r="Z259" s="1379"/>
      <c r="AA259" s="1379"/>
    </row>
    <row r="260" spans="10:27" s="1392" customFormat="1">
      <c r="J260" s="1625"/>
      <c r="K260" s="1379"/>
      <c r="L260" s="1379"/>
      <c r="M260" s="1379"/>
      <c r="N260" s="1379"/>
      <c r="O260" s="1379"/>
      <c r="P260" s="1379"/>
      <c r="Q260" s="1379"/>
      <c r="R260" s="1379"/>
      <c r="S260" s="1379"/>
      <c r="T260" s="1379"/>
      <c r="U260" s="1379"/>
      <c r="V260" s="1379"/>
      <c r="W260" s="1379"/>
      <c r="X260" s="1380"/>
      <c r="Y260" s="1381"/>
      <c r="Z260" s="1379"/>
      <c r="AA260" s="1379"/>
    </row>
    <row r="261" spans="10:27" s="1392" customFormat="1">
      <c r="J261" s="1625"/>
      <c r="K261" s="1379"/>
      <c r="L261" s="1379"/>
      <c r="M261" s="1379"/>
      <c r="N261" s="1379"/>
      <c r="O261" s="1379"/>
      <c r="P261" s="1379"/>
      <c r="Q261" s="1379"/>
      <c r="R261" s="1379"/>
      <c r="S261" s="1379"/>
      <c r="T261" s="1379"/>
      <c r="U261" s="1379"/>
      <c r="V261" s="1379"/>
      <c r="W261" s="1379"/>
      <c r="X261" s="1380"/>
      <c r="Y261" s="1381"/>
      <c r="Z261" s="1379"/>
      <c r="AA261" s="1379"/>
    </row>
    <row r="262" spans="10:27" s="1392" customFormat="1">
      <c r="J262" s="1625"/>
      <c r="K262" s="1379"/>
      <c r="L262" s="1379"/>
      <c r="M262" s="1379"/>
      <c r="N262" s="1379"/>
      <c r="O262" s="1379"/>
      <c r="P262" s="1379"/>
      <c r="Q262" s="1379"/>
      <c r="R262" s="1379"/>
      <c r="S262" s="1379"/>
      <c r="T262" s="1379"/>
      <c r="U262" s="1379"/>
      <c r="V262" s="1379"/>
      <c r="W262" s="1379"/>
      <c r="X262" s="1380"/>
      <c r="Y262" s="1381"/>
      <c r="Z262" s="1379"/>
      <c r="AA262" s="1379"/>
    </row>
    <row r="263" spans="10:27" s="1392" customFormat="1">
      <c r="J263" s="1625"/>
      <c r="K263" s="1379"/>
      <c r="L263" s="1379"/>
      <c r="M263" s="1379"/>
      <c r="N263" s="1379"/>
      <c r="O263" s="1379"/>
      <c r="P263" s="1379"/>
      <c r="Q263" s="1379"/>
      <c r="R263" s="1379"/>
      <c r="S263" s="1379"/>
      <c r="T263" s="1379"/>
      <c r="U263" s="1379"/>
      <c r="V263" s="1379"/>
      <c r="W263" s="1379"/>
      <c r="X263" s="1380"/>
      <c r="Y263" s="1381"/>
      <c r="Z263" s="1379"/>
      <c r="AA263" s="1379"/>
    </row>
    <row r="264" spans="10:27" s="1392" customFormat="1">
      <c r="J264" s="1625"/>
      <c r="K264" s="1379"/>
      <c r="L264" s="1379"/>
      <c r="M264" s="1379"/>
      <c r="N264" s="1379"/>
      <c r="O264" s="1379"/>
      <c r="P264" s="1379"/>
      <c r="Q264" s="1379"/>
      <c r="R264" s="1379"/>
      <c r="S264" s="1379"/>
      <c r="T264" s="1379"/>
      <c r="U264" s="1379"/>
      <c r="V264" s="1379"/>
      <c r="W264" s="1379"/>
      <c r="X264" s="1380"/>
      <c r="Y264" s="1381"/>
      <c r="Z264" s="1379"/>
      <c r="AA264" s="1379"/>
    </row>
    <row r="265" spans="10:27" s="1392" customFormat="1">
      <c r="J265" s="1625"/>
      <c r="K265" s="1379"/>
      <c r="L265" s="1379"/>
      <c r="M265" s="1379"/>
      <c r="N265" s="1379"/>
      <c r="O265" s="1379"/>
      <c r="P265" s="1379"/>
      <c r="Q265" s="1379"/>
      <c r="R265" s="1379"/>
      <c r="S265" s="1379"/>
      <c r="T265" s="1379"/>
      <c r="U265" s="1379"/>
      <c r="V265" s="1379"/>
      <c r="W265" s="1379"/>
      <c r="X265" s="1380"/>
      <c r="Y265" s="1381"/>
      <c r="Z265" s="1379"/>
      <c r="AA265" s="1379"/>
    </row>
    <row r="266" spans="10:27" s="1392" customFormat="1">
      <c r="J266" s="1625"/>
      <c r="K266" s="1379"/>
      <c r="L266" s="1379"/>
      <c r="M266" s="1379"/>
      <c r="N266" s="1379"/>
      <c r="O266" s="1379"/>
      <c r="P266" s="1379"/>
      <c r="Q266" s="1379"/>
      <c r="R266" s="1379"/>
      <c r="S266" s="1379"/>
      <c r="T266" s="1379"/>
      <c r="U266" s="1379"/>
      <c r="V266" s="1379"/>
      <c r="W266" s="1379"/>
      <c r="X266" s="1380"/>
      <c r="Y266" s="1381"/>
      <c r="Z266" s="1379"/>
      <c r="AA266" s="1379"/>
    </row>
    <row r="267" spans="10:27" s="1392" customFormat="1">
      <c r="J267" s="1625"/>
      <c r="K267" s="1379"/>
      <c r="L267" s="1379"/>
      <c r="M267" s="1379"/>
      <c r="N267" s="1379"/>
      <c r="O267" s="1379"/>
      <c r="P267" s="1379"/>
      <c r="Q267" s="1379"/>
      <c r="R267" s="1379"/>
      <c r="S267" s="1379"/>
      <c r="T267" s="1379"/>
      <c r="U267" s="1379"/>
      <c r="V267" s="1379"/>
      <c r="W267" s="1379"/>
      <c r="X267" s="1380"/>
      <c r="Y267" s="1381"/>
      <c r="Z267" s="1379"/>
      <c r="AA267" s="1379"/>
    </row>
    <row r="268" spans="10:27" s="1392" customFormat="1">
      <c r="J268" s="1625"/>
      <c r="K268" s="1379"/>
      <c r="L268" s="1379"/>
      <c r="M268" s="1379"/>
      <c r="N268" s="1379"/>
      <c r="O268" s="1379"/>
      <c r="P268" s="1379"/>
      <c r="Q268" s="1379"/>
      <c r="R268" s="1379"/>
      <c r="S268" s="1379"/>
      <c r="T268" s="1379"/>
      <c r="U268" s="1379"/>
      <c r="V268" s="1379"/>
      <c r="W268" s="1379"/>
      <c r="X268" s="1380"/>
      <c r="Y268" s="1381"/>
      <c r="Z268" s="1379"/>
      <c r="AA268" s="1379"/>
    </row>
    <row r="269" spans="10:27" s="1392" customFormat="1">
      <c r="J269" s="1625"/>
      <c r="K269" s="1379"/>
      <c r="L269" s="1379"/>
      <c r="M269" s="1379"/>
      <c r="N269" s="1379"/>
      <c r="O269" s="1379"/>
      <c r="P269" s="1379"/>
      <c r="Q269" s="1379"/>
      <c r="R269" s="1379"/>
      <c r="S269" s="1379"/>
      <c r="T269" s="1379"/>
      <c r="U269" s="1379"/>
      <c r="V269" s="1379"/>
      <c r="W269" s="1379"/>
      <c r="X269" s="1380"/>
      <c r="Y269" s="1381"/>
      <c r="Z269" s="1379"/>
      <c r="AA269" s="1379"/>
    </row>
    <row r="270" spans="10:27" s="1392" customFormat="1">
      <c r="J270" s="1625"/>
      <c r="K270" s="1379"/>
      <c r="L270" s="1379"/>
      <c r="M270" s="1379"/>
      <c r="N270" s="1379"/>
      <c r="O270" s="1379"/>
      <c r="P270" s="1379"/>
      <c r="Q270" s="1379"/>
      <c r="R270" s="1379"/>
      <c r="S270" s="1379"/>
      <c r="T270" s="1379"/>
      <c r="U270" s="1379"/>
      <c r="V270" s="1379"/>
      <c r="W270" s="1379"/>
      <c r="X270" s="1380"/>
      <c r="Y270" s="1381"/>
      <c r="Z270" s="1379"/>
      <c r="AA270" s="1379"/>
    </row>
    <row r="271" spans="10:27" s="1392" customFormat="1">
      <c r="J271" s="1625"/>
      <c r="K271" s="1379"/>
      <c r="L271" s="1379"/>
      <c r="M271" s="1379"/>
      <c r="N271" s="1379"/>
      <c r="O271" s="1379"/>
      <c r="P271" s="1379"/>
      <c r="Q271" s="1379"/>
      <c r="R271" s="1379"/>
      <c r="S271" s="1379"/>
      <c r="T271" s="1379"/>
      <c r="U271" s="1379"/>
      <c r="V271" s="1379"/>
      <c r="W271" s="1379"/>
      <c r="X271" s="1380"/>
      <c r="Y271" s="1381"/>
      <c r="Z271" s="1379"/>
      <c r="AA271" s="1379"/>
    </row>
    <row r="272" spans="10:27" s="1392" customFormat="1">
      <c r="J272" s="1625"/>
      <c r="K272" s="1379"/>
      <c r="L272" s="1379"/>
      <c r="M272" s="1379"/>
      <c r="N272" s="1379"/>
      <c r="O272" s="1379"/>
      <c r="P272" s="1379"/>
      <c r="Q272" s="1379"/>
      <c r="R272" s="1379"/>
      <c r="S272" s="1379"/>
      <c r="T272" s="1379"/>
      <c r="U272" s="1379"/>
      <c r="V272" s="1379"/>
      <c r="W272" s="1379"/>
      <c r="X272" s="1380"/>
      <c r="Y272" s="1381"/>
      <c r="Z272" s="1379"/>
      <c r="AA272" s="1379"/>
    </row>
    <row r="273" spans="10:27" s="1392" customFormat="1">
      <c r="J273" s="1625"/>
      <c r="K273" s="1379"/>
      <c r="L273" s="1379"/>
      <c r="M273" s="1379"/>
      <c r="N273" s="1379"/>
      <c r="O273" s="1379"/>
      <c r="P273" s="1379"/>
      <c r="Q273" s="1379"/>
      <c r="R273" s="1379"/>
      <c r="S273" s="1379"/>
      <c r="T273" s="1379"/>
      <c r="U273" s="1379"/>
      <c r="V273" s="1379"/>
      <c r="W273" s="1379"/>
      <c r="X273" s="1380"/>
      <c r="Y273" s="1381"/>
      <c r="Z273" s="1379"/>
      <c r="AA273" s="1379"/>
    </row>
    <row r="274" spans="10:27" s="1392" customFormat="1">
      <c r="J274" s="1625"/>
      <c r="K274" s="1379"/>
      <c r="L274" s="1379"/>
      <c r="M274" s="1379"/>
      <c r="N274" s="1379"/>
      <c r="O274" s="1379"/>
      <c r="P274" s="1379"/>
      <c r="Q274" s="1379"/>
      <c r="R274" s="1379"/>
      <c r="S274" s="1379"/>
      <c r="T274" s="1379"/>
      <c r="U274" s="1379"/>
      <c r="V274" s="1379"/>
      <c r="W274" s="1379"/>
      <c r="X274" s="1380"/>
      <c r="Y274" s="1381"/>
      <c r="Z274" s="1379"/>
      <c r="AA274" s="1379"/>
    </row>
    <row r="275" spans="10:27" s="1392" customFormat="1">
      <c r="J275" s="1625"/>
      <c r="K275" s="1379"/>
      <c r="L275" s="1379"/>
      <c r="M275" s="1379"/>
      <c r="N275" s="1379"/>
      <c r="O275" s="1379"/>
      <c r="P275" s="1379"/>
      <c r="Q275" s="1379"/>
      <c r="R275" s="1379"/>
      <c r="S275" s="1379"/>
      <c r="T275" s="1379"/>
      <c r="U275" s="1379"/>
      <c r="V275" s="1379"/>
      <c r="W275" s="1379"/>
      <c r="X275" s="1380"/>
      <c r="Y275" s="1381"/>
      <c r="Z275" s="1379"/>
      <c r="AA275" s="1379"/>
    </row>
    <row r="276" spans="10:27" s="1392" customFormat="1">
      <c r="J276" s="1625"/>
      <c r="K276" s="1379"/>
      <c r="L276" s="1379"/>
      <c r="M276" s="1379"/>
      <c r="N276" s="1379"/>
      <c r="O276" s="1379"/>
      <c r="P276" s="1379"/>
      <c r="Q276" s="1379"/>
      <c r="R276" s="1379"/>
      <c r="S276" s="1379"/>
      <c r="T276" s="1379"/>
      <c r="U276" s="1379"/>
      <c r="V276" s="1379"/>
      <c r="W276" s="1379"/>
      <c r="X276" s="1380"/>
      <c r="Y276" s="1381"/>
      <c r="Z276" s="1379"/>
      <c r="AA276" s="1379"/>
    </row>
    <row r="277" spans="10:27" s="1392" customFormat="1">
      <c r="J277" s="1625"/>
      <c r="K277" s="1379"/>
      <c r="L277" s="1379"/>
      <c r="M277" s="1379"/>
      <c r="N277" s="1379"/>
      <c r="O277" s="1379"/>
      <c r="P277" s="1379"/>
      <c r="Q277" s="1379"/>
      <c r="R277" s="1379"/>
      <c r="S277" s="1379"/>
      <c r="T277" s="1379"/>
      <c r="U277" s="1379"/>
      <c r="V277" s="1379"/>
      <c r="W277" s="1379"/>
      <c r="X277" s="1380"/>
      <c r="Y277" s="1381"/>
      <c r="Z277" s="1379"/>
      <c r="AA277" s="1379"/>
    </row>
    <row r="278" spans="10:27" s="1392" customFormat="1">
      <c r="J278" s="1625"/>
      <c r="K278" s="1379"/>
      <c r="L278" s="1379"/>
      <c r="M278" s="1379"/>
      <c r="N278" s="1379"/>
      <c r="O278" s="1379"/>
      <c r="P278" s="1379"/>
      <c r="Q278" s="1379"/>
      <c r="R278" s="1379"/>
      <c r="S278" s="1379"/>
      <c r="T278" s="1379"/>
      <c r="U278" s="1379"/>
      <c r="V278" s="1379"/>
      <c r="W278" s="1379"/>
      <c r="X278" s="1380"/>
      <c r="Y278" s="1381"/>
      <c r="Z278" s="1379"/>
      <c r="AA278" s="1379"/>
    </row>
    <row r="279" spans="10:27" s="1392" customFormat="1">
      <c r="J279" s="1625"/>
      <c r="K279" s="1379"/>
      <c r="L279" s="1379"/>
      <c r="M279" s="1379"/>
      <c r="N279" s="1379"/>
      <c r="O279" s="1379"/>
      <c r="P279" s="1379"/>
      <c r="Q279" s="1379"/>
      <c r="R279" s="1379"/>
      <c r="S279" s="1379"/>
      <c r="T279" s="1379"/>
      <c r="U279" s="1379"/>
      <c r="V279" s="1379"/>
      <c r="W279" s="1379"/>
      <c r="X279" s="1380"/>
      <c r="Y279" s="1381"/>
      <c r="Z279" s="1379"/>
      <c r="AA279" s="1379"/>
    </row>
    <row r="280" spans="10:27" s="1392" customFormat="1">
      <c r="J280" s="1625"/>
      <c r="K280" s="1379"/>
      <c r="L280" s="1379"/>
      <c r="M280" s="1379"/>
      <c r="N280" s="1379"/>
      <c r="O280" s="1379"/>
      <c r="P280" s="1379"/>
      <c r="Q280" s="1379"/>
      <c r="R280" s="1379"/>
      <c r="S280" s="1379"/>
      <c r="T280" s="1379"/>
      <c r="U280" s="1379"/>
      <c r="V280" s="1379"/>
      <c r="W280" s="1379"/>
      <c r="X280" s="1380"/>
      <c r="Y280" s="1381"/>
      <c r="Z280" s="1379"/>
      <c r="AA280" s="1379"/>
    </row>
    <row r="281" spans="10:27" s="1392" customFormat="1">
      <c r="J281" s="1625"/>
      <c r="K281" s="1379"/>
      <c r="L281" s="1379"/>
      <c r="M281" s="1379"/>
      <c r="N281" s="1379"/>
      <c r="O281" s="1379"/>
      <c r="P281" s="1379"/>
      <c r="Q281" s="1379"/>
      <c r="R281" s="1379"/>
      <c r="S281" s="1379"/>
      <c r="T281" s="1379"/>
      <c r="U281" s="1379"/>
      <c r="V281" s="1379"/>
      <c r="W281" s="1379"/>
      <c r="X281" s="1380"/>
      <c r="Y281" s="1381"/>
      <c r="Z281" s="1379"/>
      <c r="AA281" s="1379"/>
    </row>
    <row r="282" spans="10:27" s="1392" customFormat="1">
      <c r="J282" s="1625"/>
      <c r="K282" s="1379"/>
      <c r="L282" s="1379"/>
      <c r="M282" s="1379"/>
      <c r="N282" s="1379"/>
      <c r="O282" s="1379"/>
      <c r="P282" s="1379"/>
      <c r="Q282" s="1379"/>
      <c r="R282" s="1379"/>
      <c r="S282" s="1379"/>
      <c r="T282" s="1379"/>
      <c r="U282" s="1379"/>
      <c r="V282" s="1379"/>
      <c r="W282" s="1379"/>
      <c r="X282" s="1380"/>
      <c r="Y282" s="1381"/>
      <c r="Z282" s="1379"/>
      <c r="AA282" s="1379"/>
    </row>
    <row r="283" spans="10:27" s="1392" customFormat="1">
      <c r="J283" s="1625"/>
      <c r="K283" s="1379"/>
      <c r="L283" s="1379"/>
      <c r="M283" s="1379"/>
      <c r="N283" s="1379"/>
      <c r="O283" s="1379"/>
      <c r="P283" s="1379"/>
      <c r="Q283" s="1379"/>
      <c r="R283" s="1379"/>
      <c r="S283" s="1379"/>
      <c r="T283" s="1379"/>
      <c r="U283" s="1379"/>
      <c r="V283" s="1379"/>
      <c r="W283" s="1379"/>
      <c r="X283" s="1380"/>
      <c r="Y283" s="1381"/>
      <c r="Z283" s="1379"/>
      <c r="AA283" s="1379"/>
    </row>
    <row r="284" spans="10:27" s="1392" customFormat="1">
      <c r="J284" s="1625"/>
      <c r="K284" s="1379"/>
      <c r="L284" s="1379"/>
      <c r="M284" s="1379"/>
      <c r="N284" s="1379"/>
      <c r="O284" s="1379"/>
      <c r="P284" s="1379"/>
      <c r="Q284" s="1379"/>
      <c r="R284" s="1379"/>
      <c r="S284" s="1379"/>
      <c r="T284" s="1379"/>
      <c r="U284" s="1379"/>
      <c r="V284" s="1379"/>
      <c r="W284" s="1379"/>
      <c r="X284" s="1380"/>
      <c r="Y284" s="1381"/>
      <c r="Z284" s="1379"/>
      <c r="AA284" s="1379"/>
    </row>
    <row r="285" spans="10:27" s="1392" customFormat="1">
      <c r="J285" s="1625"/>
      <c r="K285" s="1379"/>
      <c r="L285" s="1379"/>
      <c r="M285" s="1379"/>
      <c r="N285" s="1379"/>
      <c r="O285" s="1379"/>
      <c r="P285" s="1379"/>
      <c r="Q285" s="1379"/>
      <c r="R285" s="1379"/>
      <c r="S285" s="1379"/>
      <c r="T285" s="1379"/>
      <c r="U285" s="1379"/>
      <c r="V285" s="1379"/>
      <c r="W285" s="1379"/>
      <c r="X285" s="1380"/>
      <c r="Y285" s="1381"/>
      <c r="Z285" s="1379"/>
      <c r="AA285" s="1379"/>
    </row>
    <row r="286" spans="10:27" s="1392" customFormat="1">
      <c r="J286" s="1625"/>
      <c r="K286" s="1379"/>
      <c r="L286" s="1379"/>
      <c r="M286" s="1379"/>
      <c r="N286" s="1379"/>
      <c r="O286" s="1379"/>
      <c r="P286" s="1379"/>
      <c r="Q286" s="1379"/>
      <c r="R286" s="1379"/>
      <c r="S286" s="1379"/>
      <c r="T286" s="1379"/>
      <c r="U286" s="1379"/>
      <c r="V286" s="1379"/>
      <c r="W286" s="1379"/>
      <c r="X286" s="1380"/>
      <c r="Y286" s="1381"/>
      <c r="Z286" s="1379"/>
      <c r="AA286" s="1379"/>
    </row>
    <row r="287" spans="10:27" s="1392" customFormat="1">
      <c r="J287" s="1625"/>
      <c r="K287" s="1379"/>
      <c r="L287" s="1379"/>
      <c r="M287" s="1379"/>
      <c r="N287" s="1379"/>
      <c r="O287" s="1379"/>
      <c r="P287" s="1379"/>
      <c r="Q287" s="1379"/>
      <c r="R287" s="1379"/>
      <c r="S287" s="1379"/>
      <c r="T287" s="1379"/>
      <c r="U287" s="1379"/>
      <c r="V287" s="1379"/>
      <c r="W287" s="1379"/>
      <c r="X287" s="1380"/>
      <c r="Y287" s="1381"/>
      <c r="Z287" s="1379"/>
      <c r="AA287" s="1379"/>
    </row>
    <row r="288" spans="10:27" s="1392" customFormat="1">
      <c r="J288" s="1625"/>
      <c r="K288" s="1379"/>
      <c r="L288" s="1379"/>
      <c r="M288" s="1379"/>
      <c r="N288" s="1379"/>
      <c r="O288" s="1379"/>
      <c r="P288" s="1379"/>
      <c r="Q288" s="1379"/>
      <c r="R288" s="1379"/>
      <c r="S288" s="1379"/>
      <c r="T288" s="1379"/>
      <c r="U288" s="1379"/>
      <c r="V288" s="1379"/>
      <c r="W288" s="1379"/>
      <c r="X288" s="1380"/>
      <c r="Y288" s="1381"/>
      <c r="Z288" s="1379"/>
      <c r="AA288" s="1379"/>
    </row>
    <row r="289" spans="10:27" s="1392" customFormat="1">
      <c r="J289" s="1625"/>
      <c r="K289" s="1379"/>
      <c r="L289" s="1379"/>
      <c r="M289" s="1379"/>
      <c r="N289" s="1379"/>
      <c r="O289" s="1379"/>
      <c r="P289" s="1379"/>
      <c r="Q289" s="1379"/>
      <c r="R289" s="1379"/>
      <c r="S289" s="1379"/>
      <c r="T289" s="1379"/>
      <c r="U289" s="1379"/>
      <c r="V289" s="1379"/>
      <c r="W289" s="1379"/>
      <c r="X289" s="1380"/>
      <c r="Y289" s="1381"/>
      <c r="Z289" s="1379"/>
      <c r="AA289" s="1379"/>
    </row>
    <row r="290" spans="10:27" s="1392" customFormat="1">
      <c r="J290" s="1625"/>
      <c r="K290" s="1379"/>
      <c r="L290" s="1379"/>
      <c r="M290" s="1379"/>
      <c r="N290" s="1379"/>
      <c r="O290" s="1379"/>
      <c r="P290" s="1379"/>
      <c r="Q290" s="1379"/>
      <c r="R290" s="1379"/>
      <c r="S290" s="1379"/>
      <c r="T290" s="1379"/>
      <c r="U290" s="1379"/>
      <c r="V290" s="1379"/>
      <c r="W290" s="1379"/>
      <c r="X290" s="1380"/>
      <c r="Y290" s="1381"/>
      <c r="Z290" s="1379"/>
      <c r="AA290" s="1379"/>
    </row>
    <row r="291" spans="10:27" s="1392" customFormat="1">
      <c r="J291" s="1625"/>
      <c r="K291" s="1379"/>
      <c r="L291" s="1379"/>
      <c r="M291" s="1379"/>
      <c r="N291" s="1379"/>
      <c r="O291" s="1379"/>
      <c r="P291" s="1379"/>
      <c r="Q291" s="1379"/>
      <c r="R291" s="1379"/>
      <c r="S291" s="1379"/>
      <c r="T291" s="1379"/>
      <c r="U291" s="1379"/>
      <c r="V291" s="1379"/>
      <c r="W291" s="1379"/>
      <c r="X291" s="1380"/>
      <c r="Y291" s="1381"/>
      <c r="Z291" s="1379"/>
      <c r="AA291" s="1379"/>
    </row>
    <row r="292" spans="10:27" s="1392" customFormat="1">
      <c r="J292" s="1625"/>
      <c r="K292" s="1379"/>
      <c r="L292" s="1379"/>
      <c r="M292" s="1379"/>
      <c r="N292" s="1379"/>
      <c r="O292" s="1379"/>
      <c r="P292" s="1379"/>
      <c r="Q292" s="1379"/>
      <c r="R292" s="1379"/>
      <c r="S292" s="1379"/>
      <c r="T292" s="1379"/>
      <c r="U292" s="1379"/>
      <c r="V292" s="1379"/>
      <c r="W292" s="1379"/>
      <c r="X292" s="1380"/>
      <c r="Y292" s="1381"/>
      <c r="Z292" s="1379"/>
      <c r="AA292" s="1379"/>
    </row>
    <row r="293" spans="10:27" s="1392" customFormat="1">
      <c r="J293" s="1625"/>
      <c r="K293" s="1379"/>
      <c r="L293" s="1379"/>
      <c r="M293" s="1379"/>
      <c r="N293" s="1379"/>
      <c r="O293" s="1379"/>
      <c r="P293" s="1379"/>
      <c r="Q293" s="1379"/>
      <c r="R293" s="1379"/>
      <c r="S293" s="1379"/>
      <c r="T293" s="1379"/>
      <c r="U293" s="1379"/>
      <c r="V293" s="1379"/>
      <c r="W293" s="1379"/>
      <c r="X293" s="1380"/>
      <c r="Y293" s="1381"/>
      <c r="Z293" s="1379"/>
      <c r="AA293" s="1379"/>
    </row>
    <row r="294" spans="10:27" s="1392" customFormat="1">
      <c r="J294" s="1625"/>
      <c r="K294" s="1379"/>
      <c r="L294" s="1379"/>
      <c r="M294" s="1379"/>
      <c r="N294" s="1379"/>
      <c r="O294" s="1379"/>
      <c r="P294" s="1379"/>
      <c r="Q294" s="1379"/>
      <c r="R294" s="1379"/>
      <c r="S294" s="1379"/>
      <c r="T294" s="1379"/>
      <c r="U294" s="1379"/>
      <c r="V294" s="1379"/>
      <c r="W294" s="1379"/>
      <c r="X294" s="1380"/>
      <c r="Y294" s="1381"/>
      <c r="Z294" s="1379"/>
      <c r="AA294" s="1379"/>
    </row>
    <row r="295" spans="10:27" s="1392" customFormat="1">
      <c r="J295" s="1625"/>
      <c r="K295" s="1379"/>
      <c r="L295" s="1379"/>
      <c r="M295" s="1379"/>
      <c r="N295" s="1379"/>
      <c r="O295" s="1379"/>
      <c r="P295" s="1379"/>
      <c r="Q295" s="1379"/>
      <c r="R295" s="1379"/>
      <c r="S295" s="1379"/>
      <c r="T295" s="1379"/>
      <c r="U295" s="1379"/>
      <c r="V295" s="1379"/>
      <c r="W295" s="1379"/>
      <c r="X295" s="1380"/>
      <c r="Y295" s="1381"/>
      <c r="Z295" s="1379"/>
      <c r="AA295" s="1379"/>
    </row>
    <row r="296" spans="10:27" s="1392" customFormat="1">
      <c r="J296" s="1625"/>
      <c r="K296" s="1379"/>
      <c r="L296" s="1379"/>
      <c r="M296" s="1379"/>
      <c r="N296" s="1379"/>
      <c r="O296" s="1379"/>
      <c r="P296" s="1379"/>
      <c r="Q296" s="1379"/>
      <c r="R296" s="1379"/>
      <c r="S296" s="1379"/>
      <c r="T296" s="1379"/>
      <c r="U296" s="1379"/>
      <c r="V296" s="1379"/>
      <c r="W296" s="1379"/>
      <c r="X296" s="1380"/>
      <c r="Y296" s="1381"/>
      <c r="Z296" s="1379"/>
      <c r="AA296" s="1379"/>
    </row>
    <row r="297" spans="10:27" s="1392" customFormat="1">
      <c r="J297" s="1625"/>
      <c r="K297" s="1379"/>
      <c r="L297" s="1379"/>
      <c r="M297" s="1379"/>
      <c r="N297" s="1379"/>
      <c r="O297" s="1379"/>
      <c r="P297" s="1379"/>
      <c r="Q297" s="1379"/>
      <c r="R297" s="1379"/>
      <c r="S297" s="1379"/>
      <c r="T297" s="1379"/>
      <c r="U297" s="1379"/>
      <c r="V297" s="1379"/>
      <c r="W297" s="1379"/>
      <c r="X297" s="1380"/>
      <c r="Y297" s="1381"/>
      <c r="Z297" s="1379"/>
      <c r="AA297" s="1379"/>
    </row>
    <row r="298" spans="10:27" s="1392" customFormat="1">
      <c r="J298" s="1625"/>
      <c r="K298" s="1379"/>
      <c r="L298" s="1379"/>
      <c r="M298" s="1379"/>
      <c r="N298" s="1379"/>
      <c r="O298" s="1379"/>
      <c r="P298" s="1379"/>
      <c r="Q298" s="1379"/>
      <c r="R298" s="1379"/>
      <c r="S298" s="1379"/>
      <c r="T298" s="1379"/>
      <c r="U298" s="1379"/>
      <c r="V298" s="1379"/>
      <c r="W298" s="1379"/>
      <c r="X298" s="1380"/>
      <c r="Y298" s="1381"/>
      <c r="Z298" s="1379"/>
      <c r="AA298" s="1379"/>
    </row>
    <row r="299" spans="10:27" s="1392" customFormat="1">
      <c r="J299" s="1625"/>
      <c r="K299" s="1379"/>
      <c r="L299" s="1379"/>
      <c r="M299" s="1379"/>
      <c r="N299" s="1379"/>
      <c r="O299" s="1379"/>
      <c r="P299" s="1379"/>
      <c r="Q299" s="1379"/>
      <c r="R299" s="1379"/>
      <c r="S299" s="1379"/>
      <c r="T299" s="1379"/>
      <c r="U299" s="1379"/>
      <c r="V299" s="1379"/>
      <c r="W299" s="1379"/>
      <c r="X299" s="1380"/>
      <c r="Y299" s="1381"/>
      <c r="Z299" s="1379"/>
      <c r="AA299" s="1379"/>
    </row>
    <row r="300" spans="10:27" s="1392" customFormat="1">
      <c r="J300" s="1625"/>
      <c r="K300" s="1379"/>
      <c r="L300" s="1379"/>
      <c r="M300" s="1379"/>
      <c r="N300" s="1379"/>
      <c r="O300" s="1379"/>
      <c r="P300" s="1379"/>
      <c r="Q300" s="1379"/>
      <c r="R300" s="1379"/>
      <c r="S300" s="1379"/>
      <c r="T300" s="1379"/>
      <c r="U300" s="1379"/>
      <c r="V300" s="1379"/>
      <c r="W300" s="1379"/>
      <c r="X300" s="1380"/>
      <c r="Y300" s="1381"/>
      <c r="Z300" s="1379"/>
      <c r="AA300" s="1379"/>
    </row>
    <row r="301" spans="10:27" s="1392" customFormat="1">
      <c r="J301" s="1625"/>
      <c r="K301" s="1379"/>
      <c r="L301" s="1379"/>
      <c r="M301" s="1379"/>
      <c r="N301" s="1379"/>
      <c r="O301" s="1379"/>
      <c r="P301" s="1379"/>
      <c r="Q301" s="1379"/>
      <c r="R301" s="1379"/>
      <c r="S301" s="1379"/>
      <c r="T301" s="1379"/>
      <c r="U301" s="1379"/>
      <c r="V301" s="1379"/>
      <c r="W301" s="1379"/>
      <c r="X301" s="1380"/>
      <c r="Y301" s="1381"/>
      <c r="Z301" s="1379"/>
      <c r="AA301" s="1379"/>
    </row>
    <row r="302" spans="10:27" s="1392" customFormat="1">
      <c r="J302" s="1625"/>
      <c r="K302" s="1379"/>
      <c r="L302" s="1379"/>
      <c r="M302" s="1379"/>
      <c r="N302" s="1379"/>
      <c r="O302" s="1379"/>
      <c r="P302" s="1379"/>
      <c r="Q302" s="1379"/>
      <c r="R302" s="1379"/>
      <c r="S302" s="1379"/>
      <c r="T302" s="1379"/>
      <c r="U302" s="1379"/>
      <c r="V302" s="1379"/>
      <c r="W302" s="1379"/>
      <c r="X302" s="1380"/>
      <c r="Y302" s="1381"/>
      <c r="Z302" s="1379"/>
      <c r="AA302" s="1379"/>
    </row>
    <row r="303" spans="10:27" s="1392" customFormat="1">
      <c r="J303" s="1625"/>
      <c r="K303" s="1379"/>
      <c r="L303" s="1379"/>
      <c r="M303" s="1379"/>
      <c r="N303" s="1379"/>
      <c r="O303" s="1379"/>
      <c r="P303" s="1379"/>
      <c r="Q303" s="1379"/>
      <c r="R303" s="1379"/>
      <c r="S303" s="1379"/>
      <c r="T303" s="1379"/>
      <c r="U303" s="1379"/>
      <c r="V303" s="1379"/>
      <c r="W303" s="1379"/>
      <c r="X303" s="1380"/>
      <c r="Y303" s="1381"/>
      <c r="Z303" s="1379"/>
      <c r="AA303" s="1379"/>
    </row>
    <row r="304" spans="10:27" s="1392" customFormat="1">
      <c r="J304" s="1625"/>
      <c r="K304" s="1379"/>
      <c r="L304" s="1379"/>
      <c r="M304" s="1379"/>
      <c r="N304" s="1379"/>
      <c r="O304" s="1379"/>
      <c r="P304" s="1379"/>
      <c r="Q304" s="1379"/>
      <c r="R304" s="1379"/>
      <c r="S304" s="1379"/>
      <c r="T304" s="1379"/>
      <c r="U304" s="1379"/>
      <c r="V304" s="1379"/>
      <c r="W304" s="1379"/>
      <c r="X304" s="1380"/>
      <c r="Y304" s="1381"/>
      <c r="Z304" s="1379"/>
      <c r="AA304" s="1379"/>
    </row>
    <row r="305" spans="10:27" s="1392" customFormat="1">
      <c r="J305" s="1625"/>
      <c r="K305" s="1379"/>
      <c r="L305" s="1379"/>
      <c r="M305" s="1379"/>
      <c r="N305" s="1379"/>
      <c r="O305" s="1379"/>
      <c r="P305" s="1379"/>
      <c r="Q305" s="1379"/>
      <c r="R305" s="1379"/>
      <c r="S305" s="1379"/>
      <c r="T305" s="1379"/>
      <c r="U305" s="1379"/>
      <c r="V305" s="1379"/>
      <c r="W305" s="1379"/>
      <c r="X305" s="1380"/>
      <c r="Y305" s="1381"/>
      <c r="Z305" s="1379"/>
      <c r="AA305" s="1379"/>
    </row>
    <row r="306" spans="10:27" s="1392" customFormat="1">
      <c r="J306" s="1625"/>
      <c r="K306" s="1379"/>
      <c r="L306" s="1379"/>
      <c r="M306" s="1379"/>
      <c r="N306" s="1379"/>
      <c r="O306" s="1379"/>
      <c r="P306" s="1379"/>
      <c r="Q306" s="1379"/>
      <c r="R306" s="1379"/>
      <c r="S306" s="1379"/>
      <c r="T306" s="1379"/>
      <c r="U306" s="1379"/>
      <c r="V306" s="1379"/>
      <c r="W306" s="1379"/>
      <c r="X306" s="1380"/>
      <c r="Y306" s="1381"/>
      <c r="Z306" s="1379"/>
      <c r="AA306" s="1379"/>
    </row>
    <row r="307" spans="10:27" s="1392" customFormat="1">
      <c r="J307" s="1625"/>
      <c r="K307" s="1379"/>
      <c r="L307" s="1379"/>
      <c r="M307" s="1379"/>
      <c r="N307" s="1379"/>
      <c r="O307" s="1379"/>
      <c r="P307" s="1379"/>
      <c r="Q307" s="1379"/>
      <c r="R307" s="1379"/>
      <c r="S307" s="1379"/>
      <c r="T307" s="1379"/>
      <c r="U307" s="1379"/>
      <c r="V307" s="1379"/>
      <c r="W307" s="1379"/>
      <c r="X307" s="1380"/>
      <c r="Y307" s="1381"/>
      <c r="Z307" s="1379"/>
      <c r="AA307" s="1379"/>
    </row>
    <row r="308" spans="10:27" s="1392" customFormat="1">
      <c r="J308" s="1625"/>
      <c r="K308" s="1379"/>
      <c r="L308" s="1379"/>
      <c r="M308" s="1379"/>
      <c r="N308" s="1379"/>
      <c r="O308" s="1379"/>
      <c r="P308" s="1379"/>
      <c r="Q308" s="1379"/>
      <c r="R308" s="1379"/>
      <c r="S308" s="1379"/>
      <c r="T308" s="1379"/>
      <c r="U308" s="1379"/>
      <c r="V308" s="1379"/>
      <c r="W308" s="1379"/>
      <c r="X308" s="1380"/>
      <c r="Y308" s="1381"/>
      <c r="Z308" s="1379"/>
      <c r="AA308" s="1379"/>
    </row>
    <row r="309" spans="10:27" s="1392" customFormat="1">
      <c r="J309" s="1625"/>
      <c r="K309" s="1379"/>
      <c r="L309" s="1379"/>
      <c r="M309" s="1379"/>
      <c r="N309" s="1379"/>
      <c r="O309" s="1379"/>
      <c r="P309" s="1379"/>
      <c r="Q309" s="1379"/>
      <c r="R309" s="1379"/>
      <c r="S309" s="1379"/>
      <c r="T309" s="1379"/>
      <c r="U309" s="1379"/>
      <c r="V309" s="1379"/>
      <c r="W309" s="1379"/>
      <c r="X309" s="1380"/>
      <c r="Y309" s="1381"/>
      <c r="Z309" s="1379"/>
      <c r="AA309" s="1379"/>
    </row>
    <row r="310" spans="10:27" s="1392" customFormat="1">
      <c r="J310" s="1625"/>
      <c r="K310" s="1379"/>
      <c r="L310" s="1379"/>
      <c r="M310" s="1379"/>
      <c r="N310" s="1379"/>
      <c r="O310" s="1379"/>
      <c r="P310" s="1379"/>
      <c r="Q310" s="1379"/>
      <c r="R310" s="1379"/>
      <c r="S310" s="1379"/>
      <c r="T310" s="1379"/>
      <c r="U310" s="1379"/>
      <c r="V310" s="1379"/>
      <c r="W310" s="1379"/>
      <c r="X310" s="1380"/>
      <c r="Y310" s="1381"/>
      <c r="Z310" s="1379"/>
      <c r="AA310" s="1379"/>
    </row>
    <row r="311" spans="10:27" s="1392" customFormat="1">
      <c r="J311" s="1625"/>
      <c r="K311" s="1379"/>
      <c r="L311" s="1379"/>
      <c r="M311" s="1379"/>
      <c r="N311" s="1379"/>
      <c r="O311" s="1379"/>
      <c r="P311" s="1379"/>
      <c r="Q311" s="1379"/>
      <c r="R311" s="1379"/>
      <c r="S311" s="1379"/>
      <c r="T311" s="1379"/>
      <c r="U311" s="1379"/>
      <c r="V311" s="1379"/>
      <c r="W311" s="1379"/>
      <c r="X311" s="1380"/>
      <c r="Y311" s="1381"/>
      <c r="Z311" s="1379"/>
      <c r="AA311" s="1379"/>
    </row>
    <row r="312" spans="10:27" s="1392" customFormat="1">
      <c r="J312" s="1625"/>
      <c r="K312" s="1379"/>
      <c r="L312" s="1379"/>
      <c r="M312" s="1379"/>
      <c r="N312" s="1379"/>
      <c r="O312" s="1379"/>
      <c r="P312" s="1379"/>
      <c r="Q312" s="1379"/>
      <c r="R312" s="1379"/>
      <c r="S312" s="1379"/>
      <c r="T312" s="1379"/>
      <c r="U312" s="1379"/>
      <c r="V312" s="1379"/>
      <c r="W312" s="1379"/>
      <c r="X312" s="1380"/>
      <c r="Y312" s="1381"/>
      <c r="Z312" s="1379"/>
      <c r="AA312" s="1379"/>
    </row>
    <row r="313" spans="10:27" s="1392" customFormat="1">
      <c r="J313" s="1625"/>
      <c r="K313" s="1379"/>
      <c r="L313" s="1379"/>
      <c r="M313" s="1379"/>
      <c r="N313" s="1379"/>
      <c r="O313" s="1379"/>
      <c r="P313" s="1379"/>
      <c r="Q313" s="1379"/>
      <c r="R313" s="1379"/>
      <c r="S313" s="1379"/>
      <c r="T313" s="1379"/>
      <c r="U313" s="1379"/>
      <c r="V313" s="1379"/>
      <c r="W313" s="1379"/>
      <c r="X313" s="1380"/>
      <c r="Y313" s="1381"/>
      <c r="Z313" s="1379"/>
      <c r="AA313" s="1379"/>
    </row>
    <row r="314" spans="10:27" s="1392" customFormat="1">
      <c r="J314" s="1625"/>
      <c r="K314" s="1379"/>
      <c r="L314" s="1379"/>
      <c r="M314" s="1379"/>
      <c r="N314" s="1379"/>
      <c r="O314" s="1379"/>
      <c r="P314" s="1379"/>
      <c r="Q314" s="1379"/>
      <c r="R314" s="1379"/>
      <c r="S314" s="1379"/>
      <c r="T314" s="1379"/>
      <c r="U314" s="1379"/>
      <c r="V314" s="1379"/>
      <c r="W314" s="1379"/>
      <c r="X314" s="1380"/>
      <c r="Y314" s="1381"/>
      <c r="Z314" s="1379"/>
      <c r="AA314" s="1379"/>
    </row>
    <row r="315" spans="10:27" s="1392" customFormat="1">
      <c r="J315" s="1625"/>
      <c r="K315" s="1379"/>
      <c r="L315" s="1379"/>
      <c r="M315" s="1379"/>
      <c r="N315" s="1379"/>
      <c r="O315" s="1379"/>
      <c r="P315" s="1379"/>
      <c r="Q315" s="1379"/>
      <c r="R315" s="1379"/>
      <c r="S315" s="1379"/>
      <c r="T315" s="1379"/>
      <c r="U315" s="1379"/>
      <c r="V315" s="1379"/>
      <c r="W315" s="1379"/>
      <c r="X315" s="1380"/>
      <c r="Y315" s="1381"/>
      <c r="Z315" s="1379"/>
      <c r="AA315" s="1379"/>
    </row>
    <row r="316" spans="10:27" s="1392" customFormat="1">
      <c r="J316" s="1625"/>
      <c r="K316" s="1379"/>
      <c r="L316" s="1379"/>
      <c r="M316" s="1379"/>
      <c r="N316" s="1379"/>
      <c r="O316" s="1379"/>
      <c r="P316" s="1379"/>
      <c r="Q316" s="1379"/>
      <c r="R316" s="1379"/>
      <c r="S316" s="1379"/>
      <c r="T316" s="1379"/>
      <c r="U316" s="1379"/>
      <c r="V316" s="1379"/>
      <c r="W316" s="1379"/>
      <c r="X316" s="1380"/>
      <c r="Y316" s="1381"/>
      <c r="Z316" s="1379"/>
      <c r="AA316" s="1379"/>
    </row>
    <row r="317" spans="10:27" s="1392" customFormat="1">
      <c r="J317" s="1625"/>
      <c r="K317" s="1379"/>
      <c r="L317" s="1379"/>
      <c r="M317" s="1379"/>
      <c r="N317" s="1379"/>
      <c r="O317" s="1379"/>
      <c r="P317" s="1379"/>
      <c r="Q317" s="1379"/>
      <c r="R317" s="1379"/>
      <c r="S317" s="1379"/>
      <c r="T317" s="1379"/>
      <c r="U317" s="1379"/>
      <c r="V317" s="1379"/>
      <c r="W317" s="1379"/>
      <c r="X317" s="1380"/>
      <c r="Y317" s="1381"/>
      <c r="Z317" s="1379"/>
      <c r="AA317" s="1379"/>
    </row>
    <row r="318" spans="10:27" s="1392" customFormat="1">
      <c r="J318" s="1625"/>
      <c r="K318" s="1379"/>
      <c r="L318" s="1379"/>
      <c r="M318" s="1379"/>
      <c r="N318" s="1379"/>
      <c r="O318" s="1379"/>
      <c r="P318" s="1379"/>
      <c r="Q318" s="1379"/>
      <c r="R318" s="1379"/>
      <c r="S318" s="1379"/>
      <c r="T318" s="1379"/>
      <c r="U318" s="1379"/>
      <c r="V318" s="1379"/>
      <c r="W318" s="1379"/>
      <c r="X318" s="1380"/>
      <c r="Y318" s="1381"/>
      <c r="Z318" s="1379"/>
      <c r="AA318" s="1379"/>
    </row>
    <row r="319" spans="10:27" s="1392" customFormat="1">
      <c r="J319" s="1625"/>
      <c r="K319" s="1379"/>
      <c r="L319" s="1379"/>
      <c r="M319" s="1379"/>
      <c r="N319" s="1379"/>
      <c r="O319" s="1379"/>
      <c r="P319" s="1379"/>
      <c r="Q319" s="1379"/>
      <c r="R319" s="1379"/>
      <c r="S319" s="1379"/>
      <c r="T319" s="1379"/>
      <c r="U319" s="1379"/>
      <c r="V319" s="1379"/>
      <c r="W319" s="1379"/>
      <c r="X319" s="1380"/>
      <c r="Y319" s="1381"/>
      <c r="Z319" s="1379"/>
      <c r="AA319" s="1379"/>
    </row>
    <row r="320" spans="10:27" s="1392" customFormat="1">
      <c r="J320" s="1625"/>
      <c r="K320" s="1379"/>
      <c r="L320" s="1379"/>
      <c r="M320" s="1379"/>
      <c r="N320" s="1379"/>
      <c r="O320" s="1379"/>
      <c r="P320" s="1379"/>
      <c r="Q320" s="1379"/>
      <c r="R320" s="1379"/>
      <c r="S320" s="1379"/>
      <c r="T320" s="1379"/>
      <c r="U320" s="1379"/>
      <c r="V320" s="1379"/>
      <c r="W320" s="1379"/>
      <c r="X320" s="1380"/>
      <c r="Y320" s="1381"/>
      <c r="Z320" s="1379"/>
      <c r="AA320" s="1379"/>
    </row>
    <row r="321" spans="10:27" s="1392" customFormat="1">
      <c r="J321" s="1625"/>
      <c r="K321" s="1379"/>
      <c r="L321" s="1379"/>
      <c r="M321" s="1379"/>
      <c r="N321" s="1379"/>
      <c r="O321" s="1379"/>
      <c r="P321" s="1379"/>
      <c r="Q321" s="1379"/>
      <c r="R321" s="1379"/>
      <c r="S321" s="1379"/>
      <c r="T321" s="1379"/>
      <c r="U321" s="1379"/>
      <c r="V321" s="1379"/>
      <c r="W321" s="1379"/>
      <c r="X321" s="1380"/>
      <c r="Y321" s="1381"/>
      <c r="Z321" s="1379"/>
      <c r="AA321" s="1379"/>
    </row>
    <row r="322" spans="10:27" s="1392" customFormat="1">
      <c r="J322" s="1625"/>
      <c r="K322" s="1379"/>
      <c r="L322" s="1379"/>
      <c r="M322" s="1379"/>
      <c r="N322" s="1379"/>
      <c r="O322" s="1379"/>
      <c r="P322" s="1379"/>
      <c r="Q322" s="1379"/>
      <c r="R322" s="1379"/>
      <c r="S322" s="1379"/>
      <c r="T322" s="1379"/>
      <c r="U322" s="1379"/>
      <c r="V322" s="1379"/>
      <c r="W322" s="1379"/>
      <c r="X322" s="1380"/>
      <c r="Y322" s="1381"/>
      <c r="Z322" s="1379"/>
      <c r="AA322" s="1379"/>
    </row>
    <row r="323" spans="10:27" s="1392" customFormat="1">
      <c r="J323" s="1625"/>
      <c r="K323" s="1379"/>
      <c r="L323" s="1379"/>
      <c r="M323" s="1379"/>
      <c r="N323" s="1379"/>
      <c r="O323" s="1379"/>
      <c r="P323" s="1379"/>
      <c r="Q323" s="1379"/>
      <c r="R323" s="1379"/>
      <c r="S323" s="1379"/>
      <c r="T323" s="1379"/>
      <c r="U323" s="1379"/>
      <c r="V323" s="1379"/>
      <c r="W323" s="1379"/>
      <c r="X323" s="1380"/>
      <c r="Y323" s="1381"/>
      <c r="Z323" s="1379"/>
      <c r="AA323" s="1379"/>
    </row>
    <row r="324" spans="10:27" s="1392" customFormat="1">
      <c r="J324" s="1625"/>
      <c r="K324" s="1379"/>
      <c r="L324" s="1379"/>
      <c r="M324" s="1379"/>
      <c r="N324" s="1379"/>
      <c r="O324" s="1379"/>
      <c r="P324" s="1379"/>
      <c r="Q324" s="1379"/>
      <c r="R324" s="1379"/>
      <c r="S324" s="1379"/>
      <c r="T324" s="1379"/>
      <c r="U324" s="1379"/>
      <c r="V324" s="1379"/>
      <c r="W324" s="1379"/>
      <c r="X324" s="1380"/>
      <c r="Y324" s="1381"/>
      <c r="Z324" s="1379"/>
      <c r="AA324" s="1379"/>
    </row>
    <row r="325" spans="10:27" s="1392" customFormat="1">
      <c r="J325" s="1625"/>
      <c r="K325" s="1379"/>
      <c r="L325" s="1379"/>
      <c r="M325" s="1379"/>
      <c r="N325" s="1379"/>
      <c r="O325" s="1379"/>
      <c r="P325" s="1379"/>
      <c r="Q325" s="1379"/>
      <c r="R325" s="1379"/>
      <c r="S325" s="1379"/>
      <c r="T325" s="1379"/>
      <c r="U325" s="1379"/>
      <c r="V325" s="1379"/>
      <c r="W325" s="1379"/>
      <c r="X325" s="1380"/>
      <c r="Y325" s="1381"/>
      <c r="Z325" s="1379"/>
      <c r="AA325" s="1379"/>
    </row>
    <row r="326" spans="10:27" s="1392" customFormat="1">
      <c r="J326" s="1625"/>
      <c r="K326" s="1379"/>
      <c r="L326" s="1379"/>
      <c r="M326" s="1379"/>
      <c r="N326" s="1379"/>
      <c r="O326" s="1379"/>
      <c r="P326" s="1379"/>
      <c r="Q326" s="1379"/>
      <c r="R326" s="1379"/>
      <c r="S326" s="1379"/>
      <c r="T326" s="1379"/>
      <c r="U326" s="1379"/>
      <c r="V326" s="1379"/>
      <c r="W326" s="1379"/>
      <c r="X326" s="1380"/>
      <c r="Y326" s="1381"/>
      <c r="Z326" s="1379"/>
      <c r="AA326" s="1379"/>
    </row>
    <row r="327" spans="10:27" s="1392" customFormat="1">
      <c r="J327" s="1625"/>
      <c r="K327" s="1379"/>
      <c r="L327" s="1379"/>
      <c r="M327" s="1379"/>
      <c r="N327" s="1379"/>
      <c r="O327" s="1379"/>
      <c r="P327" s="1379"/>
      <c r="Q327" s="1379"/>
      <c r="R327" s="1379"/>
      <c r="S327" s="1379"/>
      <c r="T327" s="1379"/>
      <c r="U327" s="1379"/>
      <c r="V327" s="1379"/>
      <c r="W327" s="1379"/>
      <c r="X327" s="1380"/>
      <c r="Y327" s="1381"/>
      <c r="Z327" s="1379"/>
      <c r="AA327" s="1379"/>
    </row>
    <row r="328" spans="10:27" s="1392" customFormat="1">
      <c r="J328" s="1625"/>
      <c r="K328" s="1379"/>
      <c r="L328" s="1379"/>
      <c r="M328" s="1379"/>
      <c r="N328" s="1379"/>
      <c r="O328" s="1379"/>
      <c r="P328" s="1379"/>
      <c r="Q328" s="1379"/>
      <c r="R328" s="1379"/>
      <c r="S328" s="1379"/>
      <c r="T328" s="1379"/>
      <c r="U328" s="1379"/>
      <c r="V328" s="1379"/>
      <c r="W328" s="1379"/>
      <c r="X328" s="1380"/>
      <c r="Y328" s="1381"/>
      <c r="Z328" s="1379"/>
      <c r="AA328" s="1379"/>
    </row>
    <row r="329" spans="10:27" s="1392" customFormat="1">
      <c r="J329" s="1625"/>
      <c r="K329" s="1379"/>
      <c r="L329" s="1379"/>
      <c r="M329" s="1379"/>
      <c r="N329" s="1379"/>
      <c r="O329" s="1379"/>
      <c r="P329" s="1379"/>
      <c r="Q329" s="1379"/>
      <c r="R329" s="1379"/>
      <c r="S329" s="1379"/>
      <c r="T329" s="1379"/>
      <c r="U329" s="1379"/>
      <c r="V329" s="1379"/>
      <c r="W329" s="1379"/>
      <c r="X329" s="1380"/>
      <c r="Y329" s="1381"/>
      <c r="Z329" s="1379"/>
      <c r="AA329" s="1379"/>
    </row>
    <row r="330" spans="10:27" s="1392" customFormat="1">
      <c r="J330" s="1625"/>
      <c r="K330" s="1379"/>
      <c r="L330" s="1379"/>
      <c r="M330" s="1379"/>
      <c r="N330" s="1379"/>
      <c r="O330" s="1379"/>
      <c r="P330" s="1379"/>
      <c r="Q330" s="1379"/>
      <c r="R330" s="1379"/>
      <c r="S330" s="1379"/>
      <c r="T330" s="1379"/>
      <c r="U330" s="1379"/>
      <c r="V330" s="1379"/>
      <c r="W330" s="1379"/>
      <c r="X330" s="1380"/>
      <c r="Y330" s="1381"/>
      <c r="Z330" s="1379"/>
      <c r="AA330" s="1379"/>
    </row>
    <row r="331" spans="10:27" s="1392" customFormat="1">
      <c r="J331" s="1625"/>
      <c r="K331" s="1379"/>
      <c r="L331" s="1379"/>
      <c r="M331" s="1379"/>
      <c r="N331" s="1379"/>
      <c r="O331" s="1379"/>
      <c r="P331" s="1379"/>
      <c r="Q331" s="1379"/>
      <c r="R331" s="1379"/>
      <c r="S331" s="1379"/>
      <c r="T331" s="1379"/>
      <c r="U331" s="1379"/>
      <c r="V331" s="1379"/>
      <c r="W331" s="1379"/>
      <c r="X331" s="1380"/>
      <c r="Y331" s="1381"/>
      <c r="Z331" s="1379"/>
      <c r="AA331" s="1379"/>
    </row>
    <row r="332" spans="10:27" s="1392" customFormat="1">
      <c r="J332" s="1625"/>
      <c r="K332" s="1379"/>
      <c r="L332" s="1379"/>
      <c r="M332" s="1379"/>
      <c r="N332" s="1379"/>
      <c r="O332" s="1379"/>
      <c r="P332" s="1379"/>
      <c r="Q332" s="1379"/>
      <c r="R332" s="1379"/>
      <c r="S332" s="1379"/>
      <c r="T332" s="1379"/>
      <c r="U332" s="1379"/>
      <c r="V332" s="1379"/>
      <c r="W332" s="1379"/>
      <c r="X332" s="1380"/>
      <c r="Y332" s="1381"/>
      <c r="Z332" s="1379"/>
      <c r="AA332" s="1379"/>
    </row>
    <row r="333" spans="10:27" s="1392" customFormat="1">
      <c r="J333" s="1625"/>
      <c r="K333" s="1379"/>
      <c r="L333" s="1379"/>
      <c r="M333" s="1379"/>
      <c r="N333" s="1379"/>
      <c r="O333" s="1379"/>
      <c r="P333" s="1379"/>
      <c r="Q333" s="1379"/>
      <c r="R333" s="1379"/>
      <c r="S333" s="1379"/>
      <c r="T333" s="1379"/>
      <c r="U333" s="1379"/>
      <c r="V333" s="1379"/>
      <c r="W333" s="1379"/>
      <c r="X333" s="1380"/>
      <c r="Y333" s="1381"/>
      <c r="Z333" s="1379"/>
      <c r="AA333" s="1379"/>
    </row>
    <row r="334" spans="10:27" s="1392" customFormat="1">
      <c r="J334" s="1625"/>
      <c r="K334" s="1379"/>
      <c r="L334" s="1379"/>
      <c r="M334" s="1379"/>
      <c r="N334" s="1379"/>
      <c r="O334" s="1379"/>
      <c r="P334" s="1379"/>
      <c r="Q334" s="1379"/>
      <c r="R334" s="1379"/>
      <c r="S334" s="1379"/>
      <c r="T334" s="1379"/>
      <c r="U334" s="1379"/>
      <c r="V334" s="1379"/>
      <c r="W334" s="1379"/>
      <c r="X334" s="1380"/>
      <c r="Y334" s="1381"/>
      <c r="Z334" s="1379"/>
      <c r="AA334" s="1379"/>
    </row>
    <row r="335" spans="10:27" s="1392" customFormat="1">
      <c r="J335" s="1625"/>
      <c r="K335" s="1379"/>
      <c r="L335" s="1379"/>
      <c r="M335" s="1379"/>
      <c r="N335" s="1379"/>
      <c r="O335" s="1379"/>
      <c r="P335" s="1379"/>
      <c r="Q335" s="1379"/>
      <c r="R335" s="1379"/>
      <c r="S335" s="1379"/>
      <c r="T335" s="1379"/>
      <c r="U335" s="1379"/>
      <c r="V335" s="1379"/>
      <c r="W335" s="1379"/>
      <c r="X335" s="1380"/>
      <c r="Y335" s="1381"/>
      <c r="Z335" s="1379"/>
      <c r="AA335" s="1379"/>
    </row>
    <row r="336" spans="10:27" s="1392" customFormat="1">
      <c r="J336" s="1625"/>
      <c r="K336" s="1379"/>
      <c r="L336" s="1379"/>
      <c r="M336" s="1379"/>
      <c r="N336" s="1379"/>
      <c r="O336" s="1379"/>
      <c r="P336" s="1379"/>
      <c r="Q336" s="1379"/>
      <c r="R336" s="1379"/>
      <c r="S336" s="1379"/>
      <c r="T336" s="1379"/>
      <c r="U336" s="1379"/>
      <c r="V336" s="1379"/>
      <c r="W336" s="1379"/>
      <c r="X336" s="1380"/>
      <c r="Y336" s="1381"/>
      <c r="Z336" s="1379"/>
      <c r="AA336" s="1379"/>
    </row>
    <row r="337" spans="10:27" s="1392" customFormat="1">
      <c r="J337" s="1625"/>
      <c r="K337" s="1379"/>
      <c r="L337" s="1379"/>
      <c r="M337" s="1379"/>
      <c r="N337" s="1379"/>
      <c r="O337" s="1379"/>
      <c r="P337" s="1379"/>
      <c r="Q337" s="1379"/>
      <c r="R337" s="1379"/>
      <c r="S337" s="1379"/>
      <c r="T337" s="1379"/>
      <c r="U337" s="1379"/>
      <c r="V337" s="1379"/>
      <c r="W337" s="1379"/>
      <c r="X337" s="1380"/>
      <c r="Y337" s="1381"/>
      <c r="Z337" s="1379"/>
      <c r="AA337" s="1379"/>
    </row>
    <row r="338" spans="10:27" s="1392" customFormat="1">
      <c r="J338" s="1625"/>
      <c r="K338" s="1379"/>
      <c r="L338" s="1379"/>
      <c r="M338" s="1379"/>
      <c r="N338" s="1379"/>
      <c r="O338" s="1379"/>
      <c r="P338" s="1379"/>
      <c r="Q338" s="1379"/>
      <c r="R338" s="1379"/>
      <c r="S338" s="1379"/>
      <c r="T338" s="1379"/>
      <c r="U338" s="1379"/>
      <c r="V338" s="1379"/>
      <c r="W338" s="1379"/>
      <c r="X338" s="1380"/>
      <c r="Y338" s="1381"/>
      <c r="Z338" s="1379"/>
      <c r="AA338" s="1379"/>
    </row>
    <row r="339" spans="10:27" s="1392" customFormat="1">
      <c r="J339" s="1625"/>
      <c r="K339" s="1379"/>
      <c r="L339" s="1379"/>
      <c r="M339" s="1379"/>
      <c r="N339" s="1379"/>
      <c r="O339" s="1379"/>
      <c r="P339" s="1379"/>
      <c r="Q339" s="1379"/>
      <c r="R339" s="1379"/>
      <c r="S339" s="1379"/>
      <c r="T339" s="1379"/>
      <c r="U339" s="1379"/>
      <c r="V339" s="1379"/>
      <c r="W339" s="1379"/>
      <c r="X339" s="1380"/>
      <c r="Y339" s="1381"/>
      <c r="Z339" s="1379"/>
      <c r="AA339" s="1379"/>
    </row>
    <row r="340" spans="10:27" s="1392" customFormat="1">
      <c r="J340" s="1625"/>
      <c r="K340" s="1379"/>
      <c r="L340" s="1379"/>
      <c r="M340" s="1379"/>
      <c r="N340" s="1379"/>
      <c r="O340" s="1379"/>
      <c r="P340" s="1379"/>
      <c r="Q340" s="1379"/>
      <c r="R340" s="1379"/>
      <c r="S340" s="1379"/>
      <c r="T340" s="1379"/>
      <c r="U340" s="1379"/>
      <c r="V340" s="1379"/>
      <c r="W340" s="1379"/>
      <c r="X340" s="1380"/>
      <c r="Y340" s="1381"/>
      <c r="Z340" s="1379"/>
      <c r="AA340" s="1379"/>
    </row>
    <row r="341" spans="10:27" s="1392" customFormat="1">
      <c r="J341" s="1625"/>
      <c r="K341" s="1379"/>
      <c r="L341" s="1379"/>
      <c r="M341" s="1379"/>
      <c r="N341" s="1379"/>
      <c r="O341" s="1379"/>
      <c r="P341" s="1379"/>
      <c r="Q341" s="1379"/>
      <c r="R341" s="1379"/>
      <c r="S341" s="1379"/>
      <c r="T341" s="1379"/>
      <c r="U341" s="1379"/>
      <c r="V341" s="1379"/>
      <c r="W341" s="1379"/>
      <c r="X341" s="1380"/>
      <c r="Y341" s="1381"/>
      <c r="Z341" s="1379"/>
      <c r="AA341" s="1379"/>
    </row>
    <row r="342" spans="10:27" s="1392" customFormat="1">
      <c r="J342" s="1625"/>
      <c r="K342" s="1379"/>
      <c r="L342" s="1379"/>
      <c r="M342" s="1379"/>
      <c r="N342" s="1379"/>
      <c r="O342" s="1379"/>
      <c r="P342" s="1379"/>
      <c r="Q342" s="1379"/>
      <c r="R342" s="1379"/>
      <c r="S342" s="1379"/>
      <c r="T342" s="1379"/>
      <c r="U342" s="1379"/>
      <c r="V342" s="1379"/>
      <c r="W342" s="1379"/>
      <c r="X342" s="1380"/>
      <c r="Y342" s="1381"/>
      <c r="Z342" s="1379"/>
      <c r="AA342" s="1379"/>
    </row>
    <row r="343" spans="10:27" s="1392" customFormat="1">
      <c r="J343" s="1625"/>
      <c r="K343" s="1379"/>
      <c r="L343" s="1379"/>
      <c r="M343" s="1379"/>
      <c r="N343" s="1379"/>
      <c r="O343" s="1379"/>
      <c r="P343" s="1379"/>
      <c r="Q343" s="1379"/>
      <c r="R343" s="1379"/>
      <c r="S343" s="1379"/>
      <c r="T343" s="1379"/>
      <c r="U343" s="1379"/>
      <c r="V343" s="1379"/>
      <c r="W343" s="1379"/>
      <c r="X343" s="1380"/>
      <c r="Y343" s="1381"/>
      <c r="Z343" s="1379"/>
      <c r="AA343" s="1379"/>
    </row>
    <row r="344" spans="10:27" s="1392" customFormat="1">
      <c r="J344" s="1625"/>
      <c r="K344" s="1379"/>
      <c r="L344" s="1379"/>
      <c r="M344" s="1379"/>
      <c r="N344" s="1379"/>
      <c r="O344" s="1379"/>
      <c r="P344" s="1379"/>
      <c r="Q344" s="1379"/>
      <c r="R344" s="1379"/>
      <c r="S344" s="1379"/>
      <c r="T344" s="1379"/>
      <c r="U344" s="1379"/>
      <c r="V344" s="1379"/>
      <c r="W344" s="1379"/>
      <c r="X344" s="1380"/>
      <c r="Y344" s="1381"/>
      <c r="Z344" s="1379"/>
      <c r="AA344" s="1379"/>
    </row>
    <row r="345" spans="10:27" s="1392" customFormat="1">
      <c r="J345" s="1625"/>
      <c r="K345" s="1379"/>
      <c r="L345" s="1379"/>
      <c r="M345" s="1379"/>
      <c r="N345" s="1379"/>
      <c r="O345" s="1379"/>
      <c r="P345" s="1379"/>
      <c r="Q345" s="1379"/>
      <c r="R345" s="1379"/>
      <c r="S345" s="1379"/>
      <c r="T345" s="1379"/>
      <c r="U345" s="1379"/>
      <c r="V345" s="1379"/>
      <c r="W345" s="1379"/>
      <c r="X345" s="1380"/>
      <c r="Y345" s="1381"/>
      <c r="Z345" s="1379"/>
      <c r="AA345" s="1379"/>
    </row>
    <row r="346" spans="10:27" s="1392" customFormat="1">
      <c r="J346" s="1625"/>
      <c r="K346" s="1379"/>
      <c r="L346" s="1379"/>
      <c r="M346" s="1379"/>
      <c r="N346" s="1379"/>
      <c r="O346" s="1379"/>
      <c r="P346" s="1379"/>
      <c r="Q346" s="1379"/>
      <c r="R346" s="1379"/>
      <c r="S346" s="1379"/>
      <c r="T346" s="1379"/>
      <c r="U346" s="1379"/>
      <c r="V346" s="1379"/>
      <c r="W346" s="1379"/>
      <c r="X346" s="1380"/>
      <c r="Y346" s="1381"/>
      <c r="Z346" s="1379"/>
      <c r="AA346" s="1379"/>
    </row>
    <row r="347" spans="10:27" s="1392" customFormat="1">
      <c r="J347" s="1625"/>
      <c r="K347" s="1379"/>
      <c r="L347" s="1379"/>
      <c r="M347" s="1379"/>
      <c r="N347" s="1379"/>
      <c r="O347" s="1379"/>
      <c r="P347" s="1379"/>
      <c r="Q347" s="1379"/>
      <c r="R347" s="1379"/>
      <c r="S347" s="1379"/>
      <c r="T347" s="1379"/>
      <c r="U347" s="1379"/>
      <c r="V347" s="1379"/>
      <c r="W347" s="1379"/>
      <c r="X347" s="1380"/>
      <c r="Y347" s="1381"/>
      <c r="Z347" s="1379"/>
      <c r="AA347" s="1379"/>
    </row>
    <row r="348" spans="10:27" s="1392" customFormat="1">
      <c r="J348" s="1625"/>
      <c r="K348" s="1379"/>
      <c r="L348" s="1379"/>
      <c r="M348" s="1379"/>
      <c r="N348" s="1379"/>
      <c r="O348" s="1379"/>
      <c r="P348" s="1379"/>
      <c r="Q348" s="1379"/>
      <c r="R348" s="1379"/>
      <c r="S348" s="1379"/>
      <c r="T348" s="1379"/>
      <c r="U348" s="1379"/>
      <c r="V348" s="1379"/>
      <c r="W348" s="1379"/>
      <c r="X348" s="1380"/>
      <c r="Y348" s="1381"/>
      <c r="Z348" s="1379"/>
      <c r="AA348" s="1379"/>
    </row>
    <row r="349" spans="10:27" s="1392" customFormat="1">
      <c r="J349" s="1625"/>
      <c r="K349" s="1379"/>
      <c r="L349" s="1379"/>
      <c r="M349" s="1379"/>
      <c r="N349" s="1379"/>
      <c r="O349" s="1379"/>
      <c r="P349" s="1379"/>
      <c r="Q349" s="1379"/>
      <c r="R349" s="1379"/>
      <c r="S349" s="1379"/>
      <c r="T349" s="1379"/>
      <c r="U349" s="1379"/>
      <c r="V349" s="1379"/>
      <c r="W349" s="1379"/>
      <c r="X349" s="1380"/>
      <c r="Y349" s="1381"/>
      <c r="Z349" s="1379"/>
      <c r="AA349" s="1379"/>
    </row>
    <row r="350" spans="10:27" s="1392" customFormat="1">
      <c r="J350" s="1625"/>
      <c r="K350" s="1379"/>
      <c r="L350" s="1379"/>
      <c r="M350" s="1379"/>
      <c r="N350" s="1379"/>
      <c r="O350" s="1379"/>
      <c r="P350" s="1379"/>
      <c r="Q350" s="1379"/>
      <c r="R350" s="1379"/>
      <c r="S350" s="1379"/>
      <c r="T350" s="1379"/>
      <c r="U350" s="1379"/>
      <c r="V350" s="1379"/>
      <c r="W350" s="1379"/>
      <c r="X350" s="1380"/>
      <c r="Y350" s="1381"/>
      <c r="Z350" s="1379"/>
      <c r="AA350" s="1379"/>
    </row>
    <row r="351" spans="10:27" s="1392" customFormat="1">
      <c r="J351" s="1625"/>
      <c r="K351" s="1379"/>
      <c r="L351" s="1379"/>
      <c r="M351" s="1379"/>
      <c r="N351" s="1379"/>
      <c r="O351" s="1379"/>
      <c r="P351" s="1379"/>
      <c r="Q351" s="1379"/>
      <c r="R351" s="1379"/>
      <c r="S351" s="1379"/>
      <c r="T351" s="1379"/>
      <c r="U351" s="1379"/>
      <c r="V351" s="1379"/>
      <c r="W351" s="1379"/>
      <c r="X351" s="1380"/>
      <c r="Y351" s="1381"/>
      <c r="Z351" s="1379"/>
      <c r="AA351" s="1379"/>
    </row>
    <row r="352" spans="10:27" s="1392" customFormat="1">
      <c r="J352" s="1625"/>
      <c r="K352" s="1379"/>
      <c r="L352" s="1379"/>
      <c r="M352" s="1379"/>
      <c r="N352" s="1379"/>
      <c r="O352" s="1379"/>
      <c r="P352" s="1379"/>
      <c r="Q352" s="1379"/>
      <c r="R352" s="1379"/>
      <c r="S352" s="1379"/>
      <c r="T352" s="1379"/>
      <c r="U352" s="1379"/>
      <c r="V352" s="1379"/>
      <c r="W352" s="1379"/>
      <c r="X352" s="1380"/>
      <c r="Y352" s="1381"/>
      <c r="Z352" s="1379"/>
      <c r="AA352" s="1379"/>
    </row>
    <row r="353" spans="10:27" s="1392" customFormat="1">
      <c r="J353" s="1625"/>
      <c r="K353" s="1379"/>
      <c r="L353" s="1379"/>
      <c r="M353" s="1379"/>
      <c r="N353" s="1379"/>
      <c r="O353" s="1379"/>
      <c r="P353" s="1379"/>
      <c r="Q353" s="1379"/>
      <c r="R353" s="1379"/>
      <c r="S353" s="1379"/>
      <c r="T353" s="1379"/>
      <c r="U353" s="1379"/>
      <c r="V353" s="1379"/>
      <c r="W353" s="1379"/>
      <c r="X353" s="1380"/>
      <c r="Y353" s="1381"/>
      <c r="Z353" s="1379"/>
      <c r="AA353" s="1379"/>
    </row>
    <row r="354" spans="10:27" s="1392" customFormat="1">
      <c r="J354" s="1625"/>
      <c r="K354" s="1379"/>
      <c r="L354" s="1379"/>
      <c r="M354" s="1379"/>
      <c r="N354" s="1379"/>
      <c r="O354" s="1379"/>
      <c r="P354" s="1379"/>
      <c r="Q354" s="1379"/>
      <c r="R354" s="1379"/>
      <c r="S354" s="1379"/>
      <c r="T354" s="1379"/>
      <c r="U354" s="1379"/>
      <c r="V354" s="1379"/>
      <c r="W354" s="1379"/>
      <c r="X354" s="1380"/>
      <c r="Y354" s="1381"/>
      <c r="Z354" s="1379"/>
      <c r="AA354" s="1379"/>
    </row>
    <row r="355" spans="10:27" s="1392" customFormat="1">
      <c r="J355" s="1625"/>
      <c r="K355" s="1379"/>
      <c r="L355" s="1379"/>
      <c r="M355" s="1379"/>
      <c r="N355" s="1379"/>
      <c r="O355" s="1379"/>
      <c r="P355" s="1379"/>
      <c r="Q355" s="1379"/>
      <c r="R355" s="1379"/>
      <c r="S355" s="1379"/>
      <c r="T355" s="1379"/>
      <c r="U355" s="1379"/>
      <c r="V355" s="1379"/>
      <c r="W355" s="1379"/>
      <c r="X355" s="1380"/>
      <c r="Y355" s="1381"/>
      <c r="Z355" s="1379"/>
      <c r="AA355" s="1379"/>
    </row>
    <row r="356" spans="10:27" s="1392" customFormat="1">
      <c r="J356" s="1625"/>
      <c r="K356" s="1379"/>
      <c r="L356" s="1379"/>
      <c r="M356" s="1379"/>
      <c r="N356" s="1379"/>
      <c r="O356" s="1379"/>
      <c r="P356" s="1379"/>
      <c r="Q356" s="1379"/>
      <c r="R356" s="1379"/>
      <c r="S356" s="1379"/>
      <c r="T356" s="1379"/>
      <c r="U356" s="1379"/>
      <c r="V356" s="1379"/>
      <c r="W356" s="1379"/>
      <c r="X356" s="1380"/>
      <c r="Y356" s="1381"/>
      <c r="Z356" s="1379"/>
      <c r="AA356" s="1379"/>
    </row>
    <row r="357" spans="10:27" s="1392" customFormat="1">
      <c r="J357" s="1625"/>
      <c r="K357" s="1379"/>
      <c r="L357" s="1379"/>
      <c r="M357" s="1379"/>
      <c r="N357" s="1379"/>
      <c r="O357" s="1379"/>
      <c r="P357" s="1379"/>
      <c r="Q357" s="1379"/>
      <c r="R357" s="1379"/>
      <c r="S357" s="1379"/>
      <c r="T357" s="1379"/>
      <c r="U357" s="1379"/>
      <c r="V357" s="1379"/>
      <c r="W357" s="1379"/>
      <c r="X357" s="1380"/>
      <c r="Y357" s="1381"/>
      <c r="Z357" s="1379"/>
      <c r="AA357" s="1379"/>
    </row>
    <row r="358" spans="10:27" s="1392" customFormat="1">
      <c r="J358" s="1625"/>
      <c r="K358" s="1379"/>
      <c r="L358" s="1379"/>
      <c r="M358" s="1379"/>
      <c r="N358" s="1379"/>
      <c r="O358" s="1379"/>
      <c r="P358" s="1379"/>
      <c r="Q358" s="1379"/>
      <c r="R358" s="1379"/>
      <c r="S358" s="1379"/>
      <c r="T358" s="1379"/>
      <c r="U358" s="1379"/>
      <c r="V358" s="1379"/>
      <c r="W358" s="1379"/>
      <c r="X358" s="1380"/>
      <c r="Y358" s="1381"/>
      <c r="Z358" s="1379"/>
      <c r="AA358" s="1379"/>
    </row>
    <row r="359" spans="10:27" s="1392" customFormat="1">
      <c r="J359" s="1625"/>
      <c r="K359" s="1379"/>
      <c r="L359" s="1379"/>
      <c r="M359" s="1379"/>
      <c r="N359" s="1379"/>
      <c r="O359" s="1379"/>
      <c r="P359" s="1379"/>
      <c r="Q359" s="1379"/>
      <c r="R359" s="1379"/>
      <c r="S359" s="1379"/>
      <c r="T359" s="1379"/>
      <c r="U359" s="1379"/>
      <c r="V359" s="1379"/>
      <c r="W359" s="1379"/>
      <c r="X359" s="1380"/>
      <c r="Y359" s="1381"/>
      <c r="Z359" s="1379"/>
      <c r="AA359" s="1379"/>
    </row>
    <row r="360" spans="10:27" s="1392" customFormat="1">
      <c r="J360" s="1625"/>
      <c r="K360" s="1379"/>
      <c r="L360" s="1379"/>
      <c r="M360" s="1379"/>
      <c r="N360" s="1379"/>
      <c r="O360" s="1379"/>
      <c r="P360" s="1379"/>
      <c r="Q360" s="1379"/>
      <c r="R360" s="1379"/>
      <c r="S360" s="1379"/>
      <c r="T360" s="1379"/>
      <c r="U360" s="1379"/>
      <c r="V360" s="1379"/>
      <c r="W360" s="1379"/>
      <c r="X360" s="1380"/>
      <c r="Y360" s="1381"/>
      <c r="Z360" s="1379"/>
      <c r="AA360" s="1379"/>
    </row>
    <row r="361" spans="10:27" s="1392" customFormat="1">
      <c r="J361" s="1625"/>
      <c r="K361" s="1379"/>
      <c r="L361" s="1379"/>
      <c r="M361" s="1379"/>
      <c r="N361" s="1379"/>
      <c r="O361" s="1379"/>
      <c r="P361" s="1379"/>
      <c r="Q361" s="1379"/>
      <c r="R361" s="1379"/>
      <c r="S361" s="1379"/>
      <c r="T361" s="1379"/>
      <c r="U361" s="1379"/>
      <c r="V361" s="1379"/>
      <c r="W361" s="1379"/>
      <c r="X361" s="1380"/>
      <c r="Y361" s="1381"/>
      <c r="Z361" s="1379"/>
      <c r="AA361" s="1379"/>
    </row>
    <row r="362" spans="10:27" s="1392" customFormat="1">
      <c r="J362" s="1625"/>
      <c r="K362" s="1379"/>
      <c r="L362" s="1379"/>
      <c r="M362" s="1379"/>
      <c r="N362" s="1379"/>
      <c r="O362" s="1379"/>
      <c r="P362" s="1379"/>
      <c r="Q362" s="1379"/>
      <c r="R362" s="1379"/>
      <c r="S362" s="1379"/>
      <c r="T362" s="1379"/>
      <c r="U362" s="1379"/>
      <c r="V362" s="1379"/>
      <c r="W362" s="1379"/>
      <c r="X362" s="1380"/>
      <c r="Y362" s="1381"/>
      <c r="Z362" s="1379"/>
      <c r="AA362" s="1379"/>
    </row>
    <row r="363" spans="10:27" s="1392" customFormat="1">
      <c r="J363" s="1625"/>
      <c r="K363" s="1379"/>
      <c r="L363" s="1379"/>
      <c r="M363" s="1379"/>
      <c r="N363" s="1379"/>
      <c r="O363" s="1379"/>
      <c r="P363" s="1379"/>
      <c r="Q363" s="1379"/>
      <c r="R363" s="1379"/>
      <c r="S363" s="1379"/>
      <c r="T363" s="1379"/>
      <c r="U363" s="1379"/>
      <c r="V363" s="1379"/>
      <c r="W363" s="1379"/>
      <c r="X363" s="1380"/>
      <c r="Y363" s="1381"/>
      <c r="Z363" s="1379"/>
      <c r="AA363" s="1379"/>
    </row>
    <row r="364" spans="10:27" s="1392" customFormat="1">
      <c r="J364" s="1625"/>
      <c r="K364" s="1379"/>
      <c r="L364" s="1379"/>
      <c r="M364" s="1379"/>
      <c r="N364" s="1379"/>
      <c r="O364" s="1379"/>
      <c r="P364" s="1379"/>
      <c r="Q364" s="1379"/>
      <c r="R364" s="1379"/>
      <c r="S364" s="1379"/>
      <c r="T364" s="1379"/>
      <c r="U364" s="1379"/>
      <c r="V364" s="1379"/>
      <c r="W364" s="1379"/>
      <c r="X364" s="1380"/>
      <c r="Y364" s="1381"/>
      <c r="Z364" s="1379"/>
      <c r="AA364" s="1379"/>
    </row>
    <row r="365" spans="10:27" s="1392" customFormat="1">
      <c r="J365" s="1625"/>
      <c r="K365" s="1379"/>
      <c r="L365" s="1379"/>
      <c r="M365" s="1379"/>
      <c r="N365" s="1379"/>
      <c r="O365" s="1379"/>
      <c r="P365" s="1379"/>
      <c r="Q365" s="1379"/>
      <c r="R365" s="1379"/>
      <c r="S365" s="1379"/>
      <c r="T365" s="1379"/>
      <c r="U365" s="1379"/>
      <c r="V365" s="1379"/>
      <c r="W365" s="1379"/>
      <c r="X365" s="1380"/>
      <c r="Y365" s="1381"/>
      <c r="Z365" s="1379"/>
      <c r="AA365" s="1379"/>
    </row>
    <row r="366" spans="10:27" s="1392" customFormat="1">
      <c r="J366" s="1625"/>
      <c r="K366" s="1379"/>
      <c r="L366" s="1379"/>
      <c r="M366" s="1379"/>
      <c r="N366" s="1379"/>
      <c r="O366" s="1379"/>
      <c r="P366" s="1379"/>
      <c r="Q366" s="1379"/>
      <c r="R366" s="1379"/>
      <c r="S366" s="1379"/>
      <c r="T366" s="1379"/>
      <c r="U366" s="1379"/>
      <c r="V366" s="1379"/>
      <c r="W366" s="1379"/>
      <c r="X366" s="1380"/>
      <c r="Y366" s="1381"/>
      <c r="Z366" s="1379"/>
      <c r="AA366" s="1379"/>
    </row>
    <row r="367" spans="10:27" s="1392" customFormat="1">
      <c r="J367" s="1625"/>
      <c r="K367" s="1379"/>
      <c r="L367" s="1379"/>
      <c r="M367" s="1379"/>
      <c r="N367" s="1379"/>
      <c r="O367" s="1379"/>
      <c r="P367" s="1379"/>
      <c r="Q367" s="1379"/>
      <c r="R367" s="1379"/>
      <c r="S367" s="1379"/>
      <c r="T367" s="1379"/>
      <c r="U367" s="1379"/>
      <c r="V367" s="1379"/>
      <c r="W367" s="1379"/>
      <c r="X367" s="1380"/>
      <c r="Y367" s="1381"/>
      <c r="Z367" s="1379"/>
      <c r="AA367" s="1379"/>
    </row>
    <row r="368" spans="10:27" s="1392" customFormat="1">
      <c r="J368" s="1625"/>
      <c r="K368" s="1379"/>
      <c r="L368" s="1379"/>
      <c r="M368" s="1379"/>
      <c r="N368" s="1379"/>
      <c r="O368" s="1379"/>
      <c r="P368" s="1379"/>
      <c r="Q368" s="1379"/>
      <c r="R368" s="1379"/>
      <c r="S368" s="1379"/>
      <c r="T368" s="1379"/>
      <c r="U368" s="1379"/>
      <c r="V368" s="1379"/>
      <c r="W368" s="1379"/>
      <c r="X368" s="1380"/>
      <c r="Y368" s="1381"/>
      <c r="Z368" s="1379"/>
      <c r="AA368" s="1379"/>
    </row>
    <row r="369" spans="10:27" s="1392" customFormat="1">
      <c r="J369" s="1625"/>
      <c r="K369" s="1379"/>
      <c r="L369" s="1379"/>
      <c r="M369" s="1379"/>
      <c r="N369" s="1379"/>
      <c r="O369" s="1379"/>
      <c r="P369" s="1379"/>
      <c r="Q369" s="1379"/>
      <c r="R369" s="1379"/>
      <c r="S369" s="1379"/>
      <c r="T369" s="1379"/>
      <c r="U369" s="1379"/>
      <c r="V369" s="1379"/>
      <c r="W369" s="1379"/>
      <c r="X369" s="1380"/>
      <c r="Y369" s="1381"/>
      <c r="Z369" s="1379"/>
      <c r="AA369" s="1379"/>
    </row>
    <row r="370" spans="10:27" s="1392" customFormat="1">
      <c r="J370" s="1625"/>
      <c r="K370" s="1379"/>
      <c r="L370" s="1379"/>
      <c r="M370" s="1379"/>
      <c r="N370" s="1379"/>
      <c r="O370" s="1379"/>
      <c r="P370" s="1379"/>
      <c r="Q370" s="1379"/>
      <c r="R370" s="1379"/>
      <c r="S370" s="1379"/>
      <c r="T370" s="1379"/>
      <c r="U370" s="1379"/>
      <c r="V370" s="1379"/>
      <c r="W370" s="1379"/>
      <c r="X370" s="1380"/>
      <c r="Y370" s="1381"/>
      <c r="Z370" s="1379"/>
      <c r="AA370" s="1379"/>
    </row>
    <row r="371" spans="10:27" s="1392" customFormat="1">
      <c r="J371" s="1625"/>
      <c r="K371" s="1379"/>
      <c r="L371" s="1379"/>
      <c r="M371" s="1379"/>
      <c r="N371" s="1379"/>
      <c r="O371" s="1379"/>
      <c r="P371" s="1379"/>
      <c r="Q371" s="1379"/>
      <c r="R371" s="1379"/>
      <c r="S371" s="1379"/>
      <c r="T371" s="1379"/>
      <c r="U371" s="1379"/>
      <c r="V371" s="1379"/>
      <c r="W371" s="1379"/>
      <c r="X371" s="1380"/>
      <c r="Y371" s="1381"/>
      <c r="Z371" s="1379"/>
      <c r="AA371" s="1379"/>
    </row>
    <row r="372" spans="10:27" s="1392" customFormat="1">
      <c r="J372" s="1625"/>
      <c r="K372" s="1379"/>
      <c r="L372" s="1379"/>
      <c r="M372" s="1379"/>
      <c r="N372" s="1379"/>
      <c r="O372" s="1379"/>
      <c r="P372" s="1379"/>
      <c r="Q372" s="1379"/>
      <c r="R372" s="1379"/>
      <c r="S372" s="1379"/>
      <c r="T372" s="1379"/>
      <c r="U372" s="1379"/>
      <c r="V372" s="1379"/>
      <c r="W372" s="1379"/>
      <c r="X372" s="1380"/>
      <c r="Y372" s="1381"/>
      <c r="Z372" s="1379"/>
      <c r="AA372" s="1379"/>
    </row>
    <row r="373" spans="10:27" s="1392" customFormat="1">
      <c r="J373" s="1625"/>
      <c r="K373" s="1379"/>
      <c r="L373" s="1379"/>
      <c r="M373" s="1379"/>
      <c r="N373" s="1379"/>
      <c r="O373" s="1379"/>
      <c r="P373" s="1379"/>
      <c r="Q373" s="1379"/>
      <c r="R373" s="1379"/>
      <c r="S373" s="1379"/>
      <c r="T373" s="1379"/>
      <c r="U373" s="1379"/>
      <c r="V373" s="1379"/>
      <c r="W373" s="1379"/>
      <c r="X373" s="1380"/>
      <c r="Y373" s="1381"/>
      <c r="Z373" s="1379"/>
      <c r="AA373" s="1379"/>
    </row>
    <row r="374" spans="10:27" s="1392" customFormat="1">
      <c r="J374" s="1625"/>
      <c r="K374" s="1379"/>
      <c r="L374" s="1379"/>
      <c r="M374" s="1379"/>
      <c r="N374" s="1379"/>
      <c r="O374" s="1379"/>
      <c r="P374" s="1379"/>
      <c r="Q374" s="1379"/>
      <c r="R374" s="1379"/>
      <c r="S374" s="1379"/>
      <c r="T374" s="1379"/>
      <c r="U374" s="1379"/>
      <c r="V374" s="1379"/>
      <c r="W374" s="1379"/>
      <c r="X374" s="1380"/>
      <c r="Y374" s="1381"/>
      <c r="Z374" s="1379"/>
      <c r="AA374" s="1379"/>
    </row>
    <row r="375" spans="10:27" s="1392" customFormat="1">
      <c r="J375" s="1625"/>
      <c r="K375" s="1379"/>
      <c r="L375" s="1379"/>
      <c r="M375" s="1379"/>
      <c r="N375" s="1379"/>
      <c r="O375" s="1379"/>
      <c r="P375" s="1379"/>
      <c r="Q375" s="1379"/>
      <c r="R375" s="1379"/>
      <c r="S375" s="1379"/>
      <c r="T375" s="1379"/>
      <c r="U375" s="1379"/>
      <c r="V375" s="1379"/>
      <c r="W375" s="1379"/>
      <c r="X375" s="1380"/>
      <c r="Y375" s="1381"/>
      <c r="Z375" s="1379"/>
      <c r="AA375" s="1379"/>
    </row>
    <row r="376" spans="10:27" s="1392" customFormat="1">
      <c r="J376" s="1625"/>
      <c r="K376" s="1379"/>
      <c r="L376" s="1379"/>
      <c r="M376" s="1379"/>
      <c r="N376" s="1379"/>
      <c r="O376" s="1379"/>
      <c r="P376" s="1379"/>
      <c r="Q376" s="1379"/>
      <c r="R376" s="1379"/>
      <c r="S376" s="1379"/>
      <c r="T376" s="1379"/>
      <c r="U376" s="1379"/>
      <c r="V376" s="1379"/>
      <c r="W376" s="1379"/>
      <c r="X376" s="1380"/>
      <c r="Y376" s="1381"/>
      <c r="Z376" s="1379"/>
      <c r="AA376" s="1379"/>
    </row>
    <row r="377" spans="10:27" s="1392" customFormat="1">
      <c r="J377" s="1625"/>
      <c r="K377" s="1379"/>
      <c r="L377" s="1379"/>
      <c r="M377" s="1379"/>
      <c r="N377" s="1379"/>
      <c r="O377" s="1379"/>
      <c r="P377" s="1379"/>
      <c r="Q377" s="1379"/>
      <c r="R377" s="1379"/>
      <c r="S377" s="1379"/>
      <c r="T377" s="1379"/>
      <c r="U377" s="1379"/>
      <c r="V377" s="1379"/>
      <c r="W377" s="1379"/>
      <c r="X377" s="1380"/>
      <c r="Y377" s="1381"/>
      <c r="Z377" s="1379"/>
      <c r="AA377" s="1379"/>
    </row>
    <row r="378" spans="10:27" s="1392" customFormat="1">
      <c r="J378" s="1625"/>
      <c r="K378" s="1379"/>
      <c r="L378" s="1379"/>
      <c r="M378" s="1379"/>
      <c r="N378" s="1379"/>
      <c r="O378" s="1379"/>
      <c r="P378" s="1379"/>
      <c r="Q378" s="1379"/>
      <c r="R378" s="1379"/>
      <c r="S378" s="1379"/>
      <c r="T378" s="1379"/>
      <c r="U378" s="1379"/>
      <c r="V378" s="1379"/>
      <c r="W378" s="1379"/>
      <c r="X378" s="1380"/>
      <c r="Y378" s="1381"/>
      <c r="Z378" s="1379"/>
      <c r="AA378" s="1379"/>
    </row>
    <row r="379" spans="10:27" s="1392" customFormat="1">
      <c r="J379" s="1625"/>
      <c r="K379" s="1379"/>
      <c r="L379" s="1379"/>
      <c r="M379" s="1379"/>
      <c r="N379" s="1379"/>
      <c r="O379" s="1379"/>
      <c r="P379" s="1379"/>
      <c r="Q379" s="1379"/>
      <c r="R379" s="1379"/>
      <c r="S379" s="1379"/>
      <c r="T379" s="1379"/>
      <c r="U379" s="1379"/>
      <c r="V379" s="1379"/>
      <c r="W379" s="1379"/>
      <c r="X379" s="1380"/>
      <c r="Y379" s="1381"/>
      <c r="Z379" s="1379"/>
      <c r="AA379" s="1379"/>
    </row>
    <row r="380" spans="10:27" s="1392" customFormat="1">
      <c r="J380" s="1625"/>
      <c r="K380" s="1379"/>
      <c r="L380" s="1379"/>
      <c r="M380" s="1379"/>
      <c r="N380" s="1379"/>
      <c r="O380" s="1379"/>
      <c r="P380" s="1379"/>
      <c r="Q380" s="1379"/>
      <c r="R380" s="1379"/>
      <c r="S380" s="1379"/>
      <c r="T380" s="1379"/>
      <c r="U380" s="1379"/>
      <c r="V380" s="1379"/>
      <c r="W380" s="1379"/>
      <c r="X380" s="1380"/>
      <c r="Y380" s="1381"/>
      <c r="Z380" s="1379"/>
      <c r="AA380" s="1379"/>
    </row>
    <row r="381" spans="10:27" s="1392" customFormat="1">
      <c r="J381" s="1625"/>
      <c r="K381" s="1379"/>
      <c r="L381" s="1379"/>
      <c r="M381" s="1379"/>
      <c r="N381" s="1379"/>
      <c r="O381" s="1379"/>
      <c r="P381" s="1379"/>
      <c r="Q381" s="1379"/>
      <c r="R381" s="1379"/>
      <c r="S381" s="1379"/>
      <c r="T381" s="1379"/>
      <c r="U381" s="1379"/>
      <c r="V381" s="1379"/>
      <c r="W381" s="1379"/>
      <c r="X381" s="1380"/>
      <c r="Y381" s="1381"/>
      <c r="Z381" s="1379"/>
      <c r="AA381" s="1379"/>
    </row>
    <row r="382" spans="10:27" s="1392" customFormat="1">
      <c r="J382" s="1625"/>
      <c r="K382" s="1379"/>
      <c r="L382" s="1379"/>
      <c r="M382" s="1379"/>
      <c r="N382" s="1379"/>
      <c r="O382" s="1379"/>
      <c r="P382" s="1379"/>
      <c r="Q382" s="1379"/>
      <c r="R382" s="1379"/>
      <c r="S382" s="1379"/>
      <c r="T382" s="1379"/>
      <c r="U382" s="1379"/>
      <c r="V382" s="1379"/>
      <c r="W382" s="1379"/>
      <c r="X382" s="1380"/>
      <c r="Y382" s="1381"/>
      <c r="Z382" s="1379"/>
      <c r="AA382" s="1379"/>
    </row>
    <row r="383" spans="10:27" s="1392" customFormat="1">
      <c r="J383" s="1625"/>
      <c r="K383" s="1379"/>
      <c r="L383" s="1379"/>
      <c r="M383" s="1379"/>
      <c r="N383" s="1379"/>
      <c r="O383" s="1379"/>
      <c r="P383" s="1379"/>
      <c r="Q383" s="1379"/>
      <c r="R383" s="1379"/>
      <c r="S383" s="1379"/>
      <c r="T383" s="1379"/>
      <c r="U383" s="1379"/>
      <c r="V383" s="1379"/>
      <c r="W383" s="1379"/>
      <c r="X383" s="1380"/>
      <c r="Y383" s="1381"/>
      <c r="Z383" s="1379"/>
      <c r="AA383" s="1379"/>
    </row>
    <row r="384" spans="10:27" s="1392" customFormat="1">
      <c r="J384" s="1625"/>
      <c r="K384" s="1379"/>
      <c r="L384" s="1379"/>
      <c r="M384" s="1379"/>
      <c r="N384" s="1379"/>
      <c r="O384" s="1379"/>
      <c r="P384" s="1379"/>
      <c r="Q384" s="1379"/>
      <c r="R384" s="1379"/>
      <c r="S384" s="1379"/>
      <c r="T384" s="1379"/>
      <c r="U384" s="1379"/>
      <c r="V384" s="1379"/>
      <c r="W384" s="1379"/>
      <c r="X384" s="1380"/>
      <c r="Y384" s="1381"/>
      <c r="Z384" s="1379"/>
      <c r="AA384" s="1379"/>
    </row>
    <row r="385" spans="10:27" s="1392" customFormat="1">
      <c r="J385" s="1625"/>
      <c r="K385" s="1379"/>
      <c r="L385" s="1379"/>
      <c r="M385" s="1379"/>
      <c r="N385" s="1379"/>
      <c r="O385" s="1379"/>
      <c r="P385" s="1379"/>
      <c r="Q385" s="1379"/>
      <c r="R385" s="1379"/>
      <c r="S385" s="1379"/>
      <c r="T385" s="1379"/>
      <c r="U385" s="1379"/>
      <c r="V385" s="1379"/>
      <c r="W385" s="1379"/>
      <c r="X385" s="1380"/>
      <c r="Y385" s="1381"/>
      <c r="Z385" s="1379"/>
      <c r="AA385" s="1379"/>
    </row>
    <row r="386" spans="10:27" s="1392" customFormat="1">
      <c r="J386" s="1625"/>
      <c r="K386" s="1379"/>
      <c r="L386" s="1379"/>
      <c r="M386" s="1379"/>
      <c r="N386" s="1379"/>
      <c r="O386" s="1379"/>
      <c r="P386" s="1379"/>
      <c r="Q386" s="1379"/>
      <c r="R386" s="1379"/>
      <c r="S386" s="1379"/>
      <c r="T386" s="1379"/>
      <c r="U386" s="1379"/>
      <c r="V386" s="1379"/>
      <c r="W386" s="1379"/>
      <c r="X386" s="1380"/>
      <c r="Y386" s="1381"/>
      <c r="Z386" s="1379"/>
      <c r="AA386" s="1379"/>
    </row>
    <row r="387" spans="10:27" s="1392" customFormat="1">
      <c r="J387" s="1625"/>
      <c r="K387" s="1379"/>
      <c r="L387" s="1379"/>
      <c r="M387" s="1379"/>
      <c r="N387" s="1379"/>
      <c r="O387" s="1379"/>
      <c r="P387" s="1379"/>
      <c r="Q387" s="1379"/>
      <c r="R387" s="1379"/>
      <c r="S387" s="1379"/>
      <c r="T387" s="1379"/>
      <c r="U387" s="1379"/>
      <c r="V387" s="1379"/>
      <c r="W387" s="1379"/>
      <c r="X387" s="1380"/>
      <c r="Y387" s="1381"/>
      <c r="Z387" s="1379"/>
      <c r="AA387" s="1379"/>
    </row>
    <row r="388" spans="10:27" s="1392" customFormat="1">
      <c r="J388" s="1625"/>
      <c r="K388" s="1379"/>
      <c r="L388" s="1379"/>
      <c r="M388" s="1379"/>
      <c r="N388" s="1379"/>
      <c r="O388" s="1379"/>
      <c r="P388" s="1379"/>
      <c r="Q388" s="1379"/>
      <c r="R388" s="1379"/>
      <c r="S388" s="1379"/>
      <c r="T388" s="1379"/>
      <c r="U388" s="1379"/>
      <c r="V388" s="1379"/>
      <c r="W388" s="1379"/>
      <c r="X388" s="1380"/>
      <c r="Y388" s="1381"/>
      <c r="Z388" s="1379"/>
      <c r="AA388" s="1379"/>
    </row>
    <row r="389" spans="10:27" s="1392" customFormat="1">
      <c r="J389" s="1625"/>
      <c r="K389" s="1379"/>
      <c r="L389" s="1379"/>
      <c r="M389" s="1379"/>
      <c r="N389" s="1379"/>
      <c r="O389" s="1379"/>
      <c r="P389" s="1379"/>
      <c r="Q389" s="1379"/>
      <c r="R389" s="1379"/>
      <c r="S389" s="1379"/>
      <c r="T389" s="1379"/>
      <c r="U389" s="1379"/>
      <c r="V389" s="1379"/>
      <c r="W389" s="1379"/>
      <c r="X389" s="1380"/>
      <c r="Y389" s="1381"/>
      <c r="Z389" s="1379"/>
      <c r="AA389" s="1379"/>
    </row>
    <row r="390" spans="10:27" s="1392" customFormat="1">
      <c r="J390" s="1625"/>
      <c r="K390" s="1379"/>
      <c r="L390" s="1379"/>
      <c r="M390" s="1379"/>
      <c r="N390" s="1379"/>
      <c r="O390" s="1379"/>
      <c r="P390" s="1379"/>
      <c r="Q390" s="1379"/>
      <c r="R390" s="1379"/>
      <c r="S390" s="1379"/>
      <c r="T390" s="1379"/>
      <c r="U390" s="1379"/>
      <c r="V390" s="1379"/>
      <c r="W390" s="1379"/>
      <c r="X390" s="1380"/>
      <c r="Y390" s="1381"/>
      <c r="Z390" s="1379"/>
      <c r="AA390" s="1379"/>
    </row>
    <row r="391" spans="10:27" s="1392" customFormat="1">
      <c r="J391" s="1625"/>
      <c r="K391" s="1379"/>
      <c r="L391" s="1379"/>
      <c r="M391" s="1379"/>
      <c r="N391" s="1379"/>
      <c r="O391" s="1379"/>
      <c r="P391" s="1379"/>
      <c r="Q391" s="1379"/>
      <c r="R391" s="1379"/>
      <c r="S391" s="1379"/>
      <c r="T391" s="1379"/>
      <c r="U391" s="1379"/>
      <c r="V391" s="1379"/>
      <c r="W391" s="1379"/>
      <c r="X391" s="1380"/>
      <c r="Y391" s="1381"/>
      <c r="Z391" s="1379"/>
      <c r="AA391" s="1379"/>
    </row>
    <row r="392" spans="10:27" s="1392" customFormat="1">
      <c r="J392" s="1625"/>
      <c r="K392" s="1379"/>
      <c r="L392" s="1379"/>
      <c r="M392" s="1379"/>
      <c r="N392" s="1379"/>
      <c r="O392" s="1379"/>
      <c r="P392" s="1379"/>
      <c r="Q392" s="1379"/>
      <c r="R392" s="1379"/>
      <c r="S392" s="1379"/>
      <c r="T392" s="1379"/>
      <c r="U392" s="1379"/>
      <c r="V392" s="1379"/>
      <c r="W392" s="1379"/>
      <c r="X392" s="1380"/>
      <c r="Y392" s="1381"/>
      <c r="Z392" s="1379"/>
      <c r="AA392" s="1379"/>
    </row>
    <row r="393" spans="10:27" s="1392" customFormat="1">
      <c r="J393" s="1625"/>
      <c r="K393" s="1379"/>
      <c r="L393" s="1379"/>
      <c r="M393" s="1379"/>
      <c r="N393" s="1379"/>
      <c r="O393" s="1379"/>
      <c r="P393" s="1379"/>
      <c r="Q393" s="1379"/>
      <c r="R393" s="1379"/>
      <c r="S393" s="1379"/>
      <c r="T393" s="1379"/>
      <c r="U393" s="1379"/>
      <c r="V393" s="1379"/>
      <c r="W393" s="1379"/>
      <c r="X393" s="1380"/>
      <c r="Y393" s="1381"/>
      <c r="Z393" s="1379"/>
      <c r="AA393" s="1379"/>
    </row>
    <row r="394" spans="10:27" s="1392" customFormat="1">
      <c r="J394" s="1625"/>
      <c r="K394" s="1379"/>
      <c r="L394" s="1379"/>
      <c r="M394" s="1379"/>
      <c r="N394" s="1379"/>
      <c r="O394" s="1379"/>
      <c r="P394" s="1379"/>
      <c r="Q394" s="1379"/>
      <c r="R394" s="1379"/>
      <c r="S394" s="1379"/>
      <c r="T394" s="1379"/>
      <c r="U394" s="1379"/>
      <c r="V394" s="1379"/>
      <c r="W394" s="1379"/>
      <c r="X394" s="1380"/>
      <c r="Y394" s="1381"/>
      <c r="Z394" s="1379"/>
      <c r="AA394" s="1379"/>
    </row>
    <row r="395" spans="10:27" s="1392" customFormat="1">
      <c r="J395" s="1625"/>
      <c r="K395" s="1379"/>
      <c r="L395" s="1379"/>
      <c r="M395" s="1379"/>
      <c r="N395" s="1379"/>
      <c r="O395" s="1379"/>
      <c r="P395" s="1379"/>
      <c r="Q395" s="1379"/>
      <c r="R395" s="1379"/>
      <c r="S395" s="1379"/>
      <c r="T395" s="1379"/>
      <c r="U395" s="1379"/>
      <c r="V395" s="1379"/>
      <c r="W395" s="1379"/>
      <c r="X395" s="1380"/>
      <c r="Y395" s="1381"/>
      <c r="Z395" s="1379"/>
      <c r="AA395" s="1379"/>
    </row>
    <row r="396" spans="10:27" s="1392" customFormat="1">
      <c r="J396" s="1625"/>
      <c r="K396" s="1379"/>
      <c r="L396" s="1379"/>
      <c r="M396" s="1379"/>
      <c r="N396" s="1379"/>
      <c r="O396" s="1379"/>
      <c r="P396" s="1379"/>
      <c r="Q396" s="1379"/>
      <c r="R396" s="1379"/>
      <c r="S396" s="1379"/>
      <c r="T396" s="1379"/>
      <c r="U396" s="1379"/>
      <c r="V396" s="1379"/>
      <c r="W396" s="1379"/>
      <c r="X396" s="1380"/>
      <c r="Y396" s="1381"/>
      <c r="Z396" s="1379"/>
      <c r="AA396" s="1379"/>
    </row>
    <row r="397" spans="10:27" s="1392" customFormat="1">
      <c r="J397" s="1625"/>
      <c r="K397" s="1379"/>
      <c r="L397" s="1379"/>
      <c r="M397" s="1379"/>
      <c r="N397" s="1379"/>
      <c r="O397" s="1379"/>
      <c r="P397" s="1379"/>
      <c r="Q397" s="1379"/>
      <c r="R397" s="1379"/>
      <c r="S397" s="1379"/>
      <c r="T397" s="1379"/>
      <c r="U397" s="1379"/>
      <c r="V397" s="1379"/>
      <c r="W397" s="1379"/>
      <c r="X397" s="1380"/>
      <c r="Y397" s="1381"/>
      <c r="Z397" s="1379"/>
      <c r="AA397" s="1379"/>
    </row>
    <row r="398" spans="10:27" s="1392" customFormat="1">
      <c r="J398" s="1625"/>
      <c r="K398" s="1379"/>
      <c r="L398" s="1379"/>
      <c r="M398" s="1379"/>
      <c r="N398" s="1379"/>
      <c r="O398" s="1379"/>
      <c r="P398" s="1379"/>
      <c r="Q398" s="1379"/>
      <c r="R398" s="1379"/>
      <c r="S398" s="1379"/>
      <c r="T398" s="1379"/>
      <c r="U398" s="1379"/>
      <c r="V398" s="1379"/>
      <c r="W398" s="1379"/>
      <c r="X398" s="1380"/>
      <c r="Y398" s="1381"/>
      <c r="Z398" s="1379"/>
      <c r="AA398" s="1379"/>
    </row>
    <row r="399" spans="10:27" s="1392" customFormat="1">
      <c r="J399" s="1625"/>
      <c r="K399" s="1379"/>
      <c r="L399" s="1379"/>
      <c r="M399" s="1379"/>
      <c r="N399" s="1379"/>
      <c r="O399" s="1379"/>
      <c r="P399" s="1379"/>
      <c r="Q399" s="1379"/>
      <c r="R399" s="1379"/>
      <c r="S399" s="1379"/>
      <c r="T399" s="1379"/>
      <c r="U399" s="1379"/>
      <c r="V399" s="1379"/>
      <c r="W399" s="1379"/>
      <c r="X399" s="1380"/>
      <c r="Y399" s="1381"/>
      <c r="Z399" s="1379"/>
      <c r="AA399" s="1379"/>
    </row>
    <row r="400" spans="10:27" s="1392" customFormat="1">
      <c r="J400" s="1625"/>
      <c r="K400" s="1379"/>
      <c r="L400" s="1379"/>
      <c r="M400" s="1379"/>
      <c r="N400" s="1379"/>
      <c r="O400" s="1379"/>
      <c r="P400" s="1379"/>
      <c r="Q400" s="1379"/>
      <c r="R400" s="1379"/>
      <c r="S400" s="1379"/>
      <c r="T400" s="1379"/>
      <c r="U400" s="1379"/>
      <c r="V400" s="1379"/>
      <c r="W400" s="1379"/>
      <c r="X400" s="1380"/>
      <c r="Y400" s="1381"/>
      <c r="Z400" s="1379"/>
      <c r="AA400" s="1379"/>
    </row>
    <row r="401" spans="10:27" s="1392" customFormat="1">
      <c r="J401" s="1625"/>
      <c r="K401" s="1379"/>
      <c r="L401" s="1379"/>
      <c r="M401" s="1379"/>
      <c r="N401" s="1379"/>
      <c r="O401" s="1379"/>
      <c r="P401" s="1379"/>
      <c r="Q401" s="1379"/>
      <c r="R401" s="1379"/>
      <c r="S401" s="1379"/>
      <c r="T401" s="1379"/>
      <c r="U401" s="1379"/>
      <c r="V401" s="1379"/>
      <c r="W401" s="1379"/>
      <c r="X401" s="1380"/>
      <c r="Y401" s="1381"/>
      <c r="Z401" s="1379"/>
      <c r="AA401" s="1379"/>
    </row>
    <row r="402" spans="10:27" s="1392" customFormat="1">
      <c r="J402" s="1625"/>
      <c r="K402" s="1379"/>
      <c r="L402" s="1379"/>
      <c r="M402" s="1379"/>
      <c r="N402" s="1379"/>
      <c r="O402" s="1379"/>
      <c r="P402" s="1379"/>
      <c r="Q402" s="1379"/>
      <c r="R402" s="1379"/>
      <c r="S402" s="1379"/>
      <c r="T402" s="1379"/>
      <c r="U402" s="1379"/>
      <c r="V402" s="1379"/>
      <c r="W402" s="1379"/>
      <c r="X402" s="1380"/>
      <c r="Y402" s="1381"/>
      <c r="Z402" s="1379"/>
      <c r="AA402" s="1379"/>
    </row>
    <row r="403" spans="10:27" s="1392" customFormat="1">
      <c r="J403" s="1625"/>
      <c r="K403" s="1379"/>
      <c r="L403" s="1379"/>
      <c r="M403" s="1379"/>
      <c r="N403" s="1379"/>
      <c r="O403" s="1379"/>
      <c r="P403" s="1379"/>
      <c r="Q403" s="1379"/>
      <c r="R403" s="1379"/>
      <c r="S403" s="1379"/>
      <c r="T403" s="1379"/>
      <c r="U403" s="1379"/>
      <c r="V403" s="1379"/>
      <c r="W403" s="1379"/>
      <c r="X403" s="1380"/>
      <c r="Y403" s="1381"/>
      <c r="Z403" s="1379"/>
      <c r="AA403" s="1379"/>
    </row>
    <row r="404" spans="10:27" s="1392" customFormat="1">
      <c r="J404" s="1625"/>
      <c r="K404" s="1379"/>
      <c r="L404" s="1379"/>
      <c r="M404" s="1379"/>
      <c r="N404" s="1379"/>
      <c r="O404" s="1379"/>
      <c r="P404" s="1379"/>
      <c r="Q404" s="1379"/>
      <c r="R404" s="1379"/>
      <c r="S404" s="1379"/>
      <c r="T404" s="1379"/>
      <c r="U404" s="1379"/>
      <c r="V404" s="1379"/>
      <c r="W404" s="1379"/>
      <c r="X404" s="1380"/>
      <c r="Y404" s="1381"/>
      <c r="Z404" s="1379"/>
      <c r="AA404" s="1379"/>
    </row>
    <row r="405" spans="10:27" s="1392" customFormat="1">
      <c r="J405" s="1625"/>
      <c r="K405" s="1379"/>
      <c r="L405" s="1379"/>
      <c r="M405" s="1379"/>
      <c r="N405" s="1379"/>
      <c r="O405" s="1379"/>
      <c r="P405" s="1379"/>
      <c r="Q405" s="1379"/>
      <c r="R405" s="1379"/>
      <c r="S405" s="1379"/>
      <c r="T405" s="1379"/>
      <c r="U405" s="1379"/>
      <c r="V405" s="1379"/>
      <c r="W405" s="1379"/>
      <c r="X405" s="1380"/>
      <c r="Y405" s="1381"/>
      <c r="Z405" s="1379"/>
      <c r="AA405" s="1379"/>
    </row>
    <row r="406" spans="10:27" s="1392" customFormat="1">
      <c r="J406" s="1625"/>
      <c r="K406" s="1379"/>
      <c r="L406" s="1379"/>
      <c r="M406" s="1379"/>
      <c r="N406" s="1379"/>
      <c r="O406" s="1379"/>
      <c r="P406" s="1379"/>
      <c r="Q406" s="1379"/>
      <c r="R406" s="1379"/>
      <c r="S406" s="1379"/>
      <c r="T406" s="1379"/>
      <c r="U406" s="1379"/>
      <c r="V406" s="1379"/>
      <c r="W406" s="1379"/>
      <c r="X406" s="1380"/>
      <c r="Y406" s="1381"/>
      <c r="Z406" s="1379"/>
      <c r="AA406" s="1379"/>
    </row>
    <row r="407" spans="10:27" s="1392" customFormat="1">
      <c r="J407" s="1625"/>
      <c r="K407" s="1379"/>
      <c r="L407" s="1379"/>
      <c r="M407" s="1379"/>
      <c r="N407" s="1379"/>
      <c r="O407" s="1379"/>
      <c r="P407" s="1379"/>
      <c r="Q407" s="1379"/>
      <c r="R407" s="1379"/>
      <c r="S407" s="1379"/>
      <c r="T407" s="1379"/>
      <c r="U407" s="1379"/>
      <c r="V407" s="1379"/>
      <c r="W407" s="1379"/>
      <c r="X407" s="1380"/>
      <c r="Y407" s="1381"/>
      <c r="Z407" s="1379"/>
      <c r="AA407" s="1379"/>
    </row>
    <row r="408" spans="10:27" s="1392" customFormat="1">
      <c r="J408" s="1625"/>
      <c r="K408" s="1379"/>
      <c r="L408" s="1379"/>
      <c r="M408" s="1379"/>
      <c r="N408" s="1379"/>
      <c r="O408" s="1379"/>
      <c r="P408" s="1379"/>
      <c r="Q408" s="1379"/>
      <c r="R408" s="1379"/>
      <c r="S408" s="1379"/>
      <c r="T408" s="1379"/>
      <c r="U408" s="1379"/>
      <c r="V408" s="1379"/>
      <c r="W408" s="1379"/>
      <c r="X408" s="1380"/>
      <c r="Y408" s="1381"/>
      <c r="Z408" s="1379"/>
      <c r="AA408" s="1379"/>
    </row>
    <row r="409" spans="10:27" s="1392" customFormat="1">
      <c r="J409" s="1625"/>
      <c r="K409" s="1379"/>
      <c r="L409" s="1379"/>
      <c r="M409" s="1379"/>
      <c r="N409" s="1379"/>
      <c r="O409" s="1379"/>
      <c r="P409" s="1379"/>
      <c r="Q409" s="1379"/>
      <c r="R409" s="1379"/>
      <c r="S409" s="1379"/>
      <c r="T409" s="1379"/>
      <c r="U409" s="1379"/>
      <c r="V409" s="1379"/>
      <c r="W409" s="1379"/>
      <c r="X409" s="1380"/>
      <c r="Y409" s="1381"/>
      <c r="Z409" s="1379"/>
      <c r="AA409" s="1379"/>
    </row>
    <row r="410" spans="10:27" s="1392" customFormat="1">
      <c r="J410" s="1625"/>
      <c r="K410" s="1379"/>
      <c r="L410" s="1379"/>
      <c r="M410" s="1379"/>
      <c r="N410" s="1379"/>
      <c r="O410" s="1379"/>
      <c r="P410" s="1379"/>
      <c r="Q410" s="1379"/>
      <c r="R410" s="1379"/>
      <c r="S410" s="1379"/>
      <c r="T410" s="1379"/>
      <c r="U410" s="1379"/>
      <c r="V410" s="1379"/>
      <c r="W410" s="1379"/>
      <c r="X410" s="1380"/>
      <c r="Y410" s="1381"/>
      <c r="Z410" s="1379"/>
      <c r="AA410" s="1379"/>
    </row>
    <row r="411" spans="10:27" s="1392" customFormat="1">
      <c r="J411" s="1625"/>
      <c r="K411" s="1379"/>
      <c r="L411" s="1379"/>
      <c r="M411" s="1379"/>
      <c r="N411" s="1379"/>
      <c r="O411" s="1379"/>
      <c r="P411" s="1379"/>
      <c r="Q411" s="1379"/>
      <c r="R411" s="1379"/>
      <c r="S411" s="1379"/>
      <c r="T411" s="1379"/>
      <c r="U411" s="1379"/>
      <c r="V411" s="1379"/>
      <c r="W411" s="1379"/>
      <c r="X411" s="1380"/>
      <c r="Y411" s="1381"/>
      <c r="Z411" s="1379"/>
      <c r="AA411" s="1379"/>
    </row>
    <row r="412" spans="10:27" s="1392" customFormat="1">
      <c r="J412" s="1625"/>
      <c r="K412" s="1379"/>
      <c r="L412" s="1379"/>
      <c r="M412" s="1379"/>
      <c r="N412" s="1379"/>
      <c r="O412" s="1379"/>
      <c r="P412" s="1379"/>
      <c r="Q412" s="1379"/>
      <c r="R412" s="1379"/>
      <c r="S412" s="1379"/>
      <c r="T412" s="1379"/>
      <c r="U412" s="1379"/>
      <c r="V412" s="1379"/>
      <c r="W412" s="1379"/>
      <c r="X412" s="1380"/>
      <c r="Y412" s="1381"/>
      <c r="Z412" s="1379"/>
      <c r="AA412" s="1379"/>
    </row>
    <row r="413" spans="10:27" s="1392" customFormat="1">
      <c r="J413" s="1625"/>
      <c r="K413" s="1379"/>
      <c r="L413" s="1379"/>
      <c r="M413" s="1379"/>
      <c r="N413" s="1379"/>
      <c r="O413" s="1379"/>
      <c r="P413" s="1379"/>
      <c r="Q413" s="1379"/>
      <c r="R413" s="1379"/>
      <c r="S413" s="1379"/>
      <c r="T413" s="1379"/>
      <c r="U413" s="1379"/>
      <c r="V413" s="1379"/>
      <c r="W413" s="1379"/>
      <c r="X413" s="1380"/>
      <c r="Y413" s="1381"/>
      <c r="Z413" s="1379"/>
      <c r="AA413" s="1379"/>
    </row>
    <row r="414" spans="10:27" s="1392" customFormat="1">
      <c r="J414" s="1625"/>
      <c r="K414" s="1379"/>
      <c r="L414" s="1379"/>
      <c r="M414" s="1379"/>
      <c r="N414" s="1379"/>
      <c r="O414" s="1379"/>
      <c r="P414" s="1379"/>
      <c r="Q414" s="1379"/>
      <c r="R414" s="1379"/>
      <c r="S414" s="1379"/>
      <c r="T414" s="1379"/>
      <c r="U414" s="1379"/>
      <c r="V414" s="1379"/>
      <c r="W414" s="1379"/>
      <c r="X414" s="1380"/>
      <c r="Y414" s="1381"/>
      <c r="Z414" s="1379"/>
      <c r="AA414" s="1379"/>
    </row>
    <row r="415" spans="10:27" s="1392" customFormat="1">
      <c r="J415" s="1625"/>
      <c r="K415" s="1379"/>
      <c r="L415" s="1379"/>
      <c r="M415" s="1379"/>
      <c r="N415" s="1379"/>
      <c r="O415" s="1379"/>
      <c r="P415" s="1379"/>
      <c r="Q415" s="1379"/>
      <c r="R415" s="1379"/>
      <c r="S415" s="1379"/>
      <c r="T415" s="1379"/>
      <c r="U415" s="1379"/>
      <c r="V415" s="1379"/>
      <c r="W415" s="1379"/>
      <c r="X415" s="1380"/>
      <c r="Y415" s="1381"/>
      <c r="Z415" s="1379"/>
      <c r="AA415" s="1379"/>
    </row>
    <row r="416" spans="10:27" s="1392" customFormat="1">
      <c r="J416" s="1625"/>
      <c r="K416" s="1379"/>
      <c r="L416" s="1379"/>
      <c r="M416" s="1379"/>
      <c r="N416" s="1379"/>
      <c r="O416" s="1379"/>
      <c r="P416" s="1379"/>
      <c r="Q416" s="1379"/>
      <c r="R416" s="1379"/>
      <c r="S416" s="1379"/>
      <c r="T416" s="1379"/>
      <c r="U416" s="1379"/>
      <c r="V416" s="1379"/>
      <c r="W416" s="1379"/>
      <c r="X416" s="1380"/>
      <c r="Y416" s="1381"/>
      <c r="Z416" s="1379"/>
      <c r="AA416" s="1379"/>
    </row>
    <row r="417" spans="10:27" s="1392" customFormat="1">
      <c r="J417" s="1625"/>
      <c r="K417" s="1379"/>
      <c r="L417" s="1379"/>
      <c r="M417" s="1379"/>
      <c r="N417" s="1379"/>
      <c r="O417" s="1379"/>
      <c r="P417" s="1379"/>
      <c r="Q417" s="1379"/>
      <c r="R417" s="1379"/>
      <c r="S417" s="1379"/>
      <c r="T417" s="1379"/>
      <c r="U417" s="1379"/>
      <c r="V417" s="1379"/>
      <c r="W417" s="1379"/>
      <c r="X417" s="1380"/>
      <c r="Y417" s="1381"/>
      <c r="Z417" s="1379"/>
      <c r="AA417" s="1379"/>
    </row>
    <row r="418" spans="10:27" s="1392" customFormat="1">
      <c r="J418" s="1625"/>
      <c r="K418" s="1379"/>
      <c r="L418" s="1379"/>
      <c r="M418" s="1379"/>
      <c r="N418" s="1379"/>
      <c r="O418" s="1379"/>
      <c r="P418" s="1379"/>
      <c r="Q418" s="1379"/>
      <c r="R418" s="1379"/>
      <c r="S418" s="1379"/>
      <c r="T418" s="1379"/>
      <c r="U418" s="1379"/>
      <c r="V418" s="1379"/>
      <c r="W418" s="1379"/>
      <c r="X418" s="1380"/>
      <c r="Y418" s="1381"/>
      <c r="Z418" s="1379"/>
      <c r="AA418" s="1379"/>
    </row>
    <row r="419" spans="10:27" s="1392" customFormat="1">
      <c r="J419" s="1625"/>
      <c r="K419" s="1379"/>
      <c r="L419" s="1379"/>
      <c r="M419" s="1379"/>
      <c r="N419" s="1379"/>
      <c r="O419" s="1379"/>
      <c r="P419" s="1379"/>
      <c r="Q419" s="1379"/>
      <c r="R419" s="1379"/>
      <c r="S419" s="1379"/>
      <c r="T419" s="1379"/>
      <c r="U419" s="1379"/>
      <c r="V419" s="1379"/>
      <c r="W419" s="1379"/>
      <c r="X419" s="1380"/>
      <c r="Y419" s="1381"/>
      <c r="Z419" s="1379"/>
      <c r="AA419" s="1379"/>
    </row>
    <row r="420" spans="10:27" s="1392" customFormat="1">
      <c r="J420" s="1625"/>
      <c r="K420" s="1379"/>
      <c r="L420" s="1379"/>
      <c r="M420" s="1379"/>
      <c r="N420" s="1379"/>
      <c r="O420" s="1379"/>
      <c r="P420" s="1379"/>
      <c r="Q420" s="1379"/>
      <c r="R420" s="1379"/>
      <c r="S420" s="1379"/>
      <c r="T420" s="1379"/>
      <c r="U420" s="1379"/>
      <c r="V420" s="1379"/>
      <c r="W420" s="1379"/>
      <c r="X420" s="1380"/>
      <c r="Y420" s="1381"/>
      <c r="Z420" s="1379"/>
      <c r="AA420" s="1379"/>
    </row>
    <row r="421" spans="10:27" s="1392" customFormat="1">
      <c r="J421" s="1625"/>
      <c r="K421" s="1379"/>
      <c r="L421" s="1379"/>
      <c r="M421" s="1379"/>
      <c r="N421" s="1379"/>
      <c r="O421" s="1379"/>
      <c r="P421" s="1379"/>
      <c r="Q421" s="1379"/>
      <c r="R421" s="1379"/>
      <c r="S421" s="1379"/>
      <c r="T421" s="1379"/>
      <c r="U421" s="1379"/>
      <c r="V421" s="1379"/>
      <c r="W421" s="1379"/>
      <c r="X421" s="1380"/>
      <c r="Y421" s="1381"/>
      <c r="Z421" s="1379"/>
      <c r="AA421" s="1379"/>
    </row>
    <row r="422" spans="10:27" s="1392" customFormat="1">
      <c r="J422" s="1625"/>
      <c r="K422" s="1379"/>
      <c r="L422" s="1379"/>
      <c r="M422" s="1379"/>
      <c r="N422" s="1379"/>
      <c r="O422" s="1379"/>
      <c r="P422" s="1379"/>
      <c r="Q422" s="1379"/>
      <c r="R422" s="1379"/>
      <c r="S422" s="1379"/>
      <c r="T422" s="1379"/>
      <c r="U422" s="1379"/>
      <c r="V422" s="1379"/>
      <c r="W422" s="1379"/>
      <c r="X422" s="1380"/>
      <c r="Y422" s="1381"/>
      <c r="Z422" s="1379"/>
      <c r="AA422" s="1379"/>
    </row>
    <row r="423" spans="10:27" s="1392" customFormat="1">
      <c r="J423" s="1625"/>
      <c r="K423" s="1379"/>
      <c r="L423" s="1379"/>
      <c r="M423" s="1379"/>
      <c r="N423" s="1379"/>
      <c r="O423" s="1379"/>
      <c r="P423" s="1379"/>
      <c r="Q423" s="1379"/>
      <c r="R423" s="1379"/>
      <c r="S423" s="1379"/>
      <c r="T423" s="1379"/>
      <c r="U423" s="1379"/>
      <c r="V423" s="1379"/>
      <c r="W423" s="1379"/>
      <c r="X423" s="1380"/>
      <c r="Y423" s="1381"/>
      <c r="Z423" s="1379"/>
      <c r="AA423" s="1379"/>
    </row>
    <row r="424" spans="10:27" s="1392" customFormat="1">
      <c r="J424" s="1625"/>
      <c r="K424" s="1379"/>
      <c r="L424" s="1379"/>
      <c r="M424" s="1379"/>
      <c r="N424" s="1379"/>
      <c r="O424" s="1379"/>
      <c r="P424" s="1379"/>
      <c r="Q424" s="1379"/>
      <c r="R424" s="1379"/>
      <c r="S424" s="1379"/>
      <c r="T424" s="1379"/>
      <c r="U424" s="1379"/>
      <c r="V424" s="1379"/>
      <c r="W424" s="1379"/>
      <c r="X424" s="1380"/>
      <c r="Y424" s="1381"/>
      <c r="Z424" s="1379"/>
      <c r="AA424" s="1379"/>
    </row>
    <row r="425" spans="10:27" s="1392" customFormat="1">
      <c r="J425" s="1625"/>
      <c r="K425" s="1379"/>
      <c r="L425" s="1379"/>
      <c r="M425" s="1379"/>
      <c r="N425" s="1379"/>
      <c r="O425" s="1379"/>
      <c r="P425" s="1379"/>
      <c r="Q425" s="1379"/>
      <c r="R425" s="1379"/>
      <c r="S425" s="1379"/>
      <c r="T425" s="1379"/>
      <c r="U425" s="1379"/>
      <c r="V425" s="1379"/>
      <c r="W425" s="1379"/>
      <c r="X425" s="1380"/>
      <c r="Y425" s="1381"/>
      <c r="Z425" s="1379"/>
      <c r="AA425" s="1379"/>
    </row>
    <row r="426" spans="10:27" s="1392" customFormat="1">
      <c r="J426" s="1625"/>
      <c r="K426" s="1379"/>
      <c r="L426" s="1379"/>
      <c r="M426" s="1379"/>
      <c r="N426" s="1379"/>
      <c r="O426" s="1379"/>
      <c r="P426" s="1379"/>
      <c r="Q426" s="1379"/>
      <c r="R426" s="1379"/>
      <c r="S426" s="1379"/>
      <c r="T426" s="1379"/>
      <c r="U426" s="1379"/>
      <c r="V426" s="1379"/>
      <c r="W426" s="1379"/>
      <c r="X426" s="1380"/>
      <c r="Y426" s="1381"/>
      <c r="Z426" s="1379"/>
      <c r="AA426" s="1379"/>
    </row>
    <row r="427" spans="10:27" s="1392" customFormat="1">
      <c r="J427" s="1625"/>
      <c r="K427" s="1379"/>
      <c r="L427" s="1379"/>
      <c r="M427" s="1379"/>
      <c r="N427" s="1379"/>
      <c r="O427" s="1379"/>
      <c r="P427" s="1379"/>
      <c r="Q427" s="1379"/>
      <c r="R427" s="1379"/>
      <c r="S427" s="1379"/>
      <c r="T427" s="1379"/>
      <c r="U427" s="1379"/>
      <c r="V427" s="1379"/>
      <c r="W427" s="1379"/>
      <c r="X427" s="1380"/>
      <c r="Y427" s="1381"/>
      <c r="Z427" s="1379"/>
      <c r="AA427" s="1379"/>
    </row>
    <row r="428" spans="10:27" s="1392" customFormat="1">
      <c r="J428" s="1625"/>
      <c r="K428" s="1379"/>
      <c r="L428" s="1379"/>
      <c r="M428" s="1379"/>
      <c r="N428" s="1379"/>
      <c r="O428" s="1379"/>
      <c r="P428" s="1379"/>
      <c r="Q428" s="1379"/>
      <c r="R428" s="1379"/>
      <c r="S428" s="1379"/>
      <c r="T428" s="1379"/>
      <c r="U428" s="1379"/>
      <c r="V428" s="1379"/>
      <c r="W428" s="1379"/>
      <c r="X428" s="1380"/>
      <c r="Y428" s="1381"/>
      <c r="Z428" s="1379"/>
      <c r="AA428" s="1379"/>
    </row>
    <row r="429" spans="10:27" s="1392" customFormat="1">
      <c r="J429" s="1625"/>
      <c r="K429" s="1379"/>
      <c r="L429" s="1379"/>
      <c r="M429" s="1379"/>
      <c r="N429" s="1379"/>
      <c r="O429" s="1379"/>
      <c r="P429" s="1379"/>
      <c r="Q429" s="1379"/>
      <c r="R429" s="1379"/>
      <c r="S429" s="1379"/>
      <c r="T429" s="1379"/>
      <c r="U429" s="1379"/>
      <c r="V429" s="1379"/>
      <c r="W429" s="1379"/>
      <c r="X429" s="1380"/>
      <c r="Y429" s="1381"/>
      <c r="Z429" s="1379"/>
      <c r="AA429" s="1379"/>
    </row>
    <row r="430" spans="10:27" s="1392" customFormat="1">
      <c r="J430" s="1625"/>
      <c r="K430" s="1379"/>
      <c r="L430" s="1379"/>
      <c r="M430" s="1379"/>
      <c r="N430" s="1379"/>
      <c r="O430" s="1379"/>
      <c r="P430" s="1379"/>
      <c r="Q430" s="1379"/>
      <c r="R430" s="1379"/>
      <c r="S430" s="1379"/>
      <c r="T430" s="1379"/>
      <c r="U430" s="1379"/>
      <c r="V430" s="1379"/>
      <c r="W430" s="1379"/>
      <c r="X430" s="1380"/>
      <c r="Y430" s="1381"/>
      <c r="Z430" s="1379"/>
      <c r="AA430" s="1379"/>
    </row>
    <row r="431" spans="10:27" s="1392" customFormat="1">
      <c r="J431" s="1625"/>
      <c r="K431" s="1379"/>
      <c r="L431" s="1379"/>
      <c r="M431" s="1379"/>
      <c r="N431" s="1379"/>
      <c r="O431" s="1379"/>
      <c r="P431" s="1379"/>
      <c r="Q431" s="1379"/>
      <c r="R431" s="1379"/>
      <c r="S431" s="1379"/>
      <c r="T431" s="1379"/>
      <c r="U431" s="1379"/>
      <c r="V431" s="1379"/>
      <c r="W431" s="1379"/>
      <c r="X431" s="1380"/>
      <c r="Y431" s="1381"/>
      <c r="Z431" s="1379"/>
      <c r="AA431" s="1379"/>
    </row>
    <row r="432" spans="10:27" s="1392" customFormat="1">
      <c r="J432" s="1625"/>
      <c r="K432" s="1379"/>
      <c r="L432" s="1379"/>
      <c r="M432" s="1379"/>
      <c r="N432" s="1379"/>
      <c r="O432" s="1379"/>
      <c r="P432" s="1379"/>
      <c r="Q432" s="1379"/>
      <c r="R432" s="1379"/>
      <c r="S432" s="1379"/>
      <c r="T432" s="1379"/>
      <c r="U432" s="1379"/>
      <c r="V432" s="1379"/>
      <c r="W432" s="1379"/>
      <c r="X432" s="1380"/>
      <c r="Y432" s="1381"/>
      <c r="Z432" s="1379"/>
      <c r="AA432" s="1379"/>
    </row>
    <row r="433" spans="10:27" s="1392" customFormat="1">
      <c r="J433" s="1625"/>
      <c r="K433" s="1379"/>
      <c r="L433" s="1379"/>
      <c r="M433" s="1379"/>
      <c r="N433" s="1379"/>
      <c r="O433" s="1379"/>
      <c r="P433" s="1379"/>
      <c r="Q433" s="1379"/>
      <c r="R433" s="1379"/>
      <c r="S433" s="1379"/>
      <c r="T433" s="1379"/>
      <c r="U433" s="1379"/>
      <c r="V433" s="1379"/>
      <c r="W433" s="1379"/>
      <c r="X433" s="1380"/>
      <c r="Y433" s="1381"/>
      <c r="Z433" s="1379"/>
      <c r="AA433" s="1379"/>
    </row>
    <row r="434" spans="10:27" s="1392" customFormat="1">
      <c r="J434" s="1625"/>
      <c r="K434" s="1379"/>
      <c r="L434" s="1379"/>
      <c r="M434" s="1379"/>
      <c r="N434" s="1379"/>
      <c r="O434" s="1379"/>
      <c r="P434" s="1379"/>
      <c r="Q434" s="1379"/>
      <c r="R434" s="1379"/>
      <c r="S434" s="1379"/>
      <c r="T434" s="1379"/>
      <c r="U434" s="1379"/>
      <c r="V434" s="1379"/>
      <c r="W434" s="1379"/>
      <c r="X434" s="1380"/>
      <c r="Y434" s="1381"/>
      <c r="Z434" s="1379"/>
      <c r="AA434" s="1379"/>
    </row>
    <row r="435" spans="10:27" s="1392" customFormat="1">
      <c r="J435" s="1625"/>
      <c r="K435" s="1379"/>
      <c r="L435" s="1379"/>
      <c r="M435" s="1379"/>
      <c r="N435" s="1379"/>
      <c r="O435" s="1379"/>
      <c r="P435" s="1379"/>
      <c r="Q435" s="1379"/>
      <c r="R435" s="1379"/>
      <c r="S435" s="1379"/>
      <c r="T435" s="1379"/>
      <c r="U435" s="1379"/>
      <c r="V435" s="1379"/>
      <c r="W435" s="1379"/>
      <c r="X435" s="1380"/>
      <c r="Y435" s="1381"/>
      <c r="Z435" s="1379"/>
      <c r="AA435" s="1379"/>
    </row>
    <row r="436" spans="10:27" s="1392" customFormat="1">
      <c r="J436" s="1625"/>
      <c r="K436" s="1379"/>
      <c r="L436" s="1379"/>
      <c r="M436" s="1379"/>
      <c r="N436" s="1379"/>
      <c r="O436" s="1379"/>
      <c r="P436" s="1379"/>
      <c r="Q436" s="1379"/>
      <c r="R436" s="1379"/>
      <c r="S436" s="1379"/>
      <c r="T436" s="1379"/>
      <c r="U436" s="1379"/>
      <c r="V436" s="1379"/>
      <c r="W436" s="1379"/>
      <c r="X436" s="1380"/>
      <c r="Y436" s="1381"/>
      <c r="Z436" s="1379"/>
      <c r="AA436" s="1379"/>
    </row>
    <row r="437" spans="10:27" s="1392" customFormat="1">
      <c r="J437" s="1625"/>
      <c r="K437" s="1379"/>
      <c r="L437" s="1379"/>
      <c r="M437" s="1379"/>
      <c r="N437" s="1379"/>
      <c r="O437" s="1379"/>
      <c r="P437" s="1379"/>
      <c r="Q437" s="1379"/>
      <c r="R437" s="1379"/>
      <c r="S437" s="1379"/>
      <c r="T437" s="1379"/>
      <c r="U437" s="1379"/>
      <c r="V437" s="1379"/>
      <c r="W437" s="1379"/>
      <c r="X437" s="1380"/>
      <c r="Y437" s="1381"/>
      <c r="Z437" s="1379"/>
      <c r="AA437" s="1379"/>
    </row>
    <row r="438" spans="10:27" s="1392" customFormat="1">
      <c r="J438" s="1625"/>
      <c r="K438" s="1379"/>
      <c r="L438" s="1379"/>
      <c r="M438" s="1379"/>
      <c r="N438" s="1379"/>
      <c r="O438" s="1379"/>
      <c r="P438" s="1379"/>
      <c r="Q438" s="1379"/>
      <c r="R438" s="1379"/>
      <c r="S438" s="1379"/>
      <c r="T438" s="1379"/>
      <c r="U438" s="1379"/>
      <c r="V438" s="1379"/>
      <c r="W438" s="1379"/>
      <c r="X438" s="1380"/>
      <c r="Y438" s="1381"/>
      <c r="Z438" s="1379"/>
      <c r="AA438" s="1379"/>
    </row>
    <row r="439" spans="10:27" s="1392" customFormat="1">
      <c r="J439" s="1625"/>
      <c r="K439" s="1379"/>
      <c r="L439" s="1379"/>
      <c r="M439" s="1379"/>
      <c r="N439" s="1379"/>
      <c r="O439" s="1379"/>
      <c r="P439" s="1379"/>
      <c r="Q439" s="1379"/>
      <c r="R439" s="1379"/>
      <c r="S439" s="1379"/>
      <c r="T439" s="1379"/>
      <c r="U439" s="1379"/>
      <c r="V439" s="1379"/>
      <c r="W439" s="1379"/>
      <c r="X439" s="1380"/>
      <c r="Y439" s="1381"/>
      <c r="Z439" s="1379"/>
      <c r="AA439" s="1379"/>
    </row>
    <row r="440" spans="10:27" s="1392" customFormat="1">
      <c r="J440" s="1625"/>
      <c r="K440" s="1379"/>
      <c r="L440" s="1379"/>
      <c r="M440" s="1379"/>
      <c r="N440" s="1379"/>
      <c r="O440" s="1379"/>
      <c r="P440" s="1379"/>
      <c r="Q440" s="1379"/>
      <c r="R440" s="1379"/>
      <c r="S440" s="1379"/>
      <c r="T440" s="1379"/>
      <c r="U440" s="1379"/>
      <c r="V440" s="1379"/>
      <c r="W440" s="1379"/>
      <c r="X440" s="1380"/>
      <c r="Y440" s="1381"/>
      <c r="Z440" s="1379"/>
      <c r="AA440" s="1379"/>
    </row>
    <row r="441" spans="10:27" s="1392" customFormat="1">
      <c r="J441" s="1625"/>
      <c r="K441" s="1379"/>
      <c r="L441" s="1379"/>
      <c r="M441" s="1379"/>
      <c r="N441" s="1379"/>
      <c r="O441" s="1379"/>
      <c r="P441" s="1379"/>
      <c r="Q441" s="1379"/>
      <c r="R441" s="1379"/>
      <c r="S441" s="1379"/>
      <c r="T441" s="1379"/>
      <c r="U441" s="1379"/>
      <c r="V441" s="1379"/>
      <c r="W441" s="1379"/>
      <c r="X441" s="1380"/>
      <c r="Y441" s="1381"/>
      <c r="Z441" s="1379"/>
      <c r="AA441" s="1379"/>
    </row>
    <row r="442" spans="10:27" s="1392" customFormat="1">
      <c r="J442" s="1625"/>
      <c r="K442" s="1379"/>
      <c r="L442" s="1379"/>
      <c r="M442" s="1379"/>
      <c r="N442" s="1379"/>
      <c r="O442" s="1379"/>
      <c r="P442" s="1379"/>
      <c r="Q442" s="1379"/>
      <c r="R442" s="1379"/>
      <c r="S442" s="1379"/>
      <c r="T442" s="1379"/>
      <c r="U442" s="1379"/>
      <c r="V442" s="1379"/>
      <c r="W442" s="1379"/>
      <c r="X442" s="1380"/>
      <c r="Y442" s="1381"/>
      <c r="Z442" s="1379"/>
      <c r="AA442" s="1379"/>
    </row>
    <row r="443" spans="10:27" s="1392" customFormat="1">
      <c r="J443" s="1625"/>
      <c r="K443" s="1379"/>
      <c r="L443" s="1379"/>
      <c r="M443" s="1379"/>
      <c r="N443" s="1379"/>
      <c r="O443" s="1379"/>
      <c r="P443" s="1379"/>
      <c r="Q443" s="1379"/>
      <c r="R443" s="1379"/>
      <c r="S443" s="1379"/>
      <c r="T443" s="1379"/>
      <c r="U443" s="1379"/>
      <c r="V443" s="1379"/>
      <c r="W443" s="1379"/>
      <c r="X443" s="1380"/>
      <c r="Y443" s="1381"/>
      <c r="Z443" s="1379"/>
      <c r="AA443" s="1379"/>
    </row>
    <row r="444" spans="10:27" s="1392" customFormat="1">
      <c r="J444" s="1625"/>
      <c r="K444" s="1379"/>
      <c r="L444" s="1379"/>
      <c r="M444" s="1379"/>
      <c r="N444" s="1379"/>
      <c r="O444" s="1379"/>
      <c r="P444" s="1379"/>
      <c r="Q444" s="1379"/>
      <c r="R444" s="1379"/>
      <c r="S444" s="1379"/>
      <c r="T444" s="1379"/>
      <c r="U444" s="1379"/>
      <c r="V444" s="1379"/>
      <c r="W444" s="1379"/>
      <c r="X444" s="1380"/>
      <c r="Y444" s="1381"/>
      <c r="Z444" s="1379"/>
      <c r="AA444" s="1379"/>
    </row>
    <row r="445" spans="10:27" s="1392" customFormat="1">
      <c r="J445" s="1625"/>
      <c r="K445" s="1379"/>
      <c r="L445" s="1379"/>
      <c r="M445" s="1379"/>
      <c r="N445" s="1379"/>
      <c r="O445" s="1379"/>
      <c r="P445" s="1379"/>
      <c r="Q445" s="1379"/>
      <c r="R445" s="1379"/>
      <c r="S445" s="1379"/>
      <c r="T445" s="1379"/>
      <c r="U445" s="1379"/>
      <c r="V445" s="1379"/>
      <c r="W445" s="1379"/>
      <c r="X445" s="1380"/>
      <c r="Y445" s="1381"/>
      <c r="Z445" s="1379"/>
      <c r="AA445" s="1379"/>
    </row>
    <row r="446" spans="10:27" s="1392" customFormat="1">
      <c r="J446" s="1625"/>
      <c r="K446" s="1379"/>
      <c r="L446" s="1379"/>
      <c r="M446" s="1379"/>
      <c r="N446" s="1379"/>
      <c r="O446" s="1379"/>
      <c r="P446" s="1379"/>
      <c r="Q446" s="1379"/>
      <c r="R446" s="1379"/>
      <c r="S446" s="1379"/>
      <c r="T446" s="1379"/>
      <c r="U446" s="1379"/>
      <c r="V446" s="1379"/>
      <c r="W446" s="1379"/>
      <c r="X446" s="1380"/>
      <c r="Y446" s="1381"/>
      <c r="Z446" s="1379"/>
      <c r="AA446" s="1379"/>
    </row>
    <row r="447" spans="10:27" s="1392" customFormat="1">
      <c r="J447" s="1625"/>
      <c r="K447" s="1379"/>
      <c r="L447" s="1379"/>
      <c r="M447" s="1379"/>
      <c r="N447" s="1379"/>
      <c r="O447" s="1379"/>
      <c r="P447" s="1379"/>
      <c r="Q447" s="1379"/>
      <c r="R447" s="1379"/>
      <c r="S447" s="1379"/>
      <c r="T447" s="1379"/>
      <c r="U447" s="1379"/>
      <c r="V447" s="1379"/>
      <c r="W447" s="1379"/>
      <c r="X447" s="1380"/>
      <c r="Y447" s="1381"/>
      <c r="Z447" s="1379"/>
      <c r="AA447" s="1379"/>
    </row>
    <row r="448" spans="10:27" s="1392" customFormat="1">
      <c r="J448" s="1625"/>
      <c r="K448" s="1379"/>
      <c r="L448" s="1379"/>
      <c r="M448" s="1379"/>
      <c r="N448" s="1379"/>
      <c r="O448" s="1379"/>
      <c r="P448" s="1379"/>
      <c r="Q448" s="1379"/>
      <c r="R448" s="1379"/>
      <c r="S448" s="1379"/>
      <c r="T448" s="1379"/>
      <c r="U448" s="1379"/>
      <c r="V448" s="1379"/>
      <c r="W448" s="1379"/>
      <c r="X448" s="1380"/>
      <c r="Y448" s="1381"/>
      <c r="Z448" s="1379"/>
      <c r="AA448" s="1379"/>
    </row>
    <row r="449" spans="10:27" s="1392" customFormat="1">
      <c r="J449" s="1625"/>
      <c r="K449" s="1379"/>
      <c r="L449" s="1379"/>
      <c r="M449" s="1379"/>
      <c r="N449" s="1379"/>
      <c r="O449" s="1379"/>
      <c r="P449" s="1379"/>
      <c r="Q449" s="1379"/>
      <c r="R449" s="1379"/>
      <c r="S449" s="1379"/>
      <c r="T449" s="1379"/>
      <c r="U449" s="1379"/>
      <c r="V449" s="1379"/>
      <c r="W449" s="1379"/>
      <c r="X449" s="1380"/>
      <c r="Y449" s="1381"/>
      <c r="Z449" s="1379"/>
      <c r="AA449" s="1379"/>
    </row>
    <row r="450" spans="10:27" s="1392" customFormat="1">
      <c r="J450" s="1625"/>
      <c r="K450" s="1379"/>
      <c r="L450" s="1379"/>
      <c r="M450" s="1379"/>
      <c r="N450" s="1379"/>
      <c r="O450" s="1379"/>
      <c r="P450" s="1379"/>
      <c r="Q450" s="1379"/>
      <c r="R450" s="1379"/>
      <c r="S450" s="1379"/>
      <c r="T450" s="1379"/>
      <c r="U450" s="1379"/>
      <c r="V450" s="1379"/>
      <c r="W450" s="1379"/>
      <c r="X450" s="1380"/>
      <c r="Y450" s="1381"/>
      <c r="Z450" s="1379"/>
      <c r="AA450" s="1379"/>
    </row>
    <row r="451" spans="10:27" s="1392" customFormat="1">
      <c r="J451" s="1625"/>
      <c r="K451" s="1379"/>
      <c r="L451" s="1379"/>
      <c r="M451" s="1379"/>
      <c r="N451" s="1379"/>
      <c r="O451" s="1379"/>
      <c r="P451" s="1379"/>
      <c r="Q451" s="1379"/>
      <c r="R451" s="1379"/>
      <c r="S451" s="1379"/>
      <c r="T451" s="1379"/>
      <c r="U451" s="1379"/>
      <c r="V451" s="1379"/>
      <c r="W451" s="1379"/>
      <c r="X451" s="1380"/>
      <c r="Y451" s="1381"/>
      <c r="Z451" s="1379"/>
      <c r="AA451" s="1379"/>
    </row>
    <row r="452" spans="10:27" s="1392" customFormat="1">
      <c r="J452" s="1625"/>
      <c r="K452" s="1379"/>
      <c r="L452" s="1379"/>
      <c r="M452" s="1379"/>
      <c r="N452" s="1379"/>
      <c r="O452" s="1379"/>
      <c r="P452" s="1379"/>
      <c r="Q452" s="1379"/>
      <c r="R452" s="1379"/>
      <c r="S452" s="1379"/>
      <c r="T452" s="1379"/>
      <c r="U452" s="1379"/>
      <c r="V452" s="1379"/>
      <c r="W452" s="1379"/>
      <c r="X452" s="1380"/>
      <c r="Y452" s="1381"/>
      <c r="Z452" s="1379"/>
      <c r="AA452" s="1379"/>
    </row>
    <row r="453" spans="10:27" s="1392" customFormat="1">
      <c r="J453" s="1625"/>
      <c r="K453" s="1379"/>
      <c r="L453" s="1379"/>
      <c r="M453" s="1379"/>
      <c r="N453" s="1379"/>
      <c r="O453" s="1379"/>
      <c r="P453" s="1379"/>
      <c r="Q453" s="1379"/>
      <c r="R453" s="1379"/>
      <c r="S453" s="1379"/>
      <c r="T453" s="1379"/>
      <c r="U453" s="1379"/>
      <c r="V453" s="1379"/>
      <c r="W453" s="1379"/>
      <c r="X453" s="1380"/>
      <c r="Y453" s="1381"/>
      <c r="Z453" s="1379"/>
      <c r="AA453" s="1379"/>
    </row>
    <row r="454" spans="10:27" s="1392" customFormat="1">
      <c r="J454" s="1625"/>
      <c r="K454" s="1379"/>
      <c r="L454" s="1379"/>
      <c r="M454" s="1379"/>
      <c r="N454" s="1379"/>
      <c r="O454" s="1379"/>
      <c r="P454" s="1379"/>
      <c r="Q454" s="1379"/>
      <c r="R454" s="1379"/>
      <c r="S454" s="1379"/>
      <c r="T454" s="1379"/>
      <c r="U454" s="1379"/>
      <c r="V454" s="1379"/>
      <c r="W454" s="1379"/>
      <c r="X454" s="1380"/>
      <c r="Y454" s="1381"/>
      <c r="Z454" s="1379"/>
      <c r="AA454" s="1379"/>
    </row>
    <row r="455" spans="10:27" s="1392" customFormat="1">
      <c r="J455" s="1625"/>
      <c r="K455" s="1379"/>
      <c r="L455" s="1379"/>
      <c r="M455" s="1379"/>
      <c r="N455" s="1379"/>
      <c r="O455" s="1379"/>
      <c r="P455" s="1379"/>
      <c r="Q455" s="1379"/>
      <c r="R455" s="1379"/>
      <c r="S455" s="1379"/>
      <c r="T455" s="1379"/>
      <c r="U455" s="1379"/>
      <c r="V455" s="1379"/>
      <c r="W455" s="1379"/>
      <c r="X455" s="1380"/>
      <c r="Y455" s="1381"/>
      <c r="Z455" s="1379"/>
      <c r="AA455" s="1379"/>
    </row>
    <row r="456" spans="10:27" s="1392" customFormat="1">
      <c r="J456" s="1625"/>
      <c r="K456" s="1379"/>
      <c r="L456" s="1379"/>
      <c r="M456" s="1379"/>
      <c r="N456" s="1379"/>
      <c r="O456" s="1379"/>
      <c r="P456" s="1379"/>
      <c r="Q456" s="1379"/>
      <c r="R456" s="1379"/>
      <c r="S456" s="1379"/>
      <c r="T456" s="1379"/>
      <c r="U456" s="1379"/>
      <c r="V456" s="1379"/>
      <c r="W456" s="1379"/>
      <c r="X456" s="1380"/>
      <c r="Y456" s="1381"/>
      <c r="Z456" s="1379"/>
      <c r="AA456" s="1379"/>
    </row>
    <row r="457" spans="10:27" s="1392" customFormat="1">
      <c r="J457" s="1625"/>
      <c r="K457" s="1379"/>
      <c r="L457" s="1379"/>
      <c r="M457" s="1379"/>
      <c r="N457" s="1379"/>
      <c r="O457" s="1379"/>
      <c r="P457" s="1379"/>
      <c r="Q457" s="1379"/>
      <c r="R457" s="1379"/>
      <c r="S457" s="1379"/>
      <c r="T457" s="1379"/>
      <c r="U457" s="1379"/>
      <c r="V457" s="1379"/>
      <c r="W457" s="1379"/>
      <c r="X457" s="1380"/>
      <c r="Y457" s="1381"/>
      <c r="Z457" s="1379"/>
      <c r="AA457" s="1379"/>
    </row>
    <row r="458" spans="10:27" s="1392" customFormat="1">
      <c r="J458" s="1625"/>
      <c r="K458" s="1379"/>
      <c r="L458" s="1379"/>
      <c r="M458" s="1379"/>
      <c r="N458" s="1379"/>
      <c r="O458" s="1379"/>
      <c r="P458" s="1379"/>
      <c r="Q458" s="1379"/>
      <c r="R458" s="1379"/>
      <c r="S458" s="1379"/>
      <c r="T458" s="1379"/>
      <c r="U458" s="1379"/>
      <c r="V458" s="1379"/>
      <c r="W458" s="1379"/>
      <c r="X458" s="1380"/>
      <c r="Y458" s="1381"/>
      <c r="Z458" s="1379"/>
      <c r="AA458" s="1379"/>
    </row>
    <row r="459" spans="10:27" s="1392" customFormat="1">
      <c r="J459" s="1625"/>
      <c r="K459" s="1379"/>
      <c r="L459" s="1379"/>
      <c r="M459" s="1379"/>
      <c r="N459" s="1379"/>
      <c r="O459" s="1379"/>
      <c r="P459" s="1379"/>
      <c r="Q459" s="1379"/>
      <c r="R459" s="1379"/>
      <c r="S459" s="1379"/>
      <c r="T459" s="1379"/>
      <c r="U459" s="1379"/>
      <c r="V459" s="1379"/>
      <c r="W459" s="1379"/>
      <c r="X459" s="1380"/>
      <c r="Y459" s="1381"/>
      <c r="Z459" s="1379"/>
      <c r="AA459" s="1379"/>
    </row>
    <row r="460" spans="10:27" s="1392" customFormat="1">
      <c r="J460" s="1625"/>
      <c r="K460" s="1379"/>
      <c r="L460" s="1379"/>
      <c r="M460" s="1379"/>
      <c r="N460" s="1379"/>
      <c r="O460" s="1379"/>
      <c r="P460" s="1379"/>
      <c r="Q460" s="1379"/>
      <c r="R460" s="1379"/>
      <c r="S460" s="1379"/>
      <c r="T460" s="1379"/>
      <c r="U460" s="1379"/>
      <c r="V460" s="1379"/>
      <c r="W460" s="1379"/>
      <c r="X460" s="1380"/>
      <c r="Y460" s="1381"/>
      <c r="Z460" s="1379"/>
      <c r="AA460" s="1379"/>
    </row>
    <row r="461" spans="10:27" s="1392" customFormat="1">
      <c r="J461" s="1625"/>
      <c r="K461" s="1379"/>
      <c r="L461" s="1379"/>
      <c r="M461" s="1379"/>
      <c r="N461" s="1379"/>
      <c r="O461" s="1379"/>
      <c r="P461" s="1379"/>
      <c r="Q461" s="1379"/>
      <c r="R461" s="1379"/>
      <c r="S461" s="1379"/>
      <c r="T461" s="1379"/>
      <c r="U461" s="1379"/>
      <c r="V461" s="1379"/>
      <c r="W461" s="1379"/>
      <c r="X461" s="1380"/>
      <c r="Y461" s="1381"/>
      <c r="Z461" s="1379"/>
      <c r="AA461" s="1379"/>
    </row>
    <row r="462" spans="10:27" s="1392" customFormat="1">
      <c r="J462" s="1625"/>
      <c r="K462" s="1379"/>
      <c r="L462" s="1379"/>
      <c r="M462" s="1379"/>
      <c r="N462" s="1379"/>
      <c r="O462" s="1379"/>
      <c r="P462" s="1379"/>
      <c r="Q462" s="1379"/>
      <c r="R462" s="1379"/>
      <c r="S462" s="1379"/>
      <c r="T462" s="1379"/>
      <c r="U462" s="1379"/>
      <c r="V462" s="1379"/>
      <c r="W462" s="1379"/>
      <c r="X462" s="1380"/>
      <c r="Y462" s="1381"/>
      <c r="Z462" s="1379"/>
      <c r="AA462" s="1379"/>
    </row>
    <row r="463" spans="10:27" s="1392" customFormat="1">
      <c r="J463" s="1625"/>
      <c r="K463" s="1379"/>
      <c r="L463" s="1379"/>
      <c r="M463" s="1379"/>
      <c r="N463" s="1379"/>
      <c r="O463" s="1379"/>
      <c r="P463" s="1379"/>
      <c r="Q463" s="1379"/>
      <c r="R463" s="1379"/>
      <c r="S463" s="1379"/>
      <c r="T463" s="1379"/>
      <c r="U463" s="1379"/>
      <c r="V463" s="1379"/>
      <c r="W463" s="1379"/>
      <c r="X463" s="1380"/>
      <c r="Y463" s="1381"/>
      <c r="Z463" s="1379"/>
      <c r="AA463" s="1379"/>
    </row>
    <row r="464" spans="10:27" s="1392" customFormat="1">
      <c r="J464" s="1625"/>
      <c r="K464" s="1379"/>
      <c r="L464" s="1379"/>
      <c r="M464" s="1379"/>
      <c r="N464" s="1379"/>
      <c r="O464" s="1379"/>
      <c r="P464" s="1379"/>
      <c r="Q464" s="1379"/>
      <c r="R464" s="1379"/>
      <c r="S464" s="1379"/>
      <c r="T464" s="1379"/>
      <c r="U464" s="1379"/>
      <c r="V464" s="1379"/>
      <c r="W464" s="1379"/>
      <c r="X464" s="1380"/>
      <c r="Y464" s="1381"/>
      <c r="Z464" s="1379"/>
      <c r="AA464" s="1379"/>
    </row>
    <row r="465" spans="10:27" s="1392" customFormat="1">
      <c r="J465" s="1625"/>
      <c r="K465" s="1379"/>
      <c r="L465" s="1379"/>
      <c r="M465" s="1379"/>
      <c r="N465" s="1379"/>
      <c r="O465" s="1379"/>
      <c r="P465" s="1379"/>
      <c r="Q465" s="1379"/>
      <c r="R465" s="1379"/>
      <c r="S465" s="1379"/>
      <c r="T465" s="1379"/>
      <c r="U465" s="1379"/>
      <c r="V465" s="1379"/>
      <c r="W465" s="1379"/>
      <c r="X465" s="1380"/>
      <c r="Y465" s="1381"/>
      <c r="Z465" s="1379"/>
      <c r="AA465" s="1379"/>
    </row>
    <row r="466" spans="10:27" s="1392" customFormat="1">
      <c r="J466" s="1625"/>
      <c r="K466" s="1379"/>
      <c r="L466" s="1379"/>
      <c r="M466" s="1379"/>
      <c r="N466" s="1379"/>
      <c r="O466" s="1379"/>
      <c r="P466" s="1379"/>
      <c r="Q466" s="1379"/>
      <c r="R466" s="1379"/>
      <c r="S466" s="1379"/>
      <c r="T466" s="1379"/>
      <c r="U466" s="1379"/>
      <c r="V466" s="1379"/>
      <c r="W466" s="1379"/>
      <c r="X466" s="1380"/>
      <c r="Y466" s="1381"/>
      <c r="Z466" s="1379"/>
      <c r="AA466" s="1379"/>
    </row>
    <row r="467" spans="10:27" s="1392" customFormat="1">
      <c r="J467" s="1625"/>
      <c r="K467" s="1379"/>
      <c r="L467" s="1379"/>
      <c r="M467" s="1379"/>
      <c r="N467" s="1379"/>
      <c r="O467" s="1379"/>
      <c r="P467" s="1379"/>
      <c r="Q467" s="1379"/>
      <c r="R467" s="1379"/>
      <c r="S467" s="1379"/>
      <c r="T467" s="1379"/>
      <c r="U467" s="1379"/>
      <c r="V467" s="1379"/>
      <c r="W467" s="1379"/>
      <c r="X467" s="1380"/>
      <c r="Y467" s="1381"/>
      <c r="Z467" s="1379"/>
      <c r="AA467" s="1379"/>
    </row>
    <row r="468" spans="10:27" s="1392" customFormat="1">
      <c r="J468" s="1625"/>
      <c r="K468" s="1379"/>
      <c r="L468" s="1379"/>
      <c r="M468" s="1379"/>
      <c r="N468" s="1379"/>
      <c r="O468" s="1379"/>
      <c r="P468" s="1379"/>
      <c r="Q468" s="1379"/>
      <c r="R468" s="1379"/>
      <c r="S468" s="1379"/>
      <c r="T468" s="1379"/>
      <c r="U468" s="1379"/>
      <c r="V468" s="1379"/>
      <c r="W468" s="1379"/>
      <c r="X468" s="1380"/>
      <c r="Y468" s="1381"/>
      <c r="Z468" s="1379"/>
      <c r="AA468" s="1379"/>
    </row>
    <row r="469" spans="10:27" s="1392" customFormat="1">
      <c r="J469" s="1625"/>
      <c r="K469" s="1379"/>
      <c r="L469" s="1379"/>
      <c r="M469" s="1379"/>
      <c r="N469" s="1379"/>
      <c r="O469" s="1379"/>
      <c r="P469" s="1379"/>
      <c r="Q469" s="1379"/>
      <c r="R469" s="1379"/>
      <c r="S469" s="1379"/>
      <c r="T469" s="1379"/>
      <c r="U469" s="1379"/>
      <c r="V469" s="1379"/>
      <c r="W469" s="1379"/>
      <c r="X469" s="1380"/>
      <c r="Y469" s="1381"/>
      <c r="Z469" s="1379"/>
      <c r="AA469" s="1379"/>
    </row>
    <row r="470" spans="10:27" s="1392" customFormat="1">
      <c r="J470" s="1625"/>
      <c r="K470" s="1379"/>
      <c r="L470" s="1379"/>
      <c r="M470" s="1379"/>
      <c r="N470" s="1379"/>
      <c r="O470" s="1379"/>
      <c r="P470" s="1379"/>
      <c r="Q470" s="1379"/>
      <c r="R470" s="1379"/>
      <c r="S470" s="1379"/>
      <c r="T470" s="1379"/>
      <c r="U470" s="1379"/>
      <c r="V470" s="1379"/>
      <c r="W470" s="1379"/>
      <c r="X470" s="1380"/>
      <c r="Y470" s="1381"/>
      <c r="Z470" s="1379"/>
      <c r="AA470" s="1379"/>
    </row>
    <row r="471" spans="10:27" s="1392" customFormat="1">
      <c r="J471" s="1625"/>
      <c r="K471" s="1379"/>
      <c r="L471" s="1379"/>
      <c r="M471" s="1379"/>
      <c r="N471" s="1379"/>
      <c r="O471" s="1379"/>
      <c r="P471" s="1379"/>
      <c r="Q471" s="1379"/>
      <c r="R471" s="1379"/>
      <c r="S471" s="1379"/>
      <c r="T471" s="1379"/>
      <c r="U471" s="1379"/>
      <c r="V471" s="1379"/>
      <c r="W471" s="1379"/>
      <c r="X471" s="1380"/>
      <c r="Y471" s="1381"/>
      <c r="Z471" s="1379"/>
      <c r="AA471" s="1379"/>
    </row>
    <row r="472" spans="10:27" s="1392" customFormat="1">
      <c r="J472" s="1625"/>
      <c r="K472" s="1379"/>
      <c r="L472" s="1379"/>
      <c r="M472" s="1379"/>
      <c r="N472" s="1379"/>
      <c r="O472" s="1379"/>
      <c r="P472" s="1379"/>
      <c r="Q472" s="1379"/>
      <c r="R472" s="1379"/>
      <c r="S472" s="1379"/>
      <c r="T472" s="1379"/>
      <c r="U472" s="1379"/>
      <c r="V472" s="1379"/>
      <c r="W472" s="1379"/>
      <c r="X472" s="1380"/>
      <c r="Y472" s="1381"/>
      <c r="Z472" s="1379"/>
      <c r="AA472" s="1379"/>
    </row>
    <row r="473" spans="10:27" s="1392" customFormat="1">
      <c r="J473" s="1625"/>
      <c r="K473" s="1379"/>
      <c r="L473" s="1379"/>
      <c r="M473" s="1379"/>
      <c r="N473" s="1379"/>
      <c r="O473" s="1379"/>
      <c r="P473" s="1379"/>
      <c r="Q473" s="1379"/>
      <c r="R473" s="1379"/>
      <c r="S473" s="1379"/>
      <c r="T473" s="1379"/>
      <c r="U473" s="1379"/>
      <c r="V473" s="1379"/>
      <c r="W473" s="1379"/>
      <c r="X473" s="1380"/>
      <c r="Y473" s="1381"/>
      <c r="Z473" s="1379"/>
      <c r="AA473" s="1379"/>
    </row>
    <row r="474" spans="10:27" s="1392" customFormat="1">
      <c r="J474" s="1625"/>
      <c r="K474" s="1379"/>
      <c r="L474" s="1379"/>
      <c r="M474" s="1379"/>
      <c r="N474" s="1379"/>
      <c r="O474" s="1379"/>
      <c r="P474" s="1379"/>
      <c r="Q474" s="1379"/>
      <c r="R474" s="1379"/>
      <c r="S474" s="1379"/>
      <c r="T474" s="1379"/>
      <c r="U474" s="1379"/>
      <c r="V474" s="1379"/>
      <c r="W474" s="1379"/>
      <c r="X474" s="1380"/>
      <c r="Y474" s="1381"/>
      <c r="Z474" s="1379"/>
      <c r="AA474" s="1379"/>
    </row>
    <row r="475" spans="10:27" s="1392" customFormat="1">
      <c r="J475" s="1625"/>
      <c r="K475" s="1379"/>
      <c r="L475" s="1379"/>
      <c r="M475" s="1379"/>
      <c r="N475" s="1379"/>
      <c r="O475" s="1379"/>
      <c r="P475" s="1379"/>
      <c r="Q475" s="1379"/>
      <c r="R475" s="1379"/>
      <c r="S475" s="1379"/>
      <c r="T475" s="1379"/>
      <c r="U475" s="1379"/>
      <c r="V475" s="1379"/>
      <c r="W475" s="1379"/>
      <c r="X475" s="1380"/>
      <c r="Y475" s="1381"/>
      <c r="Z475" s="1379"/>
      <c r="AA475" s="1379"/>
    </row>
    <row r="476" spans="10:27" s="1392" customFormat="1">
      <c r="J476" s="1625"/>
      <c r="K476" s="1379"/>
      <c r="L476" s="1379"/>
      <c r="M476" s="1379"/>
      <c r="N476" s="1379"/>
      <c r="O476" s="1379"/>
      <c r="P476" s="1379"/>
      <c r="Q476" s="1379"/>
      <c r="R476" s="1379"/>
      <c r="S476" s="1379"/>
      <c r="T476" s="1379"/>
      <c r="U476" s="1379"/>
      <c r="V476" s="1379"/>
      <c r="W476" s="1379"/>
      <c r="X476" s="1380"/>
      <c r="Y476" s="1381"/>
      <c r="Z476" s="1379"/>
      <c r="AA476" s="1379"/>
    </row>
    <row r="477" spans="10:27" s="1392" customFormat="1">
      <c r="J477" s="1625"/>
      <c r="K477" s="1379"/>
      <c r="L477" s="1379"/>
      <c r="M477" s="1379"/>
      <c r="N477" s="1379"/>
      <c r="O477" s="1379"/>
      <c r="P477" s="1379"/>
      <c r="Q477" s="1379"/>
      <c r="R477" s="1379"/>
      <c r="S477" s="1379"/>
      <c r="T477" s="1379"/>
      <c r="U477" s="1379"/>
      <c r="V477" s="1379"/>
      <c r="W477" s="1379"/>
      <c r="X477" s="1380"/>
      <c r="Y477" s="1381"/>
      <c r="Z477" s="1379"/>
      <c r="AA477" s="1379"/>
    </row>
    <row r="478" spans="10:27" s="1392" customFormat="1">
      <c r="J478" s="1625"/>
      <c r="K478" s="1379"/>
      <c r="L478" s="1379"/>
      <c r="M478" s="1379"/>
      <c r="N478" s="1379"/>
      <c r="O478" s="1379"/>
      <c r="P478" s="1379"/>
      <c r="Q478" s="1379"/>
      <c r="R478" s="1379"/>
      <c r="S478" s="1379"/>
      <c r="T478" s="1379"/>
      <c r="U478" s="1379"/>
      <c r="V478" s="1379"/>
      <c r="W478" s="1379"/>
      <c r="X478" s="1380"/>
      <c r="Y478" s="1381"/>
      <c r="Z478" s="1379"/>
      <c r="AA478" s="1379"/>
    </row>
    <row r="479" spans="10:27" s="1392" customFormat="1">
      <c r="J479" s="1625"/>
      <c r="K479" s="1379"/>
      <c r="L479" s="1379"/>
      <c r="M479" s="1379"/>
      <c r="N479" s="1379"/>
      <c r="O479" s="1379"/>
      <c r="P479" s="1379"/>
      <c r="Q479" s="1379"/>
      <c r="R479" s="1379"/>
      <c r="S479" s="1379"/>
      <c r="T479" s="1379"/>
      <c r="U479" s="1379"/>
      <c r="V479" s="1379"/>
      <c r="W479" s="1379"/>
      <c r="X479" s="1380"/>
      <c r="Y479" s="1381"/>
      <c r="Z479" s="1379"/>
      <c r="AA479" s="1379"/>
    </row>
    <row r="480" spans="10:27" s="1392" customFormat="1">
      <c r="J480" s="1625"/>
      <c r="K480" s="1379"/>
      <c r="L480" s="1379"/>
      <c r="M480" s="1379"/>
      <c r="N480" s="1379"/>
      <c r="O480" s="1379"/>
      <c r="P480" s="1379"/>
      <c r="Q480" s="1379"/>
      <c r="R480" s="1379"/>
      <c r="S480" s="1379"/>
      <c r="T480" s="1379"/>
      <c r="U480" s="1379"/>
      <c r="V480" s="1379"/>
      <c r="W480" s="1379"/>
      <c r="X480" s="1380"/>
      <c r="Y480" s="1381"/>
      <c r="Z480" s="1379"/>
      <c r="AA480" s="1379"/>
    </row>
    <row r="481" spans="10:27" s="1392" customFormat="1">
      <c r="J481" s="1625"/>
      <c r="K481" s="1379"/>
      <c r="L481" s="1379"/>
      <c r="M481" s="1379"/>
      <c r="N481" s="1379"/>
      <c r="O481" s="1379"/>
      <c r="P481" s="1379"/>
      <c r="Q481" s="1379"/>
      <c r="R481" s="1379"/>
      <c r="S481" s="1379"/>
      <c r="T481" s="1379"/>
      <c r="U481" s="1379"/>
      <c r="V481" s="1379"/>
      <c r="W481" s="1379"/>
      <c r="X481" s="1380"/>
      <c r="Y481" s="1381"/>
      <c r="Z481" s="1379"/>
      <c r="AA481" s="1379"/>
    </row>
    <row r="482" spans="10:27" s="1392" customFormat="1">
      <c r="J482" s="1625"/>
      <c r="K482" s="1379"/>
      <c r="L482" s="1379"/>
      <c r="M482" s="1379"/>
      <c r="N482" s="1379"/>
      <c r="O482" s="1379"/>
      <c r="P482" s="1379"/>
      <c r="Q482" s="1379"/>
      <c r="R482" s="1379"/>
      <c r="S482" s="1379"/>
      <c r="T482" s="1379"/>
      <c r="U482" s="1379"/>
      <c r="V482" s="1379"/>
      <c r="W482" s="1379"/>
      <c r="X482" s="1380"/>
      <c r="Y482" s="1381"/>
      <c r="Z482" s="1379"/>
      <c r="AA482" s="1379"/>
    </row>
    <row r="483" spans="10:27" s="1392" customFormat="1">
      <c r="J483" s="1625"/>
      <c r="K483" s="1379"/>
      <c r="L483" s="1379"/>
      <c r="M483" s="1379"/>
      <c r="N483" s="1379"/>
      <c r="O483" s="1379"/>
      <c r="P483" s="1379"/>
      <c r="Q483" s="1379"/>
      <c r="R483" s="1379"/>
      <c r="S483" s="1379"/>
      <c r="T483" s="1379"/>
      <c r="U483" s="1379"/>
      <c r="V483" s="1379"/>
      <c r="W483" s="1379"/>
      <c r="X483" s="1380"/>
      <c r="Y483" s="1381"/>
      <c r="Z483" s="1379"/>
      <c r="AA483" s="1379"/>
    </row>
    <row r="484" spans="10:27" s="1392" customFormat="1">
      <c r="J484" s="1625"/>
      <c r="K484" s="1379"/>
      <c r="L484" s="1379"/>
      <c r="M484" s="1379"/>
      <c r="N484" s="1379"/>
      <c r="O484" s="1379"/>
      <c r="P484" s="1379"/>
      <c r="Q484" s="1379"/>
      <c r="R484" s="1379"/>
      <c r="S484" s="1379"/>
      <c r="T484" s="1379"/>
      <c r="U484" s="1379"/>
      <c r="V484" s="1379"/>
      <c r="W484" s="1379"/>
      <c r="X484" s="1380"/>
      <c r="Y484" s="1381"/>
      <c r="Z484" s="1379"/>
      <c r="AA484" s="1379"/>
    </row>
    <row r="485" spans="10:27" s="1392" customFormat="1">
      <c r="J485" s="1625"/>
      <c r="K485" s="1379"/>
      <c r="L485" s="1379"/>
      <c r="M485" s="1379"/>
      <c r="N485" s="1379"/>
      <c r="O485" s="1379"/>
      <c r="P485" s="1379"/>
      <c r="Q485" s="1379"/>
      <c r="R485" s="1379"/>
      <c r="S485" s="1379"/>
      <c r="T485" s="1379"/>
      <c r="U485" s="1379"/>
      <c r="V485" s="1379"/>
      <c r="W485" s="1379"/>
      <c r="X485" s="1380"/>
      <c r="Y485" s="1381"/>
      <c r="Z485" s="1379"/>
      <c r="AA485" s="1379"/>
    </row>
    <row r="486" spans="10:27" s="1392" customFormat="1">
      <c r="J486" s="1625"/>
      <c r="K486" s="1379"/>
      <c r="L486" s="1379"/>
      <c r="M486" s="1379"/>
      <c r="N486" s="1379"/>
      <c r="O486" s="1379"/>
      <c r="P486" s="1379"/>
      <c r="Q486" s="1379"/>
      <c r="R486" s="1379"/>
      <c r="S486" s="1379"/>
      <c r="T486" s="1379"/>
      <c r="U486" s="1379"/>
      <c r="V486" s="1379"/>
      <c r="W486" s="1379"/>
      <c r="X486" s="1380"/>
      <c r="Y486" s="1381"/>
      <c r="Z486" s="1379"/>
      <c r="AA486" s="1379"/>
    </row>
    <row r="487" spans="10:27" s="1392" customFormat="1">
      <c r="J487" s="1625"/>
      <c r="K487" s="1379"/>
      <c r="L487" s="1379"/>
      <c r="M487" s="1379"/>
      <c r="N487" s="1379"/>
      <c r="O487" s="1379"/>
      <c r="P487" s="1379"/>
      <c r="Q487" s="1379"/>
      <c r="R487" s="1379"/>
      <c r="S487" s="1379"/>
      <c r="T487" s="1379"/>
      <c r="U487" s="1379"/>
      <c r="V487" s="1379"/>
      <c r="W487" s="1379"/>
      <c r="X487" s="1380"/>
      <c r="Y487" s="1381"/>
      <c r="Z487" s="1379"/>
      <c r="AA487" s="1379"/>
    </row>
    <row r="488" spans="10:27" s="1392" customFormat="1">
      <c r="J488" s="1625"/>
      <c r="K488" s="1379"/>
      <c r="L488" s="1379"/>
      <c r="M488" s="1379"/>
      <c r="N488" s="1379"/>
      <c r="O488" s="1379"/>
      <c r="P488" s="1379"/>
      <c r="Q488" s="1379"/>
      <c r="R488" s="1379"/>
      <c r="S488" s="1379"/>
      <c r="T488" s="1379"/>
      <c r="U488" s="1379"/>
      <c r="V488" s="1379"/>
      <c r="W488" s="1379"/>
      <c r="X488" s="1380"/>
      <c r="Y488" s="1381"/>
      <c r="Z488" s="1379"/>
      <c r="AA488" s="1379"/>
    </row>
    <row r="489" spans="10:27" s="1392" customFormat="1">
      <c r="J489" s="1625"/>
      <c r="K489" s="1379"/>
      <c r="L489" s="1379"/>
      <c r="M489" s="1379"/>
      <c r="N489" s="1379"/>
      <c r="O489" s="1379"/>
      <c r="P489" s="1379"/>
      <c r="Q489" s="1379"/>
      <c r="R489" s="1379"/>
      <c r="S489" s="1379"/>
      <c r="T489" s="1379"/>
      <c r="U489" s="1379"/>
      <c r="V489" s="1379"/>
      <c r="W489" s="1379"/>
      <c r="X489" s="1380"/>
      <c r="Y489" s="1381"/>
      <c r="Z489" s="1379"/>
      <c r="AA489" s="1379"/>
    </row>
    <row r="490" spans="10:27" s="1392" customFormat="1">
      <c r="J490" s="1625"/>
      <c r="K490" s="1379"/>
      <c r="L490" s="1379"/>
      <c r="M490" s="1379"/>
      <c r="N490" s="1379"/>
      <c r="O490" s="1379"/>
      <c r="P490" s="1379"/>
      <c r="Q490" s="1379"/>
      <c r="R490" s="1379"/>
      <c r="S490" s="1379"/>
      <c r="T490" s="1379"/>
      <c r="U490" s="1379"/>
      <c r="V490" s="1379"/>
      <c r="W490" s="1379"/>
      <c r="X490" s="1380"/>
      <c r="Y490" s="1381"/>
      <c r="Z490" s="1379"/>
      <c r="AA490" s="1379"/>
    </row>
    <row r="491" spans="10:27" s="1392" customFormat="1">
      <c r="J491" s="1625"/>
      <c r="K491" s="1379"/>
      <c r="L491" s="1379"/>
      <c r="M491" s="1379"/>
      <c r="N491" s="1379"/>
      <c r="O491" s="1379"/>
      <c r="P491" s="1379"/>
      <c r="Q491" s="1379"/>
      <c r="R491" s="1379"/>
      <c r="S491" s="1379"/>
      <c r="T491" s="1379"/>
      <c r="U491" s="1379"/>
      <c r="V491" s="1379"/>
      <c r="W491" s="1379"/>
      <c r="X491" s="1380"/>
      <c r="Y491" s="1381"/>
      <c r="Z491" s="1379"/>
      <c r="AA491" s="1379"/>
    </row>
    <row r="492" spans="10:27" s="1392" customFormat="1">
      <c r="J492" s="1625"/>
      <c r="K492" s="1379"/>
      <c r="L492" s="1379"/>
      <c r="M492" s="1379"/>
      <c r="N492" s="1379"/>
      <c r="O492" s="1379"/>
      <c r="P492" s="1379"/>
      <c r="Q492" s="1379"/>
      <c r="R492" s="1379"/>
      <c r="S492" s="1379"/>
      <c r="T492" s="1379"/>
      <c r="U492" s="1379"/>
      <c r="V492" s="1379"/>
      <c r="W492" s="1379"/>
      <c r="X492" s="1380"/>
      <c r="Y492" s="1381"/>
      <c r="Z492" s="1379"/>
      <c r="AA492" s="1379"/>
    </row>
    <row r="493" spans="10:27" s="1392" customFormat="1">
      <c r="J493" s="1625"/>
      <c r="K493" s="1379"/>
      <c r="L493" s="1379"/>
      <c r="M493" s="1379"/>
      <c r="N493" s="1379"/>
      <c r="O493" s="1379"/>
      <c r="P493" s="1379"/>
      <c r="Q493" s="1379"/>
      <c r="R493" s="1379"/>
      <c r="S493" s="1379"/>
      <c r="T493" s="1379"/>
      <c r="U493" s="1379"/>
      <c r="V493" s="1379"/>
      <c r="W493" s="1379"/>
      <c r="X493" s="1380"/>
      <c r="Y493" s="1381"/>
      <c r="Z493" s="1379"/>
      <c r="AA493" s="1379"/>
    </row>
    <row r="494" spans="10:27" s="1392" customFormat="1">
      <c r="J494" s="1625"/>
      <c r="K494" s="1379"/>
      <c r="L494" s="1379"/>
      <c r="M494" s="1379"/>
      <c r="N494" s="1379"/>
      <c r="O494" s="1379"/>
      <c r="P494" s="1379"/>
      <c r="Q494" s="1379"/>
      <c r="R494" s="1379"/>
      <c r="S494" s="1379"/>
      <c r="T494" s="1379"/>
      <c r="U494" s="1379"/>
      <c r="V494" s="1379"/>
      <c r="W494" s="1379"/>
      <c r="X494" s="1380"/>
      <c r="Y494" s="1381"/>
      <c r="Z494" s="1379"/>
      <c r="AA494" s="1379"/>
    </row>
    <row r="495" spans="10:27" s="1392" customFormat="1">
      <c r="J495" s="1625"/>
      <c r="K495" s="1379"/>
      <c r="L495" s="1379"/>
      <c r="M495" s="1379"/>
      <c r="N495" s="1379"/>
      <c r="O495" s="1379"/>
      <c r="P495" s="1379"/>
      <c r="Q495" s="1379"/>
      <c r="R495" s="1379"/>
      <c r="S495" s="1379"/>
      <c r="T495" s="1379"/>
      <c r="U495" s="1379"/>
      <c r="V495" s="1379"/>
      <c r="W495" s="1379"/>
      <c r="X495" s="1380"/>
      <c r="Y495" s="1381"/>
      <c r="Z495" s="1379"/>
      <c r="AA495" s="1379"/>
    </row>
    <row r="496" spans="10:27" s="1392" customFormat="1">
      <c r="J496" s="1625"/>
      <c r="K496" s="1379"/>
      <c r="L496" s="1379"/>
      <c r="M496" s="1379"/>
      <c r="N496" s="1379"/>
      <c r="O496" s="1379"/>
      <c r="P496" s="1379"/>
      <c r="Q496" s="1379"/>
      <c r="R496" s="1379"/>
      <c r="S496" s="1379"/>
      <c r="T496" s="1379"/>
      <c r="U496" s="1379"/>
      <c r="V496" s="1379"/>
      <c r="W496" s="1379"/>
      <c r="X496" s="1380"/>
      <c r="Y496" s="1381"/>
      <c r="Z496" s="1379"/>
      <c r="AA496" s="1379"/>
    </row>
    <row r="497" spans="10:27" s="1392" customFormat="1">
      <c r="J497" s="1625"/>
      <c r="K497" s="1379"/>
      <c r="L497" s="1379"/>
      <c r="M497" s="1379"/>
      <c r="N497" s="1379"/>
      <c r="O497" s="1379"/>
      <c r="P497" s="1379"/>
      <c r="Q497" s="1379"/>
      <c r="R497" s="1379"/>
      <c r="S497" s="1379"/>
      <c r="T497" s="1379"/>
      <c r="U497" s="1379"/>
      <c r="V497" s="1379"/>
      <c r="W497" s="1379"/>
      <c r="X497" s="1380"/>
      <c r="Y497" s="1381"/>
      <c r="Z497" s="1379"/>
      <c r="AA497" s="1379"/>
    </row>
    <row r="498" spans="10:27" s="1392" customFormat="1">
      <c r="J498" s="1625"/>
      <c r="K498" s="1379"/>
      <c r="L498" s="1379"/>
      <c r="M498" s="1379"/>
      <c r="N498" s="1379"/>
      <c r="O498" s="1379"/>
      <c r="P498" s="1379"/>
      <c r="Q498" s="1379"/>
      <c r="R498" s="1379"/>
      <c r="S498" s="1379"/>
      <c r="T498" s="1379"/>
      <c r="U498" s="1379"/>
      <c r="V498" s="1379"/>
      <c r="W498" s="1379"/>
      <c r="X498" s="1380"/>
      <c r="Y498" s="1381"/>
      <c r="Z498" s="1379"/>
      <c r="AA498" s="1379"/>
    </row>
    <row r="499" spans="10:27" s="1392" customFormat="1">
      <c r="J499" s="1625"/>
      <c r="K499" s="1379"/>
      <c r="L499" s="1379"/>
      <c r="M499" s="1379"/>
      <c r="N499" s="1379"/>
      <c r="O499" s="1379"/>
      <c r="P499" s="1379"/>
      <c r="Q499" s="1379"/>
      <c r="R499" s="1379"/>
      <c r="S499" s="1379"/>
      <c r="T499" s="1379"/>
      <c r="U499" s="1379"/>
      <c r="V499" s="1379"/>
      <c r="W499" s="1379"/>
      <c r="X499" s="1380"/>
      <c r="Y499" s="1381"/>
      <c r="Z499" s="1379"/>
      <c r="AA499" s="1379"/>
    </row>
  </sheetData>
  <mergeCells count="18">
    <mergeCell ref="Y6:Y7"/>
    <mergeCell ref="Z6:Z7"/>
    <mergeCell ref="AA6:AA7"/>
    <mergeCell ref="A1:D1"/>
    <mergeCell ref="A2:D2"/>
    <mergeCell ref="A4:Z4"/>
    <mergeCell ref="A6:C7"/>
    <mergeCell ref="D6:D7"/>
    <mergeCell ref="E6:E7"/>
    <mergeCell ref="F6:F7"/>
    <mergeCell ref="G6:G7"/>
    <mergeCell ref="H6:H7"/>
    <mergeCell ref="I6:J6"/>
    <mergeCell ref="C9:D9"/>
    <mergeCell ref="T82:W82"/>
    <mergeCell ref="K6:K7"/>
    <mergeCell ref="L6:W6"/>
    <mergeCell ref="X6:X7"/>
  </mergeCells>
  <phoneticPr fontId="282" type="noConversion"/>
  <pageMargins left="1" right="0.25" top="0.75" bottom="0.5" header="0.25" footer="0.25"/>
  <pageSetup paperSize="9" scale="9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
    <tabColor theme="0"/>
  </sheetPr>
  <dimension ref="A1:J22"/>
  <sheetViews>
    <sheetView zoomScale="90" zoomScaleNormal="90" workbookViewId="0">
      <selection activeCell="K21" sqref="K21"/>
    </sheetView>
  </sheetViews>
  <sheetFormatPr defaultColWidth="9.109375" defaultRowHeight="15.6"/>
  <cols>
    <col min="1" max="1" width="6.109375" style="18" customWidth="1"/>
    <col min="2" max="2" width="44.88671875" style="18" customWidth="1"/>
    <col min="3" max="3" width="11.33203125" style="18" bestFit="1" customWidth="1"/>
    <col min="4" max="4" width="12.88671875" style="18" bestFit="1" customWidth="1"/>
    <col min="5" max="5" width="13.88671875" style="18" customWidth="1"/>
    <col min="6" max="6" width="10.44140625" style="18" bestFit="1" customWidth="1"/>
    <col min="7" max="7" width="12" style="18" customWidth="1"/>
    <col min="8" max="8" width="11.44140625" style="18" bestFit="1" customWidth="1"/>
    <col min="9" max="9" width="8.44140625" style="18" bestFit="1" customWidth="1"/>
    <col min="10" max="10" width="6.44140625" style="18" customWidth="1"/>
    <col min="11" max="16384" width="9.109375" style="18"/>
  </cols>
  <sheetData>
    <row r="1" spans="1:10" s="5" customFormat="1">
      <c r="A1" s="2645" t="s">
        <v>850</v>
      </c>
      <c r="B1" s="2645"/>
      <c r="C1" s="2645"/>
      <c r="G1" s="2843"/>
      <c r="H1" s="2843"/>
      <c r="I1" s="2843"/>
      <c r="J1" s="2843"/>
    </row>
    <row r="2" spans="1:10">
      <c r="A2" s="7"/>
      <c r="B2" s="7"/>
      <c r="C2" s="7"/>
    </row>
    <row r="3" spans="1:10" s="5" customFormat="1">
      <c r="A3" s="2645" t="s">
        <v>2108</v>
      </c>
      <c r="B3" s="2645"/>
      <c r="C3" s="2645"/>
      <c r="D3" s="2645"/>
      <c r="E3" s="2645"/>
      <c r="F3" s="2645"/>
      <c r="G3" s="2645"/>
      <c r="H3" s="2645"/>
      <c r="I3" s="2645"/>
      <c r="J3" s="2645"/>
    </row>
    <row r="4" spans="1:10">
      <c r="G4" s="2842" t="s">
        <v>315</v>
      </c>
      <c r="H4" s="2842"/>
      <c r="I4" s="2842"/>
      <c r="J4" s="2842"/>
    </row>
    <row r="5" spans="1:10">
      <c r="A5" s="2652" t="s">
        <v>8</v>
      </c>
      <c r="B5" s="2652" t="s">
        <v>162</v>
      </c>
      <c r="C5" s="59" t="s">
        <v>279</v>
      </c>
      <c r="D5" s="59" t="s">
        <v>279</v>
      </c>
      <c r="E5" s="59" t="s">
        <v>279</v>
      </c>
      <c r="F5" s="2839" t="s">
        <v>271</v>
      </c>
      <c r="G5" s="2841"/>
      <c r="H5" s="2839" t="s">
        <v>314</v>
      </c>
      <c r="I5" s="2840"/>
      <c r="J5" s="2652" t="s">
        <v>146</v>
      </c>
    </row>
    <row r="6" spans="1:10" ht="30.75" customHeight="1">
      <c r="A6" s="2653"/>
      <c r="B6" s="2653"/>
      <c r="C6" s="141" t="s">
        <v>280</v>
      </c>
      <c r="D6" s="141" t="s">
        <v>281</v>
      </c>
      <c r="E6" s="141" t="s">
        <v>282</v>
      </c>
      <c r="F6" s="54" t="s">
        <v>283</v>
      </c>
      <c r="G6" s="54" t="s">
        <v>284</v>
      </c>
      <c r="H6" s="54" t="s">
        <v>172</v>
      </c>
      <c r="I6" s="54" t="s">
        <v>173</v>
      </c>
      <c r="J6" s="2653"/>
    </row>
    <row r="7" spans="1:10" s="5" customFormat="1">
      <c r="A7" s="19" t="s">
        <v>13</v>
      </c>
      <c r="B7" s="19" t="s">
        <v>285</v>
      </c>
      <c r="C7" s="19"/>
      <c r="D7" s="19"/>
      <c r="E7" s="19"/>
      <c r="F7" s="19"/>
      <c r="G7" s="19"/>
      <c r="H7" s="70"/>
      <c r="I7" s="71"/>
      <c r="J7" s="70"/>
    </row>
    <row r="8" spans="1:10">
      <c r="A8" s="8"/>
      <c r="B8" s="8"/>
      <c r="C8" s="8"/>
      <c r="D8" s="8"/>
      <c r="E8" s="8"/>
      <c r="F8" s="8"/>
      <c r="G8" s="8"/>
      <c r="H8" s="42"/>
      <c r="I8" s="72"/>
      <c r="J8" s="42"/>
    </row>
    <row r="9" spans="1:10" s="5" customFormat="1">
      <c r="A9" s="21" t="s">
        <v>16</v>
      </c>
      <c r="B9" s="21" t="s">
        <v>286</v>
      </c>
      <c r="C9" s="21"/>
      <c r="D9" s="21"/>
      <c r="E9" s="21"/>
      <c r="F9" s="21"/>
      <c r="G9" s="21"/>
      <c r="H9" s="66"/>
      <c r="I9" s="73"/>
      <c r="J9" s="66"/>
    </row>
    <row r="10" spans="1:10" ht="31.2" hidden="1">
      <c r="A10" s="22">
        <v>1</v>
      </c>
      <c r="B10" s="6" t="s">
        <v>298</v>
      </c>
      <c r="C10" s="22" t="s">
        <v>296</v>
      </c>
      <c r="D10" s="8" t="s">
        <v>295</v>
      </c>
      <c r="E10" s="8" t="s">
        <v>297</v>
      </c>
      <c r="F10" s="60" t="s">
        <v>480</v>
      </c>
      <c r="G10" s="60" t="s">
        <v>481</v>
      </c>
      <c r="H10" s="61"/>
      <c r="I10" s="72">
        <f>'BANG TÍNH'!I116/2</f>
        <v>0</v>
      </c>
      <c r="J10" s="61"/>
    </row>
    <row r="11" spans="1:10">
      <c r="A11" s="8"/>
      <c r="B11" s="8"/>
      <c r="C11" s="22"/>
      <c r="D11" s="8"/>
      <c r="E11" s="8"/>
      <c r="F11" s="8"/>
      <c r="G11" s="8"/>
      <c r="H11" s="42"/>
      <c r="I11" s="72"/>
      <c r="J11" s="42"/>
    </row>
    <row r="12" spans="1:10" s="5" customFormat="1">
      <c r="A12" s="21" t="s">
        <v>17</v>
      </c>
      <c r="B12" s="21" t="s">
        <v>287</v>
      </c>
      <c r="C12" s="31"/>
      <c r="D12" s="21"/>
      <c r="E12" s="21"/>
      <c r="F12" s="21"/>
      <c r="G12" s="21"/>
      <c r="H12" s="66"/>
      <c r="I12" s="73">
        <f>I13</f>
        <v>0</v>
      </c>
      <c r="J12" s="66"/>
    </row>
    <row r="13" spans="1:10">
      <c r="A13" s="22"/>
      <c r="B13" s="8"/>
      <c r="C13" s="22"/>
      <c r="D13" s="22"/>
      <c r="E13" s="22"/>
      <c r="F13" s="60"/>
      <c r="G13" s="60"/>
      <c r="H13" s="61"/>
      <c r="I13" s="72"/>
      <c r="J13" s="61"/>
    </row>
    <row r="14" spans="1:10">
      <c r="A14" s="14"/>
      <c r="B14" s="14"/>
      <c r="C14" s="14"/>
      <c r="D14" s="14"/>
      <c r="E14" s="14"/>
      <c r="F14" s="14"/>
      <c r="G14" s="14"/>
      <c r="H14" s="67"/>
      <c r="I14" s="74"/>
      <c r="J14" s="67"/>
    </row>
    <row r="16" spans="1:10">
      <c r="E16" s="2803" t="s">
        <v>2097</v>
      </c>
      <c r="F16" s="2803"/>
      <c r="G16" s="2803"/>
      <c r="H16" s="2803"/>
      <c r="I16" s="2803"/>
      <c r="J16" s="2803"/>
    </row>
    <row r="17" spans="1:10" ht="15.75" customHeight="1">
      <c r="A17" s="2645" t="s">
        <v>167</v>
      </c>
      <c r="B17" s="2645"/>
      <c r="C17" s="2645" t="s">
        <v>1245</v>
      </c>
      <c r="D17" s="2645"/>
      <c r="E17" s="2645"/>
      <c r="F17" s="5"/>
      <c r="G17" s="2645" t="s">
        <v>181</v>
      </c>
      <c r="H17" s="2645"/>
      <c r="I17" s="2645"/>
      <c r="J17" s="2645"/>
    </row>
    <row r="22" spans="1:10" s="5" customFormat="1" ht="15.75" customHeight="1">
      <c r="A22" s="2645" t="s">
        <v>852</v>
      </c>
      <c r="B22" s="2645"/>
      <c r="C22" s="2645" t="s">
        <v>393</v>
      </c>
      <c r="D22" s="2645"/>
      <c r="E22" s="2645"/>
      <c r="G22" s="2645" t="s">
        <v>1533</v>
      </c>
      <c r="H22" s="2645"/>
      <c r="I22" s="2645"/>
      <c r="J22" s="2645"/>
    </row>
  </sheetData>
  <mergeCells count="16">
    <mergeCell ref="A1:C1"/>
    <mergeCell ref="H5:I5"/>
    <mergeCell ref="F5:G5"/>
    <mergeCell ref="A5:A6"/>
    <mergeCell ref="B5:B6"/>
    <mergeCell ref="G4:J4"/>
    <mergeCell ref="G1:J1"/>
    <mergeCell ref="E16:J16"/>
    <mergeCell ref="A3:J3"/>
    <mergeCell ref="J5:J6"/>
    <mergeCell ref="G17:J17"/>
    <mergeCell ref="G22:J22"/>
    <mergeCell ref="C17:E17"/>
    <mergeCell ref="C22:E22"/>
    <mergeCell ref="A17:B17"/>
    <mergeCell ref="A22:B22"/>
  </mergeCells>
  <phoneticPr fontId="9" type="noConversion"/>
  <printOptions horizontalCentered="1"/>
  <pageMargins left="0.78740157480314965" right="0" top="0.55118110236220474" bottom="0.31496062992125984" header="0.23622047244094491" footer="0.23622047244094491"/>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
  <dimension ref="A1:M128"/>
  <sheetViews>
    <sheetView zoomScale="90" zoomScaleNormal="90" workbookViewId="0">
      <selection activeCell="N18" sqref="N18"/>
    </sheetView>
  </sheetViews>
  <sheetFormatPr defaultColWidth="9.109375" defaultRowHeight="15.6"/>
  <cols>
    <col min="1" max="1" width="6.88671875" style="18" customWidth="1"/>
    <col min="2" max="2" width="38.33203125" style="18" bestFit="1" customWidth="1"/>
    <col min="3" max="3" width="8.33203125" style="18" customWidth="1"/>
    <col min="4" max="5" width="9.6640625" style="18" customWidth="1"/>
    <col min="6" max="6" width="16.6640625" style="18" customWidth="1"/>
    <col min="7" max="7" width="12" style="18" bestFit="1" customWidth="1"/>
    <col min="8" max="8" width="10.88671875" style="18" customWidth="1"/>
    <col min="9" max="9" width="12.6640625" style="18" customWidth="1"/>
    <col min="10" max="10" width="19.109375" style="18" customWidth="1"/>
    <col min="11" max="11" width="14.88671875" style="32" bestFit="1" customWidth="1"/>
    <col min="12" max="12" width="19.33203125" style="18" customWidth="1"/>
    <col min="13" max="13" width="13.88671875" style="18" bestFit="1" customWidth="1"/>
    <col min="14" max="16384" width="9.109375" style="18"/>
  </cols>
  <sheetData>
    <row r="1" spans="1:13">
      <c r="A1" s="2844" t="s">
        <v>850</v>
      </c>
      <c r="B1" s="2844"/>
      <c r="C1" s="2844"/>
      <c r="I1" s="2644"/>
      <c r="J1" s="2644"/>
    </row>
    <row r="2" spans="1:13">
      <c r="A2" s="7"/>
      <c r="B2" s="7"/>
      <c r="C2" s="7"/>
    </row>
    <row r="3" spans="1:13">
      <c r="A3" s="2645" t="s">
        <v>2109</v>
      </c>
      <c r="B3" s="2645"/>
      <c r="C3" s="2645"/>
      <c r="D3" s="2645"/>
      <c r="E3" s="2645"/>
      <c r="F3" s="2645"/>
      <c r="G3" s="2645"/>
      <c r="H3" s="2645"/>
      <c r="I3" s="2645"/>
      <c r="J3" s="2645"/>
    </row>
    <row r="4" spans="1:13">
      <c r="H4" s="2638"/>
      <c r="I4" s="2648" t="s">
        <v>315</v>
      </c>
      <c r="J4" s="2648"/>
    </row>
    <row r="5" spans="1:13" ht="27.6" customHeight="1">
      <c r="A5" s="2652" t="s">
        <v>8</v>
      </c>
      <c r="B5" s="2652" t="s">
        <v>169</v>
      </c>
      <c r="C5" s="2652" t="s">
        <v>141</v>
      </c>
      <c r="D5" s="2652" t="s">
        <v>170</v>
      </c>
      <c r="E5" s="2652" t="s">
        <v>272</v>
      </c>
      <c r="F5" s="59" t="s">
        <v>2191</v>
      </c>
      <c r="G5" s="2839" t="s">
        <v>855</v>
      </c>
      <c r="H5" s="2840"/>
      <c r="I5" s="2841"/>
      <c r="J5" s="59" t="s">
        <v>171</v>
      </c>
    </row>
    <row r="6" spans="1:13">
      <c r="A6" s="2653"/>
      <c r="B6" s="2653"/>
      <c r="C6" s="2653"/>
      <c r="D6" s="2653"/>
      <c r="E6" s="2653"/>
      <c r="F6" s="141" t="s">
        <v>854</v>
      </c>
      <c r="G6" s="54" t="s">
        <v>172</v>
      </c>
      <c r="H6" s="54" t="s">
        <v>173</v>
      </c>
      <c r="I6" s="54" t="s">
        <v>174</v>
      </c>
      <c r="J6" s="141" t="s">
        <v>175</v>
      </c>
    </row>
    <row r="7" spans="1:13" s="11" customFormat="1">
      <c r="A7" s="17" t="s">
        <v>14</v>
      </c>
      <c r="B7" s="17" t="s">
        <v>15</v>
      </c>
      <c r="C7" s="17" t="s">
        <v>18</v>
      </c>
      <c r="D7" s="17">
        <v>1</v>
      </c>
      <c r="E7" s="17"/>
      <c r="F7" s="17">
        <v>2</v>
      </c>
      <c r="G7" s="17">
        <v>3</v>
      </c>
      <c r="H7" s="17">
        <v>4</v>
      </c>
      <c r="I7" s="17">
        <v>5</v>
      </c>
      <c r="J7" s="17">
        <v>6</v>
      </c>
      <c r="K7" s="447"/>
    </row>
    <row r="8" spans="1:13" s="5" customFormat="1">
      <c r="A8" s="2639" t="s">
        <v>13</v>
      </c>
      <c r="B8" s="19" t="s">
        <v>301</v>
      </c>
      <c r="C8" s="19"/>
      <c r="D8" s="1789"/>
      <c r="E8" s="1789"/>
      <c r="F8" s="55">
        <f>F9+F10</f>
        <v>24714.653315599997</v>
      </c>
      <c r="G8" s="55">
        <f>G9+G10</f>
        <v>0</v>
      </c>
      <c r="H8" s="55">
        <f>H9+H10</f>
        <v>24714.653315599997</v>
      </c>
      <c r="I8" s="55">
        <f>I9+I10</f>
        <v>24714.653315599997</v>
      </c>
      <c r="J8" s="55"/>
      <c r="K8" s="716"/>
    </row>
    <row r="9" spans="1:13" s="5" customFormat="1">
      <c r="A9" s="31">
        <v>1</v>
      </c>
      <c r="B9" s="21" t="s">
        <v>176</v>
      </c>
      <c r="C9" s="21"/>
      <c r="D9" s="233"/>
      <c r="E9" s="233"/>
      <c r="F9" s="13"/>
      <c r="G9" s="13"/>
      <c r="H9" s="13"/>
      <c r="I9" s="13"/>
      <c r="J9" s="13"/>
      <c r="K9" s="716"/>
    </row>
    <row r="10" spans="1:13" s="5" customFormat="1">
      <c r="A10" s="31">
        <v>2</v>
      </c>
      <c r="B10" s="21" t="s">
        <v>177</v>
      </c>
      <c r="C10" s="21"/>
      <c r="D10" s="233"/>
      <c r="E10" s="233">
        <f>SUM(E11:E14)+E26</f>
        <v>30973.559999999998</v>
      </c>
      <c r="F10" s="13">
        <f>SUM(F11:F14)+F26</f>
        <v>24714.653315599997</v>
      </c>
      <c r="G10" s="13">
        <f>SUM(G11:G14)+G26</f>
        <v>0</v>
      </c>
      <c r="H10" s="13">
        <f>SUM(H11:H14)+H26</f>
        <v>24714.653315599997</v>
      </c>
      <c r="I10" s="13">
        <f>SUM(I11:I14)+I26</f>
        <v>24714.653315599997</v>
      </c>
      <c r="J10" s="13"/>
      <c r="K10" s="716"/>
    </row>
    <row r="11" spans="1:13">
      <c r="A11" s="2624">
        <v>2.1</v>
      </c>
      <c r="B11" s="6" t="s">
        <v>1475</v>
      </c>
      <c r="C11" s="22" t="s">
        <v>168</v>
      </c>
      <c r="D11" s="84">
        <v>1</v>
      </c>
      <c r="E11" s="84">
        <f>'PHONG TCHC'!H28/10^6</f>
        <v>35</v>
      </c>
      <c r="F11" s="84">
        <f>'PHONG TCHC'!H28/10^6</f>
        <v>35</v>
      </c>
      <c r="G11" s="12"/>
      <c r="H11" s="12">
        <f>F11</f>
        <v>35</v>
      </c>
      <c r="I11" s="12">
        <f>SUM(G11:H11)</f>
        <v>35</v>
      </c>
      <c r="J11" s="12"/>
    </row>
    <row r="12" spans="1:13">
      <c r="A12" s="2624">
        <v>2.2000000000000002</v>
      </c>
      <c r="B12" s="6" t="s">
        <v>290</v>
      </c>
      <c r="C12" s="22" t="s">
        <v>168</v>
      </c>
      <c r="D12" s="84">
        <v>2</v>
      </c>
      <c r="E12" s="84" t="s">
        <v>1535</v>
      </c>
      <c r="F12" s="84" t="s">
        <v>1535</v>
      </c>
      <c r="G12" s="12"/>
      <c r="H12" s="12" t="str">
        <f>F12</f>
        <v>-</v>
      </c>
      <c r="I12" s="12">
        <f>SUM(G12:H12)</f>
        <v>0</v>
      </c>
      <c r="J12" s="12"/>
      <c r="L12" s="44"/>
      <c r="M12" s="1790"/>
    </row>
    <row r="13" spans="1:13">
      <c r="A13" s="2624">
        <v>2.2999999999999998</v>
      </c>
      <c r="B13" s="6" t="s">
        <v>1346</v>
      </c>
      <c r="C13" s="22" t="s">
        <v>168</v>
      </c>
      <c r="D13" s="1951">
        <v>2</v>
      </c>
      <c r="E13" s="1951">
        <f>('PHONG KTVT'!G96+'PHONG KTVT'!G115)/10^6</f>
        <v>3022.76</v>
      </c>
      <c r="F13" s="84">
        <f>('PHONG KTVT'!H96+'PHONG TCKT'!H98+'PHONG TCKT'!H100)/10^6-200</f>
        <v>2010.4029959999998</v>
      </c>
      <c r="G13" s="12"/>
      <c r="H13" s="12">
        <f>F13</f>
        <v>2010.4029959999998</v>
      </c>
      <c r="I13" s="12">
        <f>SUM(G13:H13)</f>
        <v>2010.4029959999998</v>
      </c>
      <c r="J13" s="12"/>
      <c r="L13" s="38"/>
    </row>
    <row r="14" spans="1:13">
      <c r="A14" s="2624">
        <v>2.4</v>
      </c>
      <c r="B14" s="10" t="s">
        <v>331</v>
      </c>
      <c r="C14" s="22" t="s">
        <v>168</v>
      </c>
      <c r="D14" s="84">
        <f>SUM(D15:D22)</f>
        <v>8</v>
      </c>
      <c r="E14" s="1951">
        <f>SUM(E15:E25)</f>
        <v>27865.799999999996</v>
      </c>
      <c r="F14" s="84">
        <f>SUM(F15:F25)</f>
        <v>22619.250319599996</v>
      </c>
      <c r="G14" s="84"/>
      <c r="H14" s="84">
        <f>SUM(H15:H25)</f>
        <v>22619.250319599996</v>
      </c>
      <c r="I14" s="84">
        <f>SUM(I15:I25)</f>
        <v>22619.250319599996</v>
      </c>
      <c r="J14" s="12"/>
      <c r="L14" s="38"/>
    </row>
    <row r="15" spans="1:13" s="24" customFormat="1">
      <c r="A15" s="1696"/>
      <c r="B15" s="2640" t="s">
        <v>429</v>
      </c>
      <c r="C15" s="9" t="s">
        <v>168</v>
      </c>
      <c r="D15" s="501">
        <v>1</v>
      </c>
      <c r="E15" s="501">
        <f>'PHONG KTVT'!G131/10^6+'PHONG KTVT'!G100/10^6</f>
        <v>582.87</v>
      </c>
      <c r="F15" s="501">
        <f>('PHONG KTVT'!H100+'PHONG TCKT'!H94+'PHONG TCKT'!H95)/10^6-100</f>
        <v>2790.9694249999998</v>
      </c>
      <c r="G15" s="117"/>
      <c r="H15" s="117">
        <f t="shared" ref="H15:H26" si="0">F15</f>
        <v>2790.9694249999998</v>
      </c>
      <c r="I15" s="117">
        <f t="shared" ref="I15:I20" si="1">SUM(G15:H15)</f>
        <v>2790.9694249999998</v>
      </c>
      <c r="J15" s="117"/>
      <c r="K15" s="1791"/>
      <c r="L15" s="1792"/>
    </row>
    <row r="16" spans="1:13" s="24" customFormat="1">
      <c r="A16" s="1696"/>
      <c r="B16" s="2640" t="s">
        <v>430</v>
      </c>
      <c r="C16" s="9" t="s">
        <v>168</v>
      </c>
      <c r="D16" s="501">
        <v>1</v>
      </c>
      <c r="E16" s="501">
        <f>'PHONG KTVT'!G138/10^6+'PHONG KTVT'!G101/10^6</f>
        <v>8945.625</v>
      </c>
      <c r="F16" s="501">
        <f>('PHONG KTVT'!H101+'PHONG TCKT'!H89+'PHONG TCKT'!H96+'PHONG TCKT'!H101)/10^6-100</f>
        <v>4024.6387646000003</v>
      </c>
      <c r="G16" s="117"/>
      <c r="H16" s="117">
        <f>F16</f>
        <v>4024.6387646000003</v>
      </c>
      <c r="I16" s="117">
        <f t="shared" si="1"/>
        <v>4024.6387646000003</v>
      </c>
      <c r="J16" s="117"/>
      <c r="K16" s="1791"/>
      <c r="L16" s="1792"/>
    </row>
    <row r="17" spans="1:12" s="24" customFormat="1">
      <c r="A17" s="1696"/>
      <c r="B17" s="2640" t="s">
        <v>499</v>
      </c>
      <c r="C17" s="9" t="s">
        <v>168</v>
      </c>
      <c r="D17" s="501">
        <v>1</v>
      </c>
      <c r="E17" s="501">
        <f>'PHONG KTVT'!G145/10^6+'PHONG KTVT'!G102/10^6</f>
        <v>8952.2749999999996</v>
      </c>
      <c r="F17" s="501">
        <f>('PHONG KTVT'!H102+'PHONG TCKT'!H97+'PHONG TCKT'!H102)/10^6-100</f>
        <v>4138.5701686666662</v>
      </c>
      <c r="G17" s="117"/>
      <c r="H17" s="117">
        <f>F17</f>
        <v>4138.5701686666662</v>
      </c>
      <c r="I17" s="117">
        <f t="shared" si="1"/>
        <v>4138.5701686666662</v>
      </c>
      <c r="J17" s="117"/>
      <c r="K17" s="1791"/>
      <c r="L17" s="1792"/>
    </row>
    <row r="18" spans="1:12" s="24" customFormat="1">
      <c r="A18" s="1696"/>
      <c r="B18" s="2640" t="s">
        <v>500</v>
      </c>
      <c r="C18" s="9" t="s">
        <v>168</v>
      </c>
      <c r="D18" s="501">
        <v>1</v>
      </c>
      <c r="E18" s="501">
        <f>('PHONG KTVT'!G103+'PHONG KTVT'!G152)/10^6</f>
        <v>603.23</v>
      </c>
      <c r="F18" s="501">
        <f>('PHONG KTVT'!H103+'PHONG TCKT'!H90+'PHONG TCKT'!H91)/10^6-100</f>
        <v>2689.4005240000001</v>
      </c>
      <c r="G18" s="117"/>
      <c r="H18" s="117">
        <f t="shared" si="0"/>
        <v>2689.4005240000001</v>
      </c>
      <c r="I18" s="117">
        <f t="shared" si="1"/>
        <v>2689.4005240000001</v>
      </c>
      <c r="J18" s="117"/>
      <c r="K18" s="1791"/>
      <c r="L18" s="1792"/>
    </row>
    <row r="19" spans="1:12" s="24" customFormat="1">
      <c r="A19" s="1696"/>
      <c r="B19" s="2640" t="s">
        <v>517</v>
      </c>
      <c r="C19" s="9" t="s">
        <v>168</v>
      </c>
      <c r="D19" s="501">
        <v>1</v>
      </c>
      <c r="E19" s="501">
        <f>('PHONG KTVT'!G104+'PHONG KTVT'!G159)/10^6</f>
        <v>543</v>
      </c>
      <c r="F19" s="501">
        <f>('PHONG KTVT'!H104+'PHONG TCKT'!H99)/10^6-200</f>
        <v>4623</v>
      </c>
      <c r="G19" s="117"/>
      <c r="H19" s="117">
        <f t="shared" si="0"/>
        <v>4623</v>
      </c>
      <c r="I19" s="117">
        <f t="shared" si="1"/>
        <v>4623</v>
      </c>
      <c r="J19" s="117"/>
      <c r="K19" s="1791"/>
      <c r="L19" s="1792"/>
    </row>
    <row r="20" spans="1:12" s="24" customFormat="1">
      <c r="A20" s="1696"/>
      <c r="B20" s="2640" t="s">
        <v>697</v>
      </c>
      <c r="C20" s="9" t="s">
        <v>168</v>
      </c>
      <c r="D20" s="501">
        <v>1</v>
      </c>
      <c r="E20" s="501">
        <f>('PHONG KTVT'!G105+'PHONG KTVT'!G166)/10^6</f>
        <v>557.96</v>
      </c>
      <c r="F20" s="501">
        <f>('PHONG KTVT'!H105+'PHONG TCKT'!H92+'PHONG TCKT'!H93)/10^6-100</f>
        <v>2982.2481039999998</v>
      </c>
      <c r="G20" s="117"/>
      <c r="H20" s="117">
        <f t="shared" si="0"/>
        <v>2982.2481039999998</v>
      </c>
      <c r="I20" s="117">
        <f t="shared" si="1"/>
        <v>2982.2481039999998</v>
      </c>
      <c r="J20" s="117"/>
      <c r="K20" s="1791"/>
      <c r="L20" s="1792"/>
    </row>
    <row r="21" spans="1:12" s="1796" customFormat="1">
      <c r="A21" s="2641"/>
      <c r="B21" s="2640" t="s">
        <v>701</v>
      </c>
      <c r="C21" s="9" t="s">
        <v>168</v>
      </c>
      <c r="D21" s="501">
        <v>1</v>
      </c>
      <c r="E21" s="501">
        <f>('PHONG KTVT'!G106+'PHONG KTVT'!G173)/10^6</f>
        <v>7323.24</v>
      </c>
      <c r="F21" s="501">
        <f>('PHONG KTVT'!H106+'PHONG TCKT'!H103)/10^6-100</f>
        <v>1012.8233333333335</v>
      </c>
      <c r="G21" s="1793"/>
      <c r="H21" s="117">
        <f>F21</f>
        <v>1012.8233333333335</v>
      </c>
      <c r="I21" s="117">
        <f>SUM(G21:H21)</f>
        <v>1012.8233333333335</v>
      </c>
      <c r="J21" s="1793"/>
      <c r="K21" s="1794"/>
      <c r="L21" s="1795"/>
    </row>
    <row r="22" spans="1:12" s="1796" customFormat="1">
      <c r="A22" s="2641"/>
      <c r="B22" s="2640" t="s">
        <v>731</v>
      </c>
      <c r="C22" s="9" t="s">
        <v>168</v>
      </c>
      <c r="D22" s="501">
        <v>1</v>
      </c>
      <c r="E22" s="501">
        <f>('PHONG KTVT'!G107+'PHONG KTVT'!G180)/10^6</f>
        <v>0</v>
      </c>
      <c r="F22" s="501">
        <f>'PHONG KTVT'!H107</f>
        <v>0</v>
      </c>
      <c r="G22" s="1793"/>
      <c r="H22" s="117">
        <f t="shared" ref="H22:H25" si="2">F22</f>
        <v>0</v>
      </c>
      <c r="I22" s="117">
        <f t="shared" ref="I22:I26" si="3">SUM(G22:H22)</f>
        <v>0</v>
      </c>
      <c r="J22" s="1793"/>
      <c r="K22" s="1794"/>
      <c r="L22" s="1795"/>
    </row>
    <row r="23" spans="1:12" s="1796" customFormat="1">
      <c r="A23" s="2641"/>
      <c r="B23" s="2640" t="s">
        <v>2103</v>
      </c>
      <c r="C23" s="9" t="s">
        <v>168</v>
      </c>
      <c r="D23" s="501">
        <v>1</v>
      </c>
      <c r="E23" s="501">
        <f>('PHONG KTVT'!G187+'PHONG KTVT'!G108)/10^6</f>
        <v>357.6</v>
      </c>
      <c r="F23" s="501">
        <f>'PHONG KTVT'!H108/10^6</f>
        <v>357.6</v>
      </c>
      <c r="G23" s="1793"/>
      <c r="H23" s="117">
        <f t="shared" si="2"/>
        <v>357.6</v>
      </c>
      <c r="I23" s="117">
        <f t="shared" si="3"/>
        <v>357.6</v>
      </c>
      <c r="J23" s="1793"/>
      <c r="K23" s="1794"/>
      <c r="L23" s="1795"/>
    </row>
    <row r="24" spans="1:12" s="1796" customFormat="1">
      <c r="A24" s="2641"/>
      <c r="B24" s="2640" t="s">
        <v>2104</v>
      </c>
      <c r="C24" s="9" t="s">
        <v>168</v>
      </c>
      <c r="D24" s="501">
        <v>1</v>
      </c>
      <c r="E24" s="501">
        <f>('PHONG KTVT'!G109+'PHONG KTVT'!G194)/10^6</f>
        <v>0</v>
      </c>
      <c r="F24" s="501">
        <f>'PHONG KTVT'!H109/10^6</f>
        <v>0</v>
      </c>
      <c r="G24" s="1793"/>
      <c r="H24" s="117">
        <f t="shared" si="2"/>
        <v>0</v>
      </c>
      <c r="I24" s="117">
        <f t="shared" si="3"/>
        <v>0</v>
      </c>
      <c r="J24" s="1793"/>
      <c r="K24" s="1794"/>
      <c r="L24" s="1795"/>
    </row>
    <row r="25" spans="1:12" s="1796" customFormat="1">
      <c r="A25" s="2641"/>
      <c r="B25" s="2640" t="s">
        <v>1474</v>
      </c>
      <c r="C25" s="9" t="s">
        <v>168</v>
      </c>
      <c r="D25" s="501">
        <v>1</v>
      </c>
      <c r="E25" s="501"/>
      <c r="F25" s="501" t="s">
        <v>1535</v>
      </c>
      <c r="G25" s="1793"/>
      <c r="H25" s="117" t="str">
        <f t="shared" si="2"/>
        <v>-</v>
      </c>
      <c r="I25" s="117">
        <f t="shared" si="3"/>
        <v>0</v>
      </c>
      <c r="J25" s="1793"/>
      <c r="K25" s="1794"/>
      <c r="L25" s="1795"/>
    </row>
    <row r="26" spans="1:12">
      <c r="A26" s="2624">
        <v>2.5</v>
      </c>
      <c r="B26" s="6" t="s">
        <v>288</v>
      </c>
      <c r="C26" s="22"/>
      <c r="D26" s="84"/>
      <c r="E26" s="84">
        <f>'BANG TÍNH'!I62</f>
        <v>50</v>
      </c>
      <c r="F26" s="84">
        <f>'BANG TÍNH'!I62</f>
        <v>50</v>
      </c>
      <c r="G26" s="12"/>
      <c r="H26" s="12">
        <f t="shared" si="0"/>
        <v>50</v>
      </c>
      <c r="I26" s="117">
        <f t="shared" si="3"/>
        <v>50</v>
      </c>
      <c r="J26" s="12"/>
      <c r="L26" s="28"/>
    </row>
    <row r="27" spans="1:12" s="5" customFormat="1">
      <c r="A27" s="2621" t="s">
        <v>16</v>
      </c>
      <c r="B27" s="21" t="s">
        <v>178</v>
      </c>
      <c r="C27" s="21"/>
      <c r="D27" s="233"/>
      <c r="E27" s="233"/>
      <c r="F27" s="13"/>
      <c r="G27" s="13"/>
      <c r="H27" s="13"/>
      <c r="I27" s="13"/>
      <c r="J27" s="13"/>
      <c r="K27" s="716"/>
      <c r="L27" s="75"/>
    </row>
    <row r="28" spans="1:12">
      <c r="A28" s="1779"/>
      <c r="B28" s="8"/>
      <c r="C28" s="8"/>
      <c r="D28" s="84"/>
      <c r="E28" s="84"/>
      <c r="F28" s="12"/>
      <c r="G28" s="12"/>
      <c r="H28" s="12"/>
      <c r="I28" s="12"/>
      <c r="J28" s="12"/>
      <c r="L28" s="28"/>
    </row>
    <row r="29" spans="1:12">
      <c r="A29" s="1779"/>
      <c r="B29" s="31" t="s">
        <v>150</v>
      </c>
      <c r="C29" s="8"/>
      <c r="D29" s="84"/>
      <c r="E29" s="84"/>
      <c r="F29" s="12">
        <f>F8+F27</f>
        <v>24714.653315599997</v>
      </c>
      <c r="G29" s="12">
        <f>G8+G27</f>
        <v>0</v>
      </c>
      <c r="H29" s="12">
        <f>H8+H27</f>
        <v>24714.653315599997</v>
      </c>
      <c r="I29" s="12">
        <f>I8+I27</f>
        <v>24714.653315599997</v>
      </c>
      <c r="J29" s="12"/>
    </row>
    <row r="30" spans="1:12" s="5" customFormat="1">
      <c r="A30" s="31">
        <v>1</v>
      </c>
      <c r="B30" s="21" t="s">
        <v>179</v>
      </c>
      <c r="C30" s="21"/>
      <c r="D30" s="233"/>
      <c r="E30" s="233"/>
      <c r="F30" s="13"/>
      <c r="G30" s="13"/>
      <c r="H30" s="13"/>
      <c r="I30" s="13"/>
      <c r="J30" s="13"/>
      <c r="K30" s="716"/>
    </row>
    <row r="31" spans="1:12" s="5" customFormat="1">
      <c r="A31" s="1797">
        <v>2</v>
      </c>
      <c r="B31" s="1798" t="s">
        <v>180</v>
      </c>
      <c r="C31" s="1798"/>
      <c r="D31" s="1799"/>
      <c r="E31" s="1799"/>
      <c r="F31" s="77">
        <f>F10</f>
        <v>24714.653315599997</v>
      </c>
      <c r="G31" s="77">
        <f>G10</f>
        <v>0</v>
      </c>
      <c r="H31" s="77">
        <f>H10</f>
        <v>24714.653315599997</v>
      </c>
      <c r="I31" s="77">
        <f>I10</f>
        <v>24714.653315599997</v>
      </c>
      <c r="J31" s="77"/>
      <c r="K31" s="716"/>
    </row>
    <row r="32" spans="1:12">
      <c r="A32" s="1800"/>
    </row>
    <row r="33" spans="1:11">
      <c r="F33" s="2803" t="s">
        <v>2097</v>
      </c>
      <c r="G33" s="2803"/>
      <c r="H33" s="2803"/>
      <c r="I33" s="2803"/>
      <c r="J33" s="2803"/>
      <c r="K33" s="1791"/>
    </row>
    <row r="34" spans="1:11">
      <c r="A34" s="2645"/>
      <c r="B34" s="2645"/>
      <c r="C34" s="5"/>
      <c r="D34" s="5"/>
      <c r="E34" s="5"/>
      <c r="F34" s="2645" t="s">
        <v>391</v>
      </c>
      <c r="G34" s="2645"/>
      <c r="H34" s="2645"/>
      <c r="I34" s="2645"/>
      <c r="J34" s="2645"/>
      <c r="K34" s="716"/>
    </row>
    <row r="36" spans="1:11" ht="24.75" customHeight="1"/>
    <row r="38" spans="1:11">
      <c r="A38" s="2645"/>
      <c r="B38" s="2645"/>
      <c r="C38" s="5"/>
      <c r="D38" s="5"/>
      <c r="E38" s="5"/>
      <c r="F38" s="2645" t="s">
        <v>1724</v>
      </c>
      <c r="G38" s="2645"/>
      <c r="H38" s="2645"/>
      <c r="I38" s="2645"/>
      <c r="J38" s="2645"/>
    </row>
    <row r="39" spans="1:11">
      <c r="A39" s="1800"/>
    </row>
    <row r="40" spans="1:11">
      <c r="A40" s="1800"/>
    </row>
    <row r="41" spans="1:11">
      <c r="A41" s="1800"/>
    </row>
    <row r="42" spans="1:11">
      <c r="A42" s="1800"/>
    </row>
    <row r="43" spans="1:11">
      <c r="A43" s="1800"/>
    </row>
    <row r="44" spans="1:11">
      <c r="A44" s="1800"/>
    </row>
    <row r="45" spans="1:11">
      <c r="A45" s="1800"/>
    </row>
    <row r="46" spans="1:11">
      <c r="A46" s="1800"/>
    </row>
    <row r="47" spans="1:11">
      <c r="A47" s="1800"/>
    </row>
    <row r="48" spans="1:11">
      <c r="A48" s="1800"/>
    </row>
    <row r="49" spans="1:1">
      <c r="A49" s="1800"/>
    </row>
    <row r="50" spans="1:1">
      <c r="A50" s="1800"/>
    </row>
    <row r="51" spans="1:1">
      <c r="A51" s="1800"/>
    </row>
    <row r="52" spans="1:1">
      <c r="A52" s="1800"/>
    </row>
    <row r="53" spans="1:1">
      <c r="A53" s="1800"/>
    </row>
    <row r="54" spans="1:1">
      <c r="A54" s="1800"/>
    </row>
    <row r="55" spans="1:1">
      <c r="A55" s="1800"/>
    </row>
    <row r="56" spans="1:1">
      <c r="A56" s="1800"/>
    </row>
    <row r="57" spans="1:1">
      <c r="A57" s="1800"/>
    </row>
    <row r="58" spans="1:1">
      <c r="A58" s="1800"/>
    </row>
    <row r="59" spans="1:1">
      <c r="A59" s="1800"/>
    </row>
    <row r="60" spans="1:1">
      <c r="A60" s="1800"/>
    </row>
    <row r="61" spans="1:1">
      <c r="A61" s="1800"/>
    </row>
    <row r="62" spans="1:1">
      <c r="A62" s="1800"/>
    </row>
    <row r="63" spans="1:1">
      <c r="A63" s="1800"/>
    </row>
    <row r="64" spans="1:1">
      <c r="A64" s="1800"/>
    </row>
    <row r="65" spans="1:1">
      <c r="A65" s="1800"/>
    </row>
    <row r="66" spans="1:1">
      <c r="A66" s="1800"/>
    </row>
    <row r="67" spans="1:1">
      <c r="A67" s="1800"/>
    </row>
    <row r="68" spans="1:1">
      <c r="A68" s="1800"/>
    </row>
    <row r="69" spans="1:1">
      <c r="A69" s="1800"/>
    </row>
    <row r="70" spans="1:1">
      <c r="A70" s="1800"/>
    </row>
    <row r="71" spans="1:1">
      <c r="A71" s="1800"/>
    </row>
    <row r="72" spans="1:1">
      <c r="A72" s="1800"/>
    </row>
    <row r="73" spans="1:1">
      <c r="A73" s="1800"/>
    </row>
    <row r="74" spans="1:1">
      <c r="A74" s="1800"/>
    </row>
    <row r="75" spans="1:1">
      <c r="A75" s="1800"/>
    </row>
    <row r="76" spans="1:1">
      <c r="A76" s="1800"/>
    </row>
    <row r="77" spans="1:1">
      <c r="A77" s="1800"/>
    </row>
    <row r="78" spans="1:1">
      <c r="A78" s="1800"/>
    </row>
    <row r="79" spans="1:1">
      <c r="A79" s="1800"/>
    </row>
    <row r="80" spans="1:1">
      <c r="A80" s="1800"/>
    </row>
    <row r="81" spans="1:1">
      <c r="A81" s="1800"/>
    </row>
    <row r="82" spans="1:1">
      <c r="A82" s="1800"/>
    </row>
    <row r="83" spans="1:1">
      <c r="A83" s="1800"/>
    </row>
    <row r="84" spans="1:1">
      <c r="A84" s="1800"/>
    </row>
    <row r="128" spans="2:2">
      <c r="B128" s="105"/>
    </row>
  </sheetData>
  <mergeCells count="15">
    <mergeCell ref="A1:C1"/>
    <mergeCell ref="D5:D6"/>
    <mergeCell ref="I4:J4"/>
    <mergeCell ref="C5:C6"/>
    <mergeCell ref="B5:B6"/>
    <mergeCell ref="A5:A6"/>
    <mergeCell ref="I1:J1"/>
    <mergeCell ref="A3:J3"/>
    <mergeCell ref="G5:I5"/>
    <mergeCell ref="E5:E6"/>
    <mergeCell ref="F33:J33"/>
    <mergeCell ref="F34:J34"/>
    <mergeCell ref="F38:J38"/>
    <mergeCell ref="A34:B34"/>
    <mergeCell ref="A38:B38"/>
  </mergeCells>
  <phoneticPr fontId="9" type="noConversion"/>
  <printOptions horizontalCentered="1"/>
  <pageMargins left="0.78740157480314998" right="0" top="0.39370078740157499" bottom="0.31496062992126" header="0.23622047244094499" footer="0.23622047244094499"/>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0">
    <tabColor theme="0"/>
  </sheetPr>
  <dimension ref="A1:I36"/>
  <sheetViews>
    <sheetView topLeftCell="A7" zoomScale="90" zoomScaleNormal="90" workbookViewId="0">
      <selection activeCell="G16" sqref="G16"/>
    </sheetView>
  </sheetViews>
  <sheetFormatPr defaultColWidth="11.44140625" defaultRowHeight="16.8"/>
  <cols>
    <col min="1" max="1" width="6.88671875" style="4" customWidth="1"/>
    <col min="2" max="2" width="70.44140625" style="4" customWidth="1"/>
    <col min="3" max="3" width="11.44140625" style="4" customWidth="1"/>
    <col min="4" max="4" width="12.88671875" style="4" customWidth="1"/>
    <col min="5" max="5" width="10.6640625" style="4" customWidth="1"/>
    <col min="6" max="6" width="11.44140625" style="4" customWidth="1"/>
    <col min="7" max="7" width="15" style="4" customWidth="1"/>
    <col min="8" max="8" width="14.6640625" style="4" customWidth="1"/>
    <col min="9" max="9" width="14.109375" style="4" customWidth="1"/>
    <col min="10" max="16384" width="11.44140625" style="4"/>
  </cols>
  <sheetData>
    <row r="1" spans="1:9">
      <c r="A1" s="2805" t="s">
        <v>850</v>
      </c>
      <c r="B1" s="2805"/>
      <c r="C1" s="2805"/>
      <c r="D1" s="587"/>
      <c r="E1" s="587"/>
      <c r="F1" s="587"/>
      <c r="G1" s="587"/>
    </row>
    <row r="3" spans="1:9">
      <c r="A3" s="2805" t="s">
        <v>2105</v>
      </c>
      <c r="B3" s="2805"/>
      <c r="C3" s="2805"/>
      <c r="D3" s="2805"/>
      <c r="E3" s="2805"/>
      <c r="F3" s="2805"/>
      <c r="G3" s="2805"/>
      <c r="H3" s="2805"/>
      <c r="I3" s="2805"/>
    </row>
    <row r="5" spans="1:9">
      <c r="A5" s="2815" t="s">
        <v>8</v>
      </c>
      <c r="B5" s="2815" t="s">
        <v>0</v>
      </c>
      <c r="C5" s="2815" t="s">
        <v>141</v>
      </c>
      <c r="D5" s="2815" t="s">
        <v>1539</v>
      </c>
      <c r="E5" s="2815"/>
      <c r="F5" s="2815"/>
      <c r="G5" s="2845" t="s">
        <v>2005</v>
      </c>
      <c r="H5" s="2815" t="s">
        <v>678</v>
      </c>
    </row>
    <row r="6" spans="1:9">
      <c r="A6" s="2815"/>
      <c r="B6" s="2815"/>
      <c r="C6" s="2815"/>
      <c r="D6" s="508" t="s">
        <v>44</v>
      </c>
      <c r="E6" s="508" t="s">
        <v>45</v>
      </c>
      <c r="F6" s="508" t="s">
        <v>1177</v>
      </c>
      <c r="G6" s="2846"/>
      <c r="H6" s="2815"/>
    </row>
    <row r="7" spans="1:9">
      <c r="A7" s="593" t="s">
        <v>14</v>
      </c>
      <c r="B7" s="593" t="s">
        <v>15</v>
      </c>
      <c r="C7" s="593" t="s">
        <v>18</v>
      </c>
      <c r="D7" s="593">
        <v>1</v>
      </c>
      <c r="E7" s="593">
        <v>2</v>
      </c>
      <c r="F7" s="593" t="s">
        <v>335</v>
      </c>
      <c r="G7" s="593">
        <v>4</v>
      </c>
      <c r="H7" s="593" t="s">
        <v>336</v>
      </c>
    </row>
    <row r="8" spans="1:9" s="587" customFormat="1">
      <c r="A8" s="818">
        <v>1</v>
      </c>
      <c r="B8" s="637" t="s">
        <v>122</v>
      </c>
      <c r="C8" s="636" t="s">
        <v>1178</v>
      </c>
      <c r="D8" s="629">
        <f>D9+D10+D11+D12+D13</f>
        <v>111</v>
      </c>
      <c r="E8" s="629">
        <f>E9+E10+E11+E12+E13</f>
        <v>102</v>
      </c>
      <c r="F8" s="820">
        <f>E8/D8</f>
        <v>0.91891891891891897</v>
      </c>
      <c r="G8" s="2548">
        <f>G9+G10+G11+G12+G13</f>
        <v>117</v>
      </c>
      <c r="H8" s="820">
        <f>G8/E8</f>
        <v>1.1470588235294117</v>
      </c>
    </row>
    <row r="9" spans="1:9">
      <c r="A9" s="594">
        <v>1.1000000000000001</v>
      </c>
      <c r="B9" s="591" t="s">
        <v>1179</v>
      </c>
      <c r="C9" s="594" t="s">
        <v>1180</v>
      </c>
      <c r="D9" s="612">
        <v>4</v>
      </c>
      <c r="E9" s="612">
        <v>3</v>
      </c>
      <c r="F9" s="626">
        <f>E9/D9</f>
        <v>0.75</v>
      </c>
      <c r="G9" s="1815">
        <v>3</v>
      </c>
      <c r="H9" s="626">
        <f>G9/E9</f>
        <v>1</v>
      </c>
    </row>
    <row r="10" spans="1:9">
      <c r="A10" s="594">
        <v>1.2</v>
      </c>
      <c r="B10" s="591" t="s">
        <v>1181</v>
      </c>
      <c r="C10" s="594" t="s">
        <v>1180</v>
      </c>
      <c r="D10" s="612">
        <v>5</v>
      </c>
      <c r="E10" s="612">
        <v>5</v>
      </c>
      <c r="F10" s="626">
        <f>E10/D10</f>
        <v>1</v>
      </c>
      <c r="G10" s="1815">
        <v>4</v>
      </c>
      <c r="H10" s="626">
        <f>G10/E10</f>
        <v>0.8</v>
      </c>
    </row>
    <row r="11" spans="1:9">
      <c r="A11" s="594">
        <v>1.3</v>
      </c>
      <c r="B11" s="591" t="s">
        <v>1182</v>
      </c>
      <c r="C11" s="594" t="s">
        <v>1180</v>
      </c>
      <c r="D11" s="612"/>
      <c r="E11" s="612"/>
      <c r="F11" s="626"/>
      <c r="G11" s="1815"/>
      <c r="H11" s="626"/>
    </row>
    <row r="12" spans="1:9">
      <c r="A12" s="594">
        <v>1.4</v>
      </c>
      <c r="B12" s="591" t="s">
        <v>1183</v>
      </c>
      <c r="C12" s="594" t="s">
        <v>1180</v>
      </c>
      <c r="D12" s="612">
        <v>102</v>
      </c>
      <c r="E12" s="612">
        <v>94</v>
      </c>
      <c r="F12" s="626">
        <f>E12/D12</f>
        <v>0.92156862745098034</v>
      </c>
      <c r="G12" s="1815">
        <v>110</v>
      </c>
      <c r="H12" s="626">
        <f>G12/E12</f>
        <v>1.1702127659574468</v>
      </c>
      <c r="I12" s="695"/>
    </row>
    <row r="13" spans="1:9">
      <c r="A13" s="594">
        <v>1.5</v>
      </c>
      <c r="B13" s="444" t="s">
        <v>1184</v>
      </c>
      <c r="C13" s="594"/>
      <c r="D13" s="612"/>
      <c r="E13" s="612"/>
      <c r="F13" s="626"/>
      <c r="G13" s="1815"/>
      <c r="H13" s="626"/>
    </row>
    <row r="14" spans="1:9">
      <c r="A14" s="594">
        <v>1.6</v>
      </c>
      <c r="B14" s="444" t="s">
        <v>1185</v>
      </c>
      <c r="C14" s="594"/>
      <c r="D14" s="612">
        <v>8</v>
      </c>
      <c r="E14" s="612">
        <v>8</v>
      </c>
      <c r="F14" s="626">
        <f>E14/D14</f>
        <v>1</v>
      </c>
      <c r="G14" s="1815">
        <v>8</v>
      </c>
      <c r="H14" s="626">
        <f>G14/E14</f>
        <v>1</v>
      </c>
    </row>
    <row r="15" spans="1:9">
      <c r="A15" s="594"/>
      <c r="B15" s="444" t="s">
        <v>1186</v>
      </c>
      <c r="C15" s="594" t="s">
        <v>1180</v>
      </c>
      <c r="D15" s="612">
        <v>0</v>
      </c>
      <c r="E15" s="612"/>
      <c r="F15" s="626"/>
      <c r="G15" s="1815"/>
      <c r="H15" s="626"/>
    </row>
    <row r="16" spans="1:9" s="587" customFormat="1">
      <c r="A16" s="589">
        <v>2</v>
      </c>
      <c r="B16" s="462" t="s">
        <v>1274</v>
      </c>
      <c r="C16" s="589" t="s">
        <v>1180</v>
      </c>
      <c r="D16" s="613"/>
      <c r="E16" s="613">
        <v>2</v>
      </c>
      <c r="F16" s="626"/>
      <c r="G16" s="2549">
        <v>1</v>
      </c>
      <c r="H16" s="626">
        <f>G16/E16</f>
        <v>0.5</v>
      </c>
    </row>
    <row r="17" spans="1:8" s="587" customFormat="1">
      <c r="A17" s="589">
        <v>3</v>
      </c>
      <c r="B17" s="462" t="s">
        <v>1275</v>
      </c>
      <c r="C17" s="589" t="s">
        <v>1180</v>
      </c>
      <c r="D17" s="613">
        <v>0</v>
      </c>
      <c r="E17" s="613">
        <v>2</v>
      </c>
      <c r="F17" s="626"/>
      <c r="G17" s="2549">
        <v>0</v>
      </c>
      <c r="H17" s="821"/>
    </row>
    <row r="18" spans="1:8" s="587" customFormat="1">
      <c r="A18" s="589">
        <v>4</v>
      </c>
      <c r="B18" s="462" t="s">
        <v>1187</v>
      </c>
      <c r="C18" s="589" t="s">
        <v>1180</v>
      </c>
      <c r="D18" s="613">
        <v>8</v>
      </c>
      <c r="E18" s="613">
        <v>2</v>
      </c>
      <c r="F18" s="1660"/>
      <c r="G18" s="2549">
        <v>16</v>
      </c>
      <c r="H18" s="626">
        <f>G18/E18</f>
        <v>8</v>
      </c>
    </row>
    <row r="19" spans="1:8" s="587" customFormat="1">
      <c r="A19" s="589">
        <v>5</v>
      </c>
      <c r="B19" s="462" t="s">
        <v>1188</v>
      </c>
      <c r="C19" s="589" t="s">
        <v>1180</v>
      </c>
      <c r="D19" s="613">
        <f>'BANG TÍNH'!P17</f>
        <v>37645.239670000003</v>
      </c>
      <c r="E19" s="613"/>
      <c r="F19" s="821">
        <f>E19/D19</f>
        <v>0</v>
      </c>
      <c r="G19" s="2549"/>
      <c r="H19" s="821"/>
    </row>
    <row r="20" spans="1:8">
      <c r="A20" s="594">
        <v>5.0999999999999996</v>
      </c>
      <c r="B20" s="591" t="s">
        <v>1189</v>
      </c>
      <c r="C20" s="594" t="s">
        <v>1180</v>
      </c>
      <c r="D20" s="612">
        <v>0</v>
      </c>
      <c r="E20" s="612"/>
      <c r="F20" s="626"/>
      <c r="G20" s="1815">
        <v>0</v>
      </c>
      <c r="H20" s="626"/>
    </row>
    <row r="21" spans="1:8">
      <c r="A21" s="594">
        <v>5.2</v>
      </c>
      <c r="B21" s="444" t="s">
        <v>1190</v>
      </c>
      <c r="C21" s="594" t="s">
        <v>1180</v>
      </c>
      <c r="D21" s="612">
        <v>106</v>
      </c>
      <c r="E21" s="612">
        <v>98</v>
      </c>
      <c r="F21" s="626">
        <f>E21/D21</f>
        <v>0.92452830188679247</v>
      </c>
      <c r="G21" s="1815">
        <v>112</v>
      </c>
      <c r="H21" s="626">
        <f>G21/E21</f>
        <v>1.1428571428571428</v>
      </c>
    </row>
    <row r="22" spans="1:8">
      <c r="A22" s="594">
        <v>5.3</v>
      </c>
      <c r="B22" s="591" t="s">
        <v>1191</v>
      </c>
      <c r="C22" s="594" t="s">
        <v>1180</v>
      </c>
      <c r="D22" s="612">
        <v>0</v>
      </c>
      <c r="E22" s="612"/>
      <c r="F22" s="626"/>
      <c r="G22" s="1815"/>
      <c r="H22" s="626"/>
    </row>
    <row r="23" spans="1:8">
      <c r="A23" s="594">
        <v>5.4</v>
      </c>
      <c r="B23" s="591" t="s">
        <v>1192</v>
      </c>
      <c r="C23" s="594" t="s">
        <v>1180</v>
      </c>
      <c r="D23" s="612">
        <v>0</v>
      </c>
      <c r="E23" s="612"/>
      <c r="F23" s="626"/>
      <c r="G23" s="1815"/>
      <c r="H23" s="626"/>
    </row>
    <row r="24" spans="1:8">
      <c r="A24" s="594">
        <v>5.5</v>
      </c>
      <c r="B24" s="591" t="s">
        <v>1193</v>
      </c>
      <c r="C24" s="594" t="s">
        <v>1194</v>
      </c>
      <c r="D24" s="612"/>
      <c r="E24" s="612"/>
      <c r="F24" s="626"/>
      <c r="G24" s="1815"/>
      <c r="H24" s="626"/>
    </row>
    <row r="25" spans="1:8">
      <c r="A25" s="589">
        <v>6</v>
      </c>
      <c r="B25" s="590" t="s">
        <v>1195</v>
      </c>
      <c r="C25" s="594"/>
      <c r="D25" s="612"/>
      <c r="E25" s="612"/>
      <c r="F25" s="626"/>
      <c r="G25" s="1815"/>
      <c r="H25" s="626"/>
    </row>
    <row r="26" spans="1:8">
      <c r="A26" s="594">
        <v>6.1</v>
      </c>
      <c r="B26" s="591" t="s">
        <v>1196</v>
      </c>
      <c r="C26" s="594" t="s">
        <v>1178</v>
      </c>
      <c r="D26" s="612">
        <f>D8</f>
        <v>111</v>
      </c>
      <c r="E26" s="612">
        <v>102</v>
      </c>
      <c r="F26" s="626">
        <f>E26/D26</f>
        <v>0.91891891891891897</v>
      </c>
      <c r="G26" s="1815">
        <v>117</v>
      </c>
      <c r="H26" s="626">
        <f>G26/E26</f>
        <v>1.1470588235294117</v>
      </c>
    </row>
    <row r="27" spans="1:8">
      <c r="A27" s="594">
        <v>6.2</v>
      </c>
      <c r="B27" s="591" t="s">
        <v>1197</v>
      </c>
      <c r="C27" s="594" t="s">
        <v>1180</v>
      </c>
      <c r="D27" s="612">
        <f>D26-D9-D10-D11</f>
        <v>102</v>
      </c>
      <c r="E27" s="612">
        <v>94</v>
      </c>
      <c r="F27" s="626">
        <f>E27/D27</f>
        <v>0.92156862745098034</v>
      </c>
      <c r="G27" s="1815">
        <v>109</v>
      </c>
      <c r="H27" s="626">
        <f>G27/E27</f>
        <v>1.1595744680851063</v>
      </c>
    </row>
    <row r="28" spans="1:8">
      <c r="A28" s="595">
        <v>6.3</v>
      </c>
      <c r="B28" s="592" t="s">
        <v>1198</v>
      </c>
      <c r="C28" s="595" t="s">
        <v>1283</v>
      </c>
      <c r="D28" s="628">
        <v>4.1975531351351352</v>
      </c>
      <c r="E28" s="628">
        <v>3.8084383495145633</v>
      </c>
      <c r="F28" s="627">
        <f>E28/D28</f>
        <v>0.90729961644474932</v>
      </c>
      <c r="G28" s="2550">
        <f>'BANG TÍNH'!I89/'07 KH LAO DONG'!G26</f>
        <v>3.7017094017094019</v>
      </c>
      <c r="H28" s="627">
        <f>G28/E28</f>
        <v>0.97197566613655029</v>
      </c>
    </row>
    <row r="29" spans="1:8">
      <c r="C29" s="585"/>
    </row>
    <row r="30" spans="1:8">
      <c r="E30" s="2806" t="s">
        <v>2097</v>
      </c>
      <c r="F30" s="2806"/>
      <c r="G30" s="2806"/>
      <c r="H30" s="2806"/>
    </row>
    <row r="31" spans="1:8">
      <c r="B31" s="49" t="s">
        <v>167</v>
      </c>
      <c r="C31" s="2805" t="s">
        <v>1245</v>
      </c>
      <c r="D31" s="2805"/>
      <c r="E31" s="2805"/>
      <c r="F31" s="2805" t="s">
        <v>181</v>
      </c>
      <c r="G31" s="2805"/>
      <c r="H31" s="2805"/>
    </row>
    <row r="32" spans="1:8">
      <c r="B32" s="586"/>
      <c r="D32" s="586"/>
      <c r="G32" s="586"/>
    </row>
    <row r="36" spans="2:8" s="587" customFormat="1">
      <c r="B36" s="49" t="s">
        <v>852</v>
      </c>
      <c r="C36" s="2805" t="s">
        <v>393</v>
      </c>
      <c r="D36" s="2805"/>
      <c r="E36" s="2805"/>
      <c r="F36" s="2805" t="s">
        <v>1533</v>
      </c>
      <c r="G36" s="2805"/>
      <c r="H36" s="2805"/>
    </row>
  </sheetData>
  <mergeCells count="13">
    <mergeCell ref="F36:H36"/>
    <mergeCell ref="C36:E36"/>
    <mergeCell ref="A1:C1"/>
    <mergeCell ref="E30:H30"/>
    <mergeCell ref="C31:E31"/>
    <mergeCell ref="F31:H31"/>
    <mergeCell ref="A3:I3"/>
    <mergeCell ref="A5:A6"/>
    <mergeCell ref="B5:B6"/>
    <mergeCell ref="C5:C6"/>
    <mergeCell ref="D5:F5"/>
    <mergeCell ref="G5:G6"/>
    <mergeCell ref="H5:H6"/>
  </mergeCells>
  <printOptions horizontalCentered="1"/>
  <pageMargins left="0.1" right="0" top="0.5" bottom="0.25" header="0.25" footer="0.25"/>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6FA3-B561-4EE1-A569-B009F604D540}">
  <sheetPr codeName="Sheet40">
    <tabColor theme="0"/>
  </sheetPr>
  <dimension ref="A1:N50"/>
  <sheetViews>
    <sheetView topLeftCell="A7" zoomScale="90" zoomScaleNormal="90" workbookViewId="0">
      <selection activeCell="B19" sqref="B19"/>
    </sheetView>
  </sheetViews>
  <sheetFormatPr defaultColWidth="11.44140625" defaultRowHeight="16.8"/>
  <cols>
    <col min="1" max="1" width="6.88671875" style="4" customWidth="1"/>
    <col min="2" max="2" width="70.44140625" style="4" bestFit="1" customWidth="1"/>
    <col min="3" max="3" width="16.33203125" style="585" customWidth="1"/>
    <col min="4" max="4" width="12.44140625" style="4" customWidth="1"/>
    <col min="5" max="5" width="11.88671875" style="4" customWidth="1"/>
    <col min="6" max="6" width="14" style="4" bestFit="1" customWidth="1"/>
    <col min="7" max="7" width="12.88671875" style="4" bestFit="1" customWidth="1"/>
    <col min="8" max="8" width="11.44140625" style="4" customWidth="1"/>
    <col min="9" max="9" width="11.88671875" style="4" bestFit="1" customWidth="1"/>
    <col min="10" max="10" width="12" style="4" bestFit="1" customWidth="1"/>
    <col min="11" max="11" width="14.109375" style="4" customWidth="1"/>
    <col min="12" max="16384" width="11.44140625" style="4"/>
  </cols>
  <sheetData>
    <row r="1" spans="1:14">
      <c r="A1" s="2805" t="s">
        <v>850</v>
      </c>
      <c r="B1" s="2805"/>
      <c r="C1" s="49"/>
      <c r="D1" s="587"/>
      <c r="E1" s="587"/>
      <c r="F1" s="587"/>
      <c r="G1" s="587"/>
      <c r="H1" s="587"/>
      <c r="I1" s="587"/>
      <c r="J1" s="587"/>
      <c r="K1" s="587"/>
      <c r="L1" s="587"/>
      <c r="M1" s="587"/>
      <c r="N1" s="587"/>
    </row>
    <row r="2" spans="1:14" ht="8.25" customHeight="1"/>
    <row r="3" spans="1:14">
      <c r="A3" s="2805" t="s">
        <v>1749</v>
      </c>
      <c r="B3" s="2805"/>
      <c r="C3" s="2805"/>
      <c r="D3" s="2805"/>
      <c r="E3" s="2805"/>
      <c r="F3" s="2805"/>
      <c r="G3" s="2805"/>
      <c r="H3" s="2805"/>
      <c r="I3" s="2805"/>
      <c r="J3" s="2805"/>
    </row>
    <row r="4" spans="1:14">
      <c r="A4" s="2806" t="s">
        <v>1199</v>
      </c>
      <c r="B4" s="2816"/>
      <c r="C4" s="2816"/>
      <c r="D4" s="2816"/>
      <c r="E4" s="2816"/>
      <c r="F4" s="2816"/>
      <c r="G4" s="2816"/>
      <c r="H4" s="2816"/>
      <c r="I4" s="2816"/>
      <c r="J4" s="2816"/>
    </row>
    <row r="5" spans="1:14" ht="9.75" customHeight="1"/>
    <row r="6" spans="1:14" ht="16.5" customHeight="1">
      <c r="A6" s="2847" t="s">
        <v>8</v>
      </c>
      <c r="B6" s="2847" t="s">
        <v>928</v>
      </c>
      <c r="C6" s="2847" t="s">
        <v>1477</v>
      </c>
      <c r="D6" s="2847" t="s">
        <v>1574</v>
      </c>
      <c r="E6" s="2847" t="s">
        <v>2134</v>
      </c>
      <c r="F6" s="2849" t="s">
        <v>2135</v>
      </c>
      <c r="G6" s="2850"/>
      <c r="H6" s="2851"/>
      <c r="I6" s="2849" t="s">
        <v>2136</v>
      </c>
      <c r="J6" s="2851"/>
    </row>
    <row r="7" spans="1:14" ht="59.25" customHeight="1">
      <c r="A7" s="2848"/>
      <c r="B7" s="2848"/>
      <c r="C7" s="2848"/>
      <c r="D7" s="2848"/>
      <c r="E7" s="2848"/>
      <c r="F7" s="2478" t="s">
        <v>2137</v>
      </c>
      <c r="G7" s="2478" t="s">
        <v>2138</v>
      </c>
      <c r="H7" s="2478" t="s">
        <v>2139</v>
      </c>
      <c r="I7" s="2477" t="s">
        <v>1132</v>
      </c>
      <c r="J7" s="2477" t="s">
        <v>2140</v>
      </c>
    </row>
    <row r="8" spans="1:14">
      <c r="A8" s="2479" t="s">
        <v>14</v>
      </c>
      <c r="B8" s="2479" t="s">
        <v>15</v>
      </c>
      <c r="C8" s="2479" t="s">
        <v>18</v>
      </c>
      <c r="D8" s="2479" t="s">
        <v>29</v>
      </c>
      <c r="E8" s="2479" t="s">
        <v>30</v>
      </c>
      <c r="F8" s="2479" t="s">
        <v>31</v>
      </c>
      <c r="G8" s="2479" t="s">
        <v>32</v>
      </c>
      <c r="H8" s="2479" t="s">
        <v>33</v>
      </c>
      <c r="I8" s="2479" t="s">
        <v>13</v>
      </c>
      <c r="J8" s="2479" t="s">
        <v>34</v>
      </c>
    </row>
    <row r="9" spans="1:14">
      <c r="A9" s="2480">
        <v>1</v>
      </c>
      <c r="B9" s="2481" t="s">
        <v>1201</v>
      </c>
      <c r="C9" s="2480" t="s">
        <v>1178</v>
      </c>
      <c r="D9" s="2482">
        <f>D11+D12+D13</f>
        <v>103</v>
      </c>
      <c r="E9" s="2482">
        <f>E11+E12+E13</f>
        <v>111</v>
      </c>
      <c r="F9" s="2482">
        <f>F11+F12+F13</f>
        <v>101</v>
      </c>
      <c r="G9" s="2483">
        <f>F9/E9</f>
        <v>0.90990990990990994</v>
      </c>
      <c r="H9" s="2483">
        <f>F9/D9</f>
        <v>0.98058252427184467</v>
      </c>
      <c r="I9" s="2482">
        <f>I11+I12+I13</f>
        <v>117</v>
      </c>
      <c r="J9" s="2483">
        <f>I9/F9</f>
        <v>1.1584158415841583</v>
      </c>
      <c r="K9" s="695"/>
    </row>
    <row r="10" spans="1:14" ht="15.75" customHeight="1">
      <c r="A10" s="2484"/>
      <c r="B10" s="2485" t="s">
        <v>299</v>
      </c>
      <c r="C10" s="2484"/>
      <c r="D10" s="2486"/>
      <c r="E10" s="2487"/>
      <c r="F10" s="2487"/>
      <c r="G10" s="2488"/>
      <c r="H10" s="2488"/>
      <c r="I10" s="2487"/>
      <c r="J10" s="2488"/>
      <c r="K10" s="695"/>
    </row>
    <row r="11" spans="1:14">
      <c r="A11" s="2484"/>
      <c r="B11" s="2489" t="s">
        <v>1202</v>
      </c>
      <c r="C11" s="2490" t="s">
        <v>1178</v>
      </c>
      <c r="D11" s="2486">
        <v>9</v>
      </c>
      <c r="E11" s="2487">
        <v>9</v>
      </c>
      <c r="F11" s="2487">
        <v>8</v>
      </c>
      <c r="G11" s="2491">
        <f>F11/E11</f>
        <v>0.88888888888888884</v>
      </c>
      <c r="H11" s="2491">
        <f>F11/D11</f>
        <v>0.88888888888888884</v>
      </c>
      <c r="I11" s="2487">
        <v>7</v>
      </c>
      <c r="J11" s="2491">
        <f>I11/F11</f>
        <v>0.875</v>
      </c>
      <c r="K11" s="695"/>
    </row>
    <row r="12" spans="1:14">
      <c r="A12" s="2484"/>
      <c r="B12" s="2489" t="s">
        <v>1203</v>
      </c>
      <c r="C12" s="2490" t="s">
        <v>1178</v>
      </c>
      <c r="D12" s="2486"/>
      <c r="E12" s="2487"/>
      <c r="F12" s="2487"/>
      <c r="G12" s="2491"/>
      <c r="H12" s="2491"/>
      <c r="I12" s="2487"/>
      <c r="J12" s="2491"/>
      <c r="K12" s="695"/>
    </row>
    <row r="13" spans="1:14" ht="15.75" customHeight="1">
      <c r="A13" s="2492"/>
      <c r="B13" s="2489" t="s">
        <v>1204</v>
      </c>
      <c r="C13" s="2490" t="s">
        <v>1178</v>
      </c>
      <c r="D13" s="2486">
        <v>94</v>
      </c>
      <c r="E13" s="2487">
        <v>102</v>
      </c>
      <c r="F13" s="2487">
        <v>93</v>
      </c>
      <c r="G13" s="2491">
        <f t="shared" ref="G13:G20" si="0">F13/E13</f>
        <v>0.91176470588235292</v>
      </c>
      <c r="H13" s="2491">
        <f t="shared" ref="H13:H20" si="1">F13/D13</f>
        <v>0.98936170212765961</v>
      </c>
      <c r="I13" s="2487">
        <v>110</v>
      </c>
      <c r="J13" s="2491">
        <f t="shared" ref="J13:J14" si="2">I13/F13</f>
        <v>1.1827956989247312</v>
      </c>
      <c r="K13" s="695"/>
    </row>
    <row r="14" spans="1:14" ht="15.75" customHeight="1">
      <c r="A14" s="2484" t="s">
        <v>417</v>
      </c>
      <c r="B14" s="2485" t="s">
        <v>1205</v>
      </c>
      <c r="C14" s="2490" t="s">
        <v>1178</v>
      </c>
      <c r="D14" s="2487">
        <f>D9</f>
        <v>103</v>
      </c>
      <c r="E14" s="2487">
        <f>E9</f>
        <v>111</v>
      </c>
      <c r="F14" s="2487">
        <f>F9</f>
        <v>101</v>
      </c>
      <c r="G14" s="2491">
        <f t="shared" si="0"/>
        <v>0.90990990990990994</v>
      </c>
      <c r="H14" s="2491">
        <f t="shared" si="1"/>
        <v>0.98058252427184467</v>
      </c>
      <c r="I14" s="2487">
        <f>I9</f>
        <v>117</v>
      </c>
      <c r="J14" s="2491">
        <f t="shared" si="2"/>
        <v>1.1584158415841583</v>
      </c>
      <c r="K14" s="695"/>
    </row>
    <row r="15" spans="1:14" ht="15.75" customHeight="1">
      <c r="A15" s="2484" t="s">
        <v>418</v>
      </c>
      <c r="B15" s="2485" t="s">
        <v>1206</v>
      </c>
      <c r="C15" s="2490" t="s">
        <v>1178</v>
      </c>
      <c r="D15" s="2486">
        <v>102.75</v>
      </c>
      <c r="E15" s="2487">
        <v>104</v>
      </c>
      <c r="F15" s="2487">
        <v>103</v>
      </c>
      <c r="G15" s="2491">
        <f t="shared" si="0"/>
        <v>0.99038461538461542</v>
      </c>
      <c r="H15" s="2491">
        <f t="shared" si="1"/>
        <v>1.002433090024331</v>
      </c>
      <c r="I15" s="2487">
        <v>106</v>
      </c>
      <c r="J15" s="2491">
        <f>I15/F15</f>
        <v>1.029126213592233</v>
      </c>
      <c r="K15" s="695"/>
    </row>
    <row r="16" spans="1:14" ht="15.75" customHeight="1">
      <c r="A16" s="2484">
        <v>2</v>
      </c>
      <c r="B16" s="2485" t="s">
        <v>3</v>
      </c>
      <c r="C16" s="2490" t="s">
        <v>2141</v>
      </c>
      <c r="D16" s="2493">
        <f>'BANG TÍNH'!D13</f>
        <v>357327.56436500006</v>
      </c>
      <c r="E16" s="2494">
        <f>'BANG TÍNH'!E13</f>
        <v>393112.84402063012</v>
      </c>
      <c r="F16" s="2493">
        <f>'BANG TÍNH'!F13</f>
        <v>414070.61941899994</v>
      </c>
      <c r="G16" s="2491">
        <f t="shared" si="0"/>
        <v>1.0533123649281477</v>
      </c>
      <c r="H16" s="2495">
        <f t="shared" si="1"/>
        <v>1.1587984267456022</v>
      </c>
      <c r="I16" s="2487">
        <f>'BANG TÍNH'!I13</f>
        <v>463852.86443868052</v>
      </c>
      <c r="J16" s="2491">
        <f t="shared" ref="J16:J30" si="3">I16/F16</f>
        <v>1.1202264606204908</v>
      </c>
      <c r="K16" s="695"/>
    </row>
    <row r="17" spans="1:11" ht="15.75" customHeight="1">
      <c r="A17" s="2484">
        <v>3</v>
      </c>
      <c r="B17" s="2485" t="s">
        <v>2162</v>
      </c>
      <c r="C17" s="2490" t="s">
        <v>2141</v>
      </c>
      <c r="D17" s="2493">
        <v>210759.6598844</v>
      </c>
      <c r="E17" s="2494">
        <f>'BANG TÍNH'!P12</f>
        <v>232098</v>
      </c>
      <c r="F17" s="2487">
        <f>'BANG TÍNH'!Q12</f>
        <v>230545.67968800006</v>
      </c>
      <c r="G17" s="2491">
        <f t="shared" si="0"/>
        <v>0.99331178936483755</v>
      </c>
      <c r="H17" s="2495">
        <f t="shared" si="1"/>
        <v>1.0938795394453216</v>
      </c>
      <c r="I17" s="2487">
        <f>'BANG TÍNH'!U12</f>
        <v>252254.73476723852</v>
      </c>
      <c r="J17" s="2491">
        <f t="shared" si="3"/>
        <v>1.0941637904844608</v>
      </c>
      <c r="K17" s="695"/>
    </row>
    <row r="18" spans="1:11" ht="15.75" customHeight="1">
      <c r="A18" s="2484">
        <v>4</v>
      </c>
      <c r="B18" s="2485" t="s">
        <v>1119</v>
      </c>
      <c r="C18" s="2490" t="s">
        <v>2141</v>
      </c>
      <c r="D18" s="2493">
        <f>'BANG TÍNH'!D15</f>
        <v>110153.02867860002</v>
      </c>
      <c r="E18" s="2493">
        <f>'BANG TÍNH'!E15</f>
        <v>121171</v>
      </c>
      <c r="F18" s="2493">
        <f>'BANG TÍNH'!F15</f>
        <v>135116.41972999991</v>
      </c>
      <c r="G18" s="2491">
        <f t="shared" si="0"/>
        <v>1.1150887566331871</v>
      </c>
      <c r="H18" s="2495">
        <f t="shared" si="1"/>
        <v>1.2266246452853968</v>
      </c>
      <c r="I18" s="2487">
        <f>'BANG TÍNH'!I15</f>
        <v>151463</v>
      </c>
      <c r="J18" s="2491">
        <f t="shared" si="3"/>
        <v>1.1209814492025847</v>
      </c>
      <c r="K18" s="695"/>
    </row>
    <row r="19" spans="1:11" ht="15.75" customHeight="1">
      <c r="A19" s="2484">
        <v>5</v>
      </c>
      <c r="B19" s="2485" t="s">
        <v>1210</v>
      </c>
      <c r="C19" s="2490" t="s">
        <v>2141</v>
      </c>
      <c r="D19" s="2493">
        <f>'BANG TÍNH'!D17</f>
        <v>32180</v>
      </c>
      <c r="E19" s="2494">
        <f>'BANG TÍNH'!E17</f>
        <v>42829</v>
      </c>
      <c r="F19" s="2487">
        <f>'BANG TÍNH'!F17</f>
        <v>44316.096932</v>
      </c>
      <c r="G19" s="2491">
        <f t="shared" si="0"/>
        <v>1.0347217290153867</v>
      </c>
      <c r="H19" s="2495">
        <f t="shared" si="1"/>
        <v>1.3771316635177129</v>
      </c>
      <c r="I19" s="2487">
        <f>'BANG TÍNH'!I17</f>
        <v>70246</v>
      </c>
      <c r="J19" s="2491">
        <f t="shared" si="3"/>
        <v>1.5851125180944443</v>
      </c>
      <c r="K19" s="695"/>
    </row>
    <row r="20" spans="1:11" ht="15.75" customHeight="1">
      <c r="A20" s="2484">
        <v>6</v>
      </c>
      <c r="B20" s="2485" t="s">
        <v>1211</v>
      </c>
      <c r="C20" s="2490" t="s">
        <v>2142</v>
      </c>
      <c r="D20" s="2496">
        <v>1440.4708057061432</v>
      </c>
      <c r="E20" s="2496">
        <f>'BANG TÍNH'!P13</f>
        <v>1563.2509128216516</v>
      </c>
      <c r="F20" s="2496">
        <f>'BANG TÍNH'!Q13</f>
        <v>1799.2641150098027</v>
      </c>
      <c r="G20" s="2491">
        <f t="shared" si="0"/>
        <v>1.150975892770886</v>
      </c>
      <c r="H20" s="2495">
        <f t="shared" si="1"/>
        <v>1.2490805838496484</v>
      </c>
      <c r="I20" s="2496">
        <f>'BANG TÍNH'!R13</f>
        <v>1904.7039645325963</v>
      </c>
      <c r="J20" s="2491">
        <f>I20/F20</f>
        <v>1.0586016519993893</v>
      </c>
      <c r="K20" s="695"/>
    </row>
    <row r="21" spans="1:11" ht="15.75" customHeight="1">
      <c r="A21" s="2484">
        <v>7</v>
      </c>
      <c r="B21" s="2485" t="s">
        <v>2143</v>
      </c>
      <c r="C21" s="2490" t="s">
        <v>2141</v>
      </c>
      <c r="D21" s="2493"/>
      <c r="E21" s="2494"/>
      <c r="F21" s="2487"/>
      <c r="G21" s="2488"/>
      <c r="H21" s="2497"/>
      <c r="I21" s="2487"/>
      <c r="J21" s="2488"/>
      <c r="K21" s="695"/>
    </row>
    <row r="22" spans="1:11" ht="15.75" customHeight="1">
      <c r="A22" s="2484" t="s">
        <v>2144</v>
      </c>
      <c r="B22" s="2485" t="s">
        <v>2163</v>
      </c>
      <c r="C22" s="2490" t="s">
        <v>1178</v>
      </c>
      <c r="D22" s="2493">
        <f>D15-D27</f>
        <v>101.75</v>
      </c>
      <c r="E22" s="2493">
        <f>E15-E27</f>
        <v>103</v>
      </c>
      <c r="F22" s="2493">
        <f>F15-F27</f>
        <v>102</v>
      </c>
      <c r="G22" s="2491">
        <f>F22/E22</f>
        <v>0.99029126213592233</v>
      </c>
      <c r="H22" s="2495">
        <f>F22/D22</f>
        <v>1.0024570024570025</v>
      </c>
      <c r="I22" s="2493">
        <f>I15-I27</f>
        <v>105</v>
      </c>
      <c r="J22" s="2491">
        <f>I22/F22</f>
        <v>1.0294117647058822</v>
      </c>
      <c r="K22" s="695"/>
    </row>
    <row r="23" spans="1:11" ht="15.75" customHeight="1">
      <c r="A23" s="2484" t="s">
        <v>2145</v>
      </c>
      <c r="B23" s="2485" t="s">
        <v>2164</v>
      </c>
      <c r="C23" s="2490" t="s">
        <v>2141</v>
      </c>
      <c r="D23" s="2493">
        <v>37448</v>
      </c>
      <c r="E23" s="2494">
        <v>40817</v>
      </c>
      <c r="F23" s="2487">
        <f>'BANG TÍNH'!Q17</f>
        <v>43504</v>
      </c>
      <c r="G23" s="2491">
        <f>F23/E23</f>
        <v>1.0658304137981722</v>
      </c>
      <c r="H23" s="2495">
        <f>F23/D23</f>
        <v>1.1617175817133092</v>
      </c>
      <c r="I23" s="2487">
        <f>'BANG TÍNH'!R17</f>
        <v>48540.318306374997</v>
      </c>
      <c r="J23" s="2491">
        <f t="shared" si="3"/>
        <v>1.1157667871086565</v>
      </c>
      <c r="K23" s="695"/>
    </row>
    <row r="24" spans="1:11" ht="15.75" customHeight="1">
      <c r="A24" s="2484" t="s">
        <v>2146</v>
      </c>
      <c r="B24" s="2485" t="s">
        <v>2165</v>
      </c>
      <c r="C24" s="2490" t="s">
        <v>2147</v>
      </c>
      <c r="D24" s="2494">
        <f>D23/D22/12*1000</f>
        <v>30669.942669942669</v>
      </c>
      <c r="E24" s="2494">
        <f>E23/E22/12*1000</f>
        <v>33023.462783171519</v>
      </c>
      <c r="F24" s="2494">
        <f>'BANG TÍNH'!Q19*1000</f>
        <v>35542.483660130718</v>
      </c>
      <c r="G24" s="2491">
        <f>F24/E24</f>
        <v>1.0762797315805075</v>
      </c>
      <c r="H24" s="2495">
        <f>F24/D24</f>
        <v>1.1588702346993058</v>
      </c>
      <c r="I24" s="2494">
        <f>'BANG TÍNH'!R19*1000</f>
        <v>38524.062147916666</v>
      </c>
      <c r="J24" s="2491">
        <f t="shared" si="3"/>
        <v>1.0838877360484094</v>
      </c>
      <c r="K24" s="695"/>
    </row>
    <row r="25" spans="1:11" ht="15.75" customHeight="1">
      <c r="A25" s="2484" t="s">
        <v>2148</v>
      </c>
      <c r="B25" s="2485" t="s">
        <v>2166</v>
      </c>
      <c r="C25" s="2490" t="s">
        <v>2147</v>
      </c>
      <c r="D25" s="2494">
        <f>58079786.2666667/1000</f>
        <v>58079.786266666706</v>
      </c>
      <c r="E25" s="2494">
        <f>66075000/1000</f>
        <v>66075</v>
      </c>
      <c r="F25" s="2494">
        <f>F23*0.08/4/12*1000</f>
        <v>72506.666666666672</v>
      </c>
      <c r="G25" s="2491">
        <f>F25/E25</f>
        <v>1.0973388825829236</v>
      </c>
      <c r="H25" s="2495">
        <f>F25/D25</f>
        <v>1.2483976152005896</v>
      </c>
      <c r="I25" s="2494">
        <f>I23*0.08/4/12*1000</f>
        <v>80900.530510624987</v>
      </c>
      <c r="J25" s="2491">
        <f t="shared" si="3"/>
        <v>1.1157667871086565</v>
      </c>
      <c r="K25" s="695"/>
    </row>
    <row r="26" spans="1:11" ht="15.75" customHeight="1">
      <c r="A26" s="2484">
        <v>8</v>
      </c>
      <c r="B26" s="2485" t="s">
        <v>2167</v>
      </c>
      <c r="C26" s="2490"/>
      <c r="D26" s="2494"/>
      <c r="E26" s="2494"/>
      <c r="F26" s="2487"/>
      <c r="G26" s="2488"/>
      <c r="H26" s="2497"/>
      <c r="I26" s="2487"/>
      <c r="J26" s="2488"/>
      <c r="K26" s="695"/>
    </row>
    <row r="27" spans="1:11" ht="15.75" customHeight="1">
      <c r="A27" s="2484" t="s">
        <v>2149</v>
      </c>
      <c r="B27" s="2485" t="s">
        <v>2168</v>
      </c>
      <c r="C27" s="2490" t="s">
        <v>1178</v>
      </c>
      <c r="D27" s="2494">
        <v>1</v>
      </c>
      <c r="E27" s="2494">
        <v>1</v>
      </c>
      <c r="F27" s="2487">
        <v>1</v>
      </c>
      <c r="G27" s="2491">
        <f>F27/E27</f>
        <v>1</v>
      </c>
      <c r="H27" s="2495">
        <f>F27/D27</f>
        <v>1</v>
      </c>
      <c r="I27" s="2487">
        <v>1</v>
      </c>
      <c r="J27" s="2491">
        <f t="shared" si="3"/>
        <v>1</v>
      </c>
      <c r="K27" s="695"/>
    </row>
    <row r="28" spans="1:11">
      <c r="A28" s="2484" t="s">
        <v>2150</v>
      </c>
      <c r="B28" s="2485" t="s">
        <v>2151</v>
      </c>
      <c r="C28" s="2490" t="s">
        <v>1178</v>
      </c>
      <c r="D28" s="2494"/>
      <c r="E28" s="2494"/>
      <c r="F28" s="2487"/>
      <c r="G28" s="2491"/>
      <c r="H28" s="2495"/>
      <c r="I28" s="2487"/>
      <c r="J28" s="2491"/>
      <c r="K28" s="695"/>
    </row>
    <row r="29" spans="1:11">
      <c r="A29" s="2484" t="s">
        <v>2152</v>
      </c>
      <c r="B29" s="2485" t="s">
        <v>2169</v>
      </c>
      <c r="C29" s="2490" t="s">
        <v>2141</v>
      </c>
      <c r="D29" s="2496">
        <f>D30*1000*12/10^6</f>
        <v>1028.76</v>
      </c>
      <c r="E29" s="2496">
        <f>E30*1000*12/10^6</f>
        <v>1028.76</v>
      </c>
      <c r="F29" s="2496">
        <f>F30*1000*12/10^6</f>
        <v>1234.5119999999999</v>
      </c>
      <c r="G29" s="2491">
        <f>F29/E29</f>
        <v>1.2</v>
      </c>
      <c r="H29" s="2495">
        <f>F29/D29</f>
        <v>1.2</v>
      </c>
      <c r="I29" s="2496">
        <f>I30*1000*12/10^6</f>
        <v>1152</v>
      </c>
      <c r="J29" s="2491">
        <f t="shared" si="3"/>
        <v>0.93316225358684246</v>
      </c>
      <c r="K29" s="695"/>
    </row>
    <row r="30" spans="1:11">
      <c r="A30" s="2484" t="s">
        <v>2153</v>
      </c>
      <c r="B30" s="2485" t="s">
        <v>2170</v>
      </c>
      <c r="C30" s="2490" t="s">
        <v>2147</v>
      </c>
      <c r="D30" s="2494">
        <v>85730</v>
      </c>
      <c r="E30" s="2494">
        <v>85730</v>
      </c>
      <c r="F30" s="2494">
        <f>E30*1.2</f>
        <v>102876</v>
      </c>
      <c r="G30" s="2491">
        <f>F30/E30</f>
        <v>1.2</v>
      </c>
      <c r="H30" s="2495">
        <f>F30/D30</f>
        <v>1.2</v>
      </c>
      <c r="I30" s="2496">
        <v>96000</v>
      </c>
      <c r="J30" s="2491">
        <f t="shared" si="3"/>
        <v>0.93316225358684246</v>
      </c>
      <c r="K30" s="695"/>
    </row>
    <row r="31" spans="1:11">
      <c r="A31" s="2484" t="s">
        <v>2154</v>
      </c>
      <c r="B31" s="2485" t="s">
        <v>2155</v>
      </c>
      <c r="C31" s="2490" t="s">
        <v>2147</v>
      </c>
      <c r="D31" s="2498"/>
      <c r="E31" s="2499"/>
      <c r="F31" s="2500"/>
      <c r="G31" s="2491"/>
      <c r="H31" s="2495"/>
      <c r="I31" s="2500"/>
      <c r="J31" s="2491"/>
      <c r="K31" s="695"/>
    </row>
    <row r="32" spans="1:11">
      <c r="A32" s="2484">
        <v>9</v>
      </c>
      <c r="B32" s="2485" t="s">
        <v>2171</v>
      </c>
      <c r="C32" s="2490"/>
      <c r="D32" s="2501"/>
      <c r="E32" s="2499"/>
      <c r="F32" s="2500"/>
      <c r="G32" s="2488"/>
      <c r="H32" s="2497"/>
      <c r="I32" s="2487"/>
      <c r="J32" s="2488"/>
      <c r="K32" s="695"/>
    </row>
    <row r="33" spans="1:11" ht="15.75" customHeight="1">
      <c r="A33" s="2484" t="s">
        <v>2156</v>
      </c>
      <c r="B33" s="2485" t="s">
        <v>2172</v>
      </c>
      <c r="C33" s="2490" t="s">
        <v>1178</v>
      </c>
      <c r="D33" s="2501">
        <v>5</v>
      </c>
      <c r="E33" s="2501">
        <v>5</v>
      </c>
      <c r="F33" s="2501">
        <v>5</v>
      </c>
      <c r="G33" s="2488"/>
      <c r="H33" s="2497"/>
      <c r="I33" s="2501">
        <v>5</v>
      </c>
      <c r="J33" s="2488"/>
      <c r="K33" s="695"/>
    </row>
    <row r="34" spans="1:11" ht="15.75" customHeight="1">
      <c r="A34" s="2484" t="s">
        <v>2157</v>
      </c>
      <c r="B34" s="2485" t="s">
        <v>1223</v>
      </c>
      <c r="C34" s="2490" t="s">
        <v>2141</v>
      </c>
      <c r="D34" s="2502">
        <v>145.19999999999999</v>
      </c>
      <c r="E34" s="2502">
        <v>145.19999999999999</v>
      </c>
      <c r="F34" s="2502">
        <v>145.19999999999999</v>
      </c>
      <c r="G34" s="2488"/>
      <c r="H34" s="2497"/>
      <c r="I34" s="2502">
        <v>145.19999999999999</v>
      </c>
      <c r="J34" s="2488"/>
      <c r="K34" s="695"/>
    </row>
    <row r="35" spans="1:11" ht="15.75" customHeight="1">
      <c r="A35" s="2484" t="s">
        <v>2158</v>
      </c>
      <c r="B35" s="2485" t="s">
        <v>1224</v>
      </c>
      <c r="C35" s="2490" t="s">
        <v>2147</v>
      </c>
      <c r="D35" s="2496">
        <f>D34/D33/12</f>
        <v>2.42</v>
      </c>
      <c r="E35" s="2496">
        <f>E34/E33/12</f>
        <v>2.42</v>
      </c>
      <c r="F35" s="2496">
        <f>F34/F33/12</f>
        <v>2.42</v>
      </c>
      <c r="G35" s="2488"/>
      <c r="H35" s="2497"/>
      <c r="I35" s="2496">
        <f>I34/I33/12</f>
        <v>2.42</v>
      </c>
      <c r="J35" s="2488"/>
      <c r="K35" s="695"/>
    </row>
    <row r="36" spans="1:11" ht="31.2">
      <c r="A36" s="2484">
        <v>10</v>
      </c>
      <c r="B36" s="2485" t="s">
        <v>2173</v>
      </c>
      <c r="C36" s="2490" t="s">
        <v>2147</v>
      </c>
      <c r="D36" s="2493">
        <v>35590</v>
      </c>
      <c r="E36" s="2494">
        <v>37990</v>
      </c>
      <c r="F36" s="2487">
        <v>42416.769936084143</v>
      </c>
      <c r="G36" s="2491">
        <f>F36/E36</f>
        <v>1.1165246100574926</v>
      </c>
      <c r="H36" s="2495">
        <f>F36/D36</f>
        <v>1.1918170816545137</v>
      </c>
      <c r="I36" s="2487">
        <v>44459.369737716195</v>
      </c>
      <c r="J36" s="2491">
        <f>I36/F36</f>
        <v>1.0481554772961248</v>
      </c>
    </row>
    <row r="37" spans="1:11">
      <c r="A37" s="2503"/>
      <c r="B37" s="2504" t="s">
        <v>1226</v>
      </c>
      <c r="C37" s="2505" t="s">
        <v>2147</v>
      </c>
      <c r="D37" s="2506">
        <f>(D23+D29)/D15/12*1000</f>
        <v>31205.806974858075</v>
      </c>
      <c r="E37" s="2506">
        <f>(E23+E29)/E15/12*1000</f>
        <v>33530.256410256414</v>
      </c>
      <c r="F37" s="2506">
        <f>(F23+F29)/F15/12*1000</f>
        <v>36196.207119741106</v>
      </c>
      <c r="G37" s="2507">
        <f>F37/E37</f>
        <v>1.0795088077128219</v>
      </c>
      <c r="H37" s="2508">
        <f>F37/D37</f>
        <v>1.1599189583177163</v>
      </c>
      <c r="I37" s="2506">
        <f>(I23+I29)/I15/12*1000</f>
        <v>39066.2879767099</v>
      </c>
      <c r="J37" s="2507">
        <f>I37/F37</f>
        <v>1.0792923094807765</v>
      </c>
    </row>
    <row r="38" spans="1:11" ht="16.5" customHeight="1">
      <c r="A38" s="2509"/>
      <c r="B38" s="2510"/>
      <c r="C38" s="2511"/>
      <c r="D38" s="2509"/>
      <c r="E38" s="2509"/>
      <c r="F38" s="2510"/>
      <c r="G38" s="2510"/>
      <c r="H38" s="2510"/>
      <c r="I38" s="2510"/>
      <c r="J38" s="2510"/>
    </row>
    <row r="39" spans="1:11" ht="16.5" customHeight="1">
      <c r="A39" s="2509"/>
      <c r="B39" s="2512" t="s">
        <v>1227</v>
      </c>
      <c r="C39" s="2513"/>
      <c r="D39" s="2514"/>
      <c r="E39" s="2514"/>
      <c r="F39" s="2515"/>
      <c r="G39" s="2515"/>
      <c r="H39" s="2515"/>
      <c r="I39" s="2515"/>
      <c r="J39" s="2515"/>
    </row>
    <row r="40" spans="1:11" ht="31.2" customHeight="1">
      <c r="A40" s="2509"/>
      <c r="B40" s="2852" t="s">
        <v>2159</v>
      </c>
      <c r="C40" s="2852"/>
      <c r="D40" s="2852"/>
      <c r="E40" s="2852"/>
      <c r="F40" s="2852"/>
      <c r="G40" s="2852"/>
      <c r="H40" s="2852"/>
      <c r="I40" s="2852"/>
      <c r="J40" s="2852"/>
    </row>
    <row r="41" spans="1:11" ht="29.4" customHeight="1">
      <c r="A41" s="2509"/>
      <c r="B41" s="2852" t="s">
        <v>2160</v>
      </c>
      <c r="C41" s="2852"/>
      <c r="D41" s="2852"/>
      <c r="E41" s="2852"/>
      <c r="F41" s="2852"/>
      <c r="G41" s="2852"/>
      <c r="H41" s="2852"/>
      <c r="I41" s="2852"/>
      <c r="J41" s="2852"/>
    </row>
    <row r="42" spans="1:11">
      <c r="A42" s="2516"/>
      <c r="B42" s="2853" t="s">
        <v>2161</v>
      </c>
      <c r="C42" s="2854"/>
      <c r="D42" s="2854"/>
      <c r="E42" s="2854"/>
      <c r="F42" s="2854"/>
      <c r="G42" s="2854"/>
      <c r="H42" s="2854"/>
      <c r="I42" s="2854"/>
      <c r="J42" s="2854"/>
    </row>
    <row r="44" spans="1:11">
      <c r="F44" s="586"/>
      <c r="G44" s="586"/>
      <c r="H44" s="586"/>
      <c r="I44" s="586"/>
      <c r="J44" s="586"/>
    </row>
    <row r="45" spans="1:11">
      <c r="F45" s="2806" t="s">
        <v>2097</v>
      </c>
      <c r="G45" s="2806"/>
      <c r="H45" s="2806"/>
      <c r="I45" s="2806"/>
      <c r="J45" s="2806"/>
    </row>
    <row r="46" spans="1:11">
      <c r="B46" s="49" t="s">
        <v>167</v>
      </c>
      <c r="C46" s="2805" t="s">
        <v>1245</v>
      </c>
      <c r="D46" s="2805"/>
      <c r="E46" s="2805"/>
      <c r="G46" s="2805" t="s">
        <v>181</v>
      </c>
      <c r="H46" s="2805"/>
      <c r="I46" s="2805"/>
      <c r="J46" s="2805"/>
    </row>
    <row r="47" spans="1:11" ht="17.25" customHeight="1">
      <c r="B47" s="586"/>
      <c r="D47" s="586"/>
      <c r="H47" s="586"/>
    </row>
    <row r="50" spans="2:10">
      <c r="B50" s="49" t="s">
        <v>852</v>
      </c>
      <c r="C50" s="2805" t="s">
        <v>393</v>
      </c>
      <c r="D50" s="2805"/>
      <c r="E50" s="2805"/>
      <c r="F50" s="587"/>
      <c r="G50" s="2805" t="s">
        <v>1533</v>
      </c>
      <c r="H50" s="2805"/>
      <c r="I50" s="2805"/>
      <c r="J50" s="2805"/>
    </row>
  </sheetData>
  <mergeCells count="18">
    <mergeCell ref="C50:E50"/>
    <mergeCell ref="G50:J50"/>
    <mergeCell ref="B40:J40"/>
    <mergeCell ref="B41:J41"/>
    <mergeCell ref="B42:J42"/>
    <mergeCell ref="F45:J45"/>
    <mergeCell ref="C46:E46"/>
    <mergeCell ref="G46:J46"/>
    <mergeCell ref="A1:B1"/>
    <mergeCell ref="A3:J3"/>
    <mergeCell ref="A4:J4"/>
    <mergeCell ref="A6:A7"/>
    <mergeCell ref="B6:B7"/>
    <mergeCell ref="C6:C7"/>
    <mergeCell ref="D6:D7"/>
    <mergeCell ref="E6:E7"/>
    <mergeCell ref="F6:H6"/>
    <mergeCell ref="I6:J6"/>
  </mergeCells>
  <printOptions horizontalCentered="1"/>
  <pageMargins left="0" right="0" top="0.25" bottom="0" header="0.25" footer="0.25"/>
  <pageSetup paperSize="9" scale="8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tabColor theme="0"/>
  </sheetPr>
  <dimension ref="A1:N46"/>
  <sheetViews>
    <sheetView topLeftCell="B7" zoomScale="90" zoomScaleNormal="90" workbookViewId="0">
      <selection activeCell="E10" sqref="E10"/>
    </sheetView>
  </sheetViews>
  <sheetFormatPr defaultColWidth="11.44140625" defaultRowHeight="16.8"/>
  <cols>
    <col min="1" max="1" width="6.88671875" style="4" customWidth="1"/>
    <col min="2" max="2" width="70.44140625" style="4" bestFit="1" customWidth="1"/>
    <col min="3" max="3" width="11.109375" style="585" bestFit="1" customWidth="1"/>
    <col min="4" max="4" width="12.44140625" style="4" customWidth="1"/>
    <col min="5" max="6" width="11.88671875" style="4" customWidth="1"/>
    <col min="7" max="7" width="11.33203125" style="4" customWidth="1"/>
    <col min="8" max="8" width="11.44140625" style="4" customWidth="1"/>
    <col min="9" max="9" width="11.88671875" style="4" bestFit="1" customWidth="1"/>
    <col min="10" max="10" width="12" style="4" bestFit="1" customWidth="1"/>
    <col min="11" max="11" width="14.109375" style="4" customWidth="1"/>
    <col min="12" max="16384" width="11.44140625" style="4"/>
  </cols>
  <sheetData>
    <row r="1" spans="1:14">
      <c r="A1" s="2805" t="s">
        <v>850</v>
      </c>
      <c r="B1" s="2805"/>
      <c r="C1" s="49"/>
      <c r="D1" s="587"/>
      <c r="E1" s="587"/>
      <c r="F1" s="587"/>
      <c r="G1" s="587"/>
      <c r="H1" s="587"/>
      <c r="I1" s="587"/>
      <c r="J1" s="587"/>
      <c r="K1" s="587"/>
      <c r="L1" s="587"/>
      <c r="M1" s="587"/>
      <c r="N1" s="587"/>
    </row>
    <row r="2" spans="1:14" ht="8.25" customHeight="1"/>
    <row r="3" spans="1:14">
      <c r="A3" s="2805" t="s">
        <v>1749</v>
      </c>
      <c r="B3" s="2805"/>
      <c r="C3" s="2805"/>
      <c r="D3" s="2805"/>
      <c r="E3" s="2805"/>
      <c r="F3" s="2805"/>
      <c r="G3" s="2805"/>
      <c r="H3" s="2805"/>
      <c r="I3" s="2805"/>
      <c r="J3" s="2805"/>
    </row>
    <row r="4" spans="1:14">
      <c r="A4" s="2806" t="s">
        <v>1199</v>
      </c>
      <c r="B4" s="2816"/>
      <c r="C4" s="2816"/>
      <c r="D4" s="2816"/>
      <c r="E4" s="2816"/>
      <c r="F4" s="2816"/>
      <c r="G4" s="2816"/>
      <c r="H4" s="2816"/>
      <c r="I4" s="2816"/>
      <c r="J4" s="2816"/>
    </row>
    <row r="5" spans="1:14" ht="9.75" customHeight="1"/>
    <row r="6" spans="1:14">
      <c r="A6" s="2815" t="s">
        <v>8</v>
      </c>
      <c r="B6" s="2815" t="s">
        <v>928</v>
      </c>
      <c r="C6" s="2815" t="s">
        <v>141</v>
      </c>
      <c r="D6" s="2815" t="s">
        <v>1574</v>
      </c>
      <c r="E6" s="2815" t="s">
        <v>2057</v>
      </c>
      <c r="F6" s="2815" t="s">
        <v>2058</v>
      </c>
      <c r="G6" s="2815"/>
      <c r="H6" s="2815"/>
      <c r="I6" s="2815" t="s">
        <v>1573</v>
      </c>
      <c r="J6" s="2815"/>
    </row>
    <row r="7" spans="1:14" ht="59.25" customHeight="1">
      <c r="A7" s="2815"/>
      <c r="B7" s="2815"/>
      <c r="C7" s="2815"/>
      <c r="D7" s="2815"/>
      <c r="E7" s="2815"/>
      <c r="F7" s="508" t="s">
        <v>1139</v>
      </c>
      <c r="G7" s="508" t="s">
        <v>1200</v>
      </c>
      <c r="H7" s="508" t="s">
        <v>1858</v>
      </c>
      <c r="I7" s="508" t="s">
        <v>1573</v>
      </c>
      <c r="J7" s="508" t="s">
        <v>678</v>
      </c>
    </row>
    <row r="8" spans="1:14">
      <c r="A8" s="508" t="s">
        <v>14</v>
      </c>
      <c r="B8" s="508" t="s">
        <v>15</v>
      </c>
      <c r="C8" s="508" t="s">
        <v>18</v>
      </c>
      <c r="D8" s="508">
        <v>1</v>
      </c>
      <c r="E8" s="508">
        <v>2</v>
      </c>
      <c r="F8" s="508">
        <v>3</v>
      </c>
      <c r="G8" s="508">
        <v>4</v>
      </c>
      <c r="H8" s="508">
        <v>5</v>
      </c>
      <c r="I8" s="508">
        <v>6</v>
      </c>
      <c r="J8" s="508">
        <v>7</v>
      </c>
    </row>
    <row r="9" spans="1:14">
      <c r="A9" s="588">
        <v>1</v>
      </c>
      <c r="B9" s="607" t="s">
        <v>1201</v>
      </c>
      <c r="C9" s="620" t="s">
        <v>1178</v>
      </c>
      <c r="D9" s="1843">
        <v>103</v>
      </c>
      <c r="E9" s="611">
        <v>111</v>
      </c>
      <c r="F9" s="1843">
        <f>F11+F13</f>
        <v>103</v>
      </c>
      <c r="G9" s="621">
        <f>F9/E9</f>
        <v>0.92792792792792789</v>
      </c>
      <c r="H9" s="621">
        <f>F9/D9</f>
        <v>1</v>
      </c>
      <c r="I9" s="2448">
        <v>117</v>
      </c>
      <c r="J9" s="621">
        <f>I9/F9</f>
        <v>1.1359223300970873</v>
      </c>
      <c r="K9" s="695"/>
    </row>
    <row r="10" spans="1:14" ht="15.75" customHeight="1">
      <c r="A10" s="594"/>
      <c r="B10" s="591" t="s">
        <v>299</v>
      </c>
      <c r="C10" s="594"/>
      <c r="D10" s="1815"/>
      <c r="E10" s="612"/>
      <c r="F10" s="1815"/>
      <c r="G10" s="622"/>
      <c r="H10" s="622"/>
      <c r="I10" s="612"/>
      <c r="J10" s="622"/>
      <c r="K10" s="695"/>
    </row>
    <row r="11" spans="1:14">
      <c r="A11" s="594"/>
      <c r="B11" s="591" t="s">
        <v>1202</v>
      </c>
      <c r="C11" s="594" t="s">
        <v>1178</v>
      </c>
      <c r="D11" s="1815">
        <v>9</v>
      </c>
      <c r="E11" s="612">
        <v>9</v>
      </c>
      <c r="F11" s="1815">
        <v>9</v>
      </c>
      <c r="G11" s="622">
        <f>F11/E11</f>
        <v>1</v>
      </c>
      <c r="H11" s="622">
        <f>F11/D11</f>
        <v>1</v>
      </c>
      <c r="I11" s="612">
        <v>8</v>
      </c>
      <c r="J11" s="622">
        <f>I11/F11</f>
        <v>0.88888888888888884</v>
      </c>
      <c r="K11" s="695"/>
    </row>
    <row r="12" spans="1:14">
      <c r="A12" s="594"/>
      <c r="B12" s="591" t="s">
        <v>1203</v>
      </c>
      <c r="C12" s="594" t="s">
        <v>1178</v>
      </c>
      <c r="D12" s="1815"/>
      <c r="E12" s="612"/>
      <c r="F12" s="1815"/>
      <c r="G12" s="622"/>
      <c r="H12" s="622"/>
      <c r="I12" s="612"/>
      <c r="J12" s="622"/>
      <c r="K12" s="695"/>
    </row>
    <row r="13" spans="1:14" ht="15.75" customHeight="1">
      <c r="A13" s="589"/>
      <c r="B13" s="591" t="s">
        <v>1204</v>
      </c>
      <c r="C13" s="594" t="s">
        <v>1178</v>
      </c>
      <c r="D13" s="1815">
        <v>94</v>
      </c>
      <c r="E13" s="612">
        <v>102</v>
      </c>
      <c r="F13" s="1815">
        <v>94</v>
      </c>
      <c r="G13" s="622">
        <f t="shared" ref="G13:G35" si="0">F13/E13</f>
        <v>0.92156862745098034</v>
      </c>
      <c r="H13" s="622">
        <f t="shared" ref="H13:H35" si="1">F13/D13</f>
        <v>1</v>
      </c>
      <c r="I13" s="612">
        <v>109</v>
      </c>
      <c r="J13" s="622">
        <f t="shared" ref="J13:J35" si="2">I13/F13</f>
        <v>1.1595744680851063</v>
      </c>
      <c r="K13" s="695"/>
    </row>
    <row r="14" spans="1:14" ht="15.75" customHeight="1">
      <c r="A14" s="594">
        <v>1.1000000000000001</v>
      </c>
      <c r="B14" s="591" t="s">
        <v>1205</v>
      </c>
      <c r="C14" s="594" t="s">
        <v>1178</v>
      </c>
      <c r="D14" s="612">
        <v>102</v>
      </c>
      <c r="E14" s="612">
        <v>111</v>
      </c>
      <c r="F14" s="612">
        <v>102</v>
      </c>
      <c r="G14" s="622">
        <f t="shared" si="0"/>
        <v>0.91891891891891897</v>
      </c>
      <c r="H14" s="622">
        <f t="shared" si="1"/>
        <v>1</v>
      </c>
      <c r="I14" s="612">
        <v>117</v>
      </c>
      <c r="J14" s="622">
        <f t="shared" si="2"/>
        <v>1.1470588235294117</v>
      </c>
      <c r="K14" s="695"/>
    </row>
    <row r="15" spans="1:14" ht="15.75" customHeight="1">
      <c r="A15" s="594">
        <v>1.2</v>
      </c>
      <c r="B15" s="591" t="s">
        <v>1206</v>
      </c>
      <c r="C15" s="594" t="s">
        <v>1178</v>
      </c>
      <c r="D15" s="612">
        <v>97</v>
      </c>
      <c r="E15" s="612">
        <v>102</v>
      </c>
      <c r="F15" s="612">
        <v>97</v>
      </c>
      <c r="G15" s="622">
        <f t="shared" si="0"/>
        <v>0.9509803921568627</v>
      </c>
      <c r="H15" s="622">
        <f t="shared" si="1"/>
        <v>1</v>
      </c>
      <c r="I15" s="612">
        <v>102</v>
      </c>
      <c r="J15" s="622">
        <f t="shared" si="2"/>
        <v>1.0515463917525774</v>
      </c>
      <c r="K15" s="695"/>
    </row>
    <row r="16" spans="1:14" ht="15.75" customHeight="1">
      <c r="A16" s="594">
        <v>2</v>
      </c>
      <c r="B16" s="591" t="s">
        <v>3</v>
      </c>
      <c r="C16" s="594" t="s">
        <v>1207</v>
      </c>
      <c r="D16" s="612">
        <v>357327.56436500006</v>
      </c>
      <c r="E16" s="612">
        <v>362036.28240163013</v>
      </c>
      <c r="F16" s="612">
        <f>'BANG TÍNH'!F13</f>
        <v>414070.61941899994</v>
      </c>
      <c r="G16" s="622">
        <f t="shared" si="0"/>
        <v>1.1437268570768406</v>
      </c>
      <c r="H16" s="622">
        <f t="shared" si="1"/>
        <v>1.1587984267456022</v>
      </c>
      <c r="I16" s="612">
        <f>'[93]BANG TÍNH '!I13</f>
        <v>362036.28240163013</v>
      </c>
      <c r="J16" s="622">
        <f t="shared" si="2"/>
        <v>0.87433463139601308</v>
      </c>
      <c r="K16" s="695"/>
    </row>
    <row r="17" spans="1:11" ht="15.75" customHeight="1">
      <c r="A17" s="594">
        <v>3</v>
      </c>
      <c r="B17" s="591" t="s">
        <v>1208</v>
      </c>
      <c r="C17" s="594" t="s">
        <v>1207</v>
      </c>
      <c r="D17" s="612">
        <v>213337.1998844</v>
      </c>
      <c r="E17" s="612">
        <v>211337.2585779345</v>
      </c>
      <c r="F17" s="612">
        <f>'BANG TÍNH'!F14-'BANG TÍNH'!F49-'BANG TÍNH'!F50-'BANG TÍNH'!F54</f>
        <v>235265.67968800003</v>
      </c>
      <c r="G17" s="622">
        <f t="shared" si="0"/>
        <v>1.1132238644102668</v>
      </c>
      <c r="H17" s="622">
        <f t="shared" si="1"/>
        <v>1.1027878861046376</v>
      </c>
      <c r="I17" s="612">
        <f>'[93]BANG TÍNH '!I14-'[93]BANG TÍNH '!I47-'[93]BANG TÍNH '!I48</f>
        <v>211337.2585779345</v>
      </c>
      <c r="J17" s="622">
        <f t="shared" si="2"/>
        <v>0.89829191770853078</v>
      </c>
      <c r="K17" s="695"/>
    </row>
    <row r="18" spans="1:11" ht="15.75" customHeight="1">
      <c r="A18" s="594">
        <v>4</v>
      </c>
      <c r="B18" s="591" t="s">
        <v>1209</v>
      </c>
      <c r="C18" s="594" t="s">
        <v>1207</v>
      </c>
      <c r="D18" s="612">
        <v>143990.36448060005</v>
      </c>
      <c r="E18" s="612">
        <v>150699.02382369564</v>
      </c>
      <c r="F18" s="612">
        <f>F16-F17</f>
        <v>178804.9397309999</v>
      </c>
      <c r="G18" s="622">
        <f t="shared" si="0"/>
        <v>1.1865036361495325</v>
      </c>
      <c r="H18" s="622">
        <f t="shared" si="1"/>
        <v>1.2417840622598775</v>
      </c>
      <c r="I18" s="612">
        <f>I16-I17</f>
        <v>150699.02382369564</v>
      </c>
      <c r="J18" s="622">
        <f t="shared" si="2"/>
        <v>0.84281241922293793</v>
      </c>
      <c r="K18" s="695"/>
    </row>
    <row r="19" spans="1:11" ht="15.75" customHeight="1">
      <c r="A19" s="594">
        <v>5</v>
      </c>
      <c r="B19" s="591" t="s">
        <v>1210</v>
      </c>
      <c r="C19" s="594" t="s">
        <v>1207</v>
      </c>
      <c r="D19" s="1815">
        <v>32180</v>
      </c>
      <c r="E19" s="1815">
        <v>42829</v>
      </c>
      <c r="F19" s="1815">
        <f>'BANG TÍNH'!F17</f>
        <v>44316.096932</v>
      </c>
      <c r="G19" s="1816">
        <f t="shared" si="0"/>
        <v>1.0347217290153867</v>
      </c>
      <c r="H19" s="1816">
        <f t="shared" si="1"/>
        <v>1.3771316635177129</v>
      </c>
      <c r="I19" s="1815">
        <f>'BANG TÍNH'!I17</f>
        <v>70246</v>
      </c>
      <c r="J19" s="1816"/>
      <c r="K19" s="695"/>
    </row>
    <row r="20" spans="1:11" ht="15.75" customHeight="1">
      <c r="A20" s="594">
        <v>6</v>
      </c>
      <c r="B20" s="591" t="s">
        <v>1211</v>
      </c>
      <c r="C20" s="594" t="s">
        <v>1212</v>
      </c>
      <c r="D20" s="625">
        <v>1469.2894334755108</v>
      </c>
      <c r="E20" s="625">
        <v>1506.9902382369564</v>
      </c>
      <c r="F20" s="625">
        <f>'BANG TÍNH'!R12</f>
        <v>263858.94816275791</v>
      </c>
      <c r="G20" s="622">
        <f t="shared" si="0"/>
        <v>175.09001814865718</v>
      </c>
      <c r="H20" s="622">
        <f t="shared" si="1"/>
        <v>179.58268953082739</v>
      </c>
      <c r="I20" s="625">
        <f>'[93]BANG TÍNH '!P12</f>
        <v>1506.9902382369564</v>
      </c>
      <c r="J20" s="622">
        <f t="shared" si="2"/>
        <v>5.7113478573688143E-3</v>
      </c>
      <c r="K20" s="695"/>
    </row>
    <row r="21" spans="1:11" ht="15.75" customHeight="1">
      <c r="A21" s="594">
        <v>7</v>
      </c>
      <c r="B21" s="591" t="s">
        <v>1213</v>
      </c>
      <c r="C21" s="594"/>
      <c r="D21" s="625"/>
      <c r="E21" s="625"/>
      <c r="F21" s="625"/>
      <c r="G21" s="622"/>
      <c r="H21" s="622"/>
      <c r="I21" s="625"/>
      <c r="J21" s="622"/>
      <c r="K21" s="695"/>
    </row>
    <row r="22" spans="1:11" ht="15.75" customHeight="1">
      <c r="A22" s="594">
        <v>7.1</v>
      </c>
      <c r="B22" s="591" t="s">
        <v>1214</v>
      </c>
      <c r="C22" s="594" t="s">
        <v>1178</v>
      </c>
      <c r="D22" s="612">
        <v>98</v>
      </c>
      <c r="E22" s="612">
        <v>99</v>
      </c>
      <c r="F22" s="612">
        <v>98</v>
      </c>
      <c r="G22" s="622">
        <f t="shared" si="0"/>
        <v>0.98989898989898994</v>
      </c>
      <c r="H22" s="622">
        <f t="shared" si="1"/>
        <v>1</v>
      </c>
      <c r="I22" s="1848">
        <v>101</v>
      </c>
      <c r="J22" s="622">
        <f t="shared" si="2"/>
        <v>1.0306122448979591</v>
      </c>
      <c r="K22" s="695"/>
    </row>
    <row r="23" spans="1:11" ht="15.75" customHeight="1">
      <c r="A23" s="652">
        <v>7.2</v>
      </c>
      <c r="B23" s="651" t="s">
        <v>1215</v>
      </c>
      <c r="C23" s="652" t="s">
        <v>1207</v>
      </c>
      <c r="D23" s="653">
        <v>34833.89888666667</v>
      </c>
      <c r="E23" s="653">
        <v>37645.239670000003</v>
      </c>
      <c r="F23" s="653">
        <f>'BANG TÍNH'!R16</f>
        <v>47407.918217657359</v>
      </c>
      <c r="G23" s="654">
        <f t="shared" si="0"/>
        <v>1.2593336802537975</v>
      </c>
      <c r="H23" s="654">
        <f t="shared" si="1"/>
        <v>1.3609707707971683</v>
      </c>
      <c r="I23" s="2038">
        <f>'BANG TÍNH'!S16</f>
        <v>1.2183363606375366</v>
      </c>
      <c r="J23" s="654">
        <f t="shared" si="2"/>
        <v>2.5699005702886147E-5</v>
      </c>
      <c r="K23" s="695"/>
    </row>
    <row r="24" spans="1:11" ht="15.75" customHeight="1">
      <c r="A24" s="652">
        <v>7.3</v>
      </c>
      <c r="B24" s="651" t="s">
        <v>1216</v>
      </c>
      <c r="C24" s="652" t="s">
        <v>1284</v>
      </c>
      <c r="D24" s="625">
        <v>29.620662318594103</v>
      </c>
      <c r="E24" s="625">
        <v>31.687912180134685</v>
      </c>
      <c r="F24" s="625">
        <f>F23/F22/12</f>
        <v>40.312855627259658</v>
      </c>
      <c r="G24" s="622">
        <f>F24/E24</f>
        <v>1.2721840239298565</v>
      </c>
      <c r="H24" s="622">
        <f>F24/D24</f>
        <v>1.3609707707971683</v>
      </c>
      <c r="I24" s="625">
        <f>I23/I22/12</f>
        <v>1.0052280203280005E-3</v>
      </c>
      <c r="J24" s="622">
        <f>I24/F24</f>
        <v>2.4935668899830125E-5</v>
      </c>
      <c r="K24" s="695"/>
    </row>
    <row r="25" spans="1:11" ht="15.75" customHeight="1">
      <c r="A25" s="652">
        <v>8</v>
      </c>
      <c r="B25" s="651" t="s">
        <v>1217</v>
      </c>
      <c r="C25" s="652"/>
      <c r="D25" s="653"/>
      <c r="E25" s="653"/>
      <c r="F25" s="653"/>
      <c r="G25" s="654"/>
      <c r="H25" s="654"/>
      <c r="I25" s="653"/>
      <c r="J25" s="654"/>
      <c r="K25" s="695"/>
    </row>
    <row r="26" spans="1:11" ht="15.75" customHeight="1">
      <c r="A26" s="594">
        <v>8.1</v>
      </c>
      <c r="B26" s="591" t="s">
        <v>1218</v>
      </c>
      <c r="C26" s="594" t="s">
        <v>1178</v>
      </c>
      <c r="D26" s="612">
        <v>5</v>
      </c>
      <c r="E26" s="612">
        <v>5</v>
      </c>
      <c r="F26" s="612">
        <v>5</v>
      </c>
      <c r="G26" s="622">
        <f t="shared" si="0"/>
        <v>1</v>
      </c>
      <c r="H26" s="622">
        <f t="shared" si="1"/>
        <v>1</v>
      </c>
      <c r="I26" s="612">
        <v>5</v>
      </c>
      <c r="J26" s="622">
        <f t="shared" si="2"/>
        <v>1</v>
      </c>
      <c r="K26" s="695"/>
    </row>
    <row r="27" spans="1:11" ht="15.75" customHeight="1">
      <c r="A27" s="594">
        <v>8.1999999999999993</v>
      </c>
      <c r="B27" s="591" t="s">
        <v>1219</v>
      </c>
      <c r="C27" s="594" t="s">
        <v>1207</v>
      </c>
      <c r="D27" s="612">
        <v>3642.3</v>
      </c>
      <c r="E27" s="612">
        <v>4200</v>
      </c>
      <c r="F27" s="612">
        <v>5040</v>
      </c>
      <c r="G27" s="622">
        <f t="shared" si="0"/>
        <v>1.2</v>
      </c>
      <c r="H27" s="622">
        <f t="shared" si="1"/>
        <v>1.3837410427477144</v>
      </c>
      <c r="I27" s="612">
        <v>4740</v>
      </c>
      <c r="J27" s="622">
        <f t="shared" si="2"/>
        <v>0.94047619047619047</v>
      </c>
      <c r="K27" s="695"/>
    </row>
    <row r="28" spans="1:11">
      <c r="A28" s="594">
        <v>8.3000000000000007</v>
      </c>
      <c r="B28" s="591" t="s">
        <v>1220</v>
      </c>
      <c r="C28" s="594" t="s">
        <v>1284</v>
      </c>
      <c r="D28" s="625">
        <v>60.705000000000005</v>
      </c>
      <c r="E28" s="625">
        <v>70</v>
      </c>
      <c r="F28" s="625">
        <f>F27/F26/12</f>
        <v>84</v>
      </c>
      <c r="G28" s="622">
        <f t="shared" si="0"/>
        <v>1.2</v>
      </c>
      <c r="H28" s="622">
        <f t="shared" si="1"/>
        <v>1.3837410427477141</v>
      </c>
      <c r="I28" s="625">
        <f>I27/I26/12</f>
        <v>79</v>
      </c>
      <c r="J28" s="622">
        <f t="shared" si="2"/>
        <v>0.94047619047619047</v>
      </c>
      <c r="K28" s="695"/>
    </row>
    <row r="29" spans="1:11">
      <c r="A29" s="594">
        <v>8.4</v>
      </c>
      <c r="B29" s="591" t="s">
        <v>1340</v>
      </c>
      <c r="C29" s="594" t="s">
        <v>1284</v>
      </c>
      <c r="D29" s="625">
        <v>64.8</v>
      </c>
      <c r="E29" s="625">
        <v>72</v>
      </c>
      <c r="F29" s="625">
        <f>54*1.2</f>
        <v>64.8</v>
      </c>
      <c r="G29" s="622">
        <f t="shared" si="0"/>
        <v>0.89999999999999991</v>
      </c>
      <c r="H29" s="622">
        <f t="shared" si="1"/>
        <v>1</v>
      </c>
      <c r="I29" s="625">
        <v>96</v>
      </c>
      <c r="J29" s="622">
        <f t="shared" si="2"/>
        <v>1.4814814814814816</v>
      </c>
      <c r="K29" s="695"/>
    </row>
    <row r="30" spans="1:11">
      <c r="A30" s="594">
        <v>9</v>
      </c>
      <c r="B30" s="591" t="s">
        <v>1221</v>
      </c>
      <c r="C30" s="594"/>
      <c r="D30" s="612"/>
      <c r="E30" s="612"/>
      <c r="F30" s="612"/>
      <c r="G30" s="622"/>
      <c r="H30" s="622"/>
      <c r="I30" s="612"/>
      <c r="J30" s="622"/>
      <c r="K30" s="695"/>
    </row>
    <row r="31" spans="1:11">
      <c r="A31" s="594">
        <v>9.1</v>
      </c>
      <c r="B31" s="591" t="s">
        <v>1222</v>
      </c>
      <c r="C31" s="594" t="s">
        <v>1178</v>
      </c>
      <c r="D31" s="612">
        <v>5</v>
      </c>
      <c r="E31" s="612">
        <v>5</v>
      </c>
      <c r="F31" s="612">
        <v>5</v>
      </c>
      <c r="G31" s="622">
        <f t="shared" si="0"/>
        <v>1</v>
      </c>
      <c r="H31" s="622">
        <f t="shared" si="1"/>
        <v>1</v>
      </c>
      <c r="I31" s="612">
        <v>5</v>
      </c>
      <c r="J31" s="622">
        <f t="shared" si="2"/>
        <v>1</v>
      </c>
      <c r="K31" s="695"/>
    </row>
    <row r="32" spans="1:11">
      <c r="A32" s="594">
        <v>9.1999999999999993</v>
      </c>
      <c r="B32" s="591" t="s">
        <v>1223</v>
      </c>
      <c r="C32" s="594" t="s">
        <v>1207</v>
      </c>
      <c r="D32" s="696">
        <v>145.19999999999999</v>
      </c>
      <c r="E32" s="696">
        <v>145.19999999999999</v>
      </c>
      <c r="F32" s="696">
        <v>145.19999999999999</v>
      </c>
      <c r="G32" s="622">
        <f t="shared" si="0"/>
        <v>1</v>
      </c>
      <c r="H32" s="622">
        <f t="shared" si="1"/>
        <v>1</v>
      </c>
      <c r="I32" s="696">
        <v>145.19999999999999</v>
      </c>
      <c r="J32" s="622">
        <f t="shared" si="2"/>
        <v>1</v>
      </c>
      <c r="K32" s="695"/>
    </row>
    <row r="33" spans="1:11" ht="15.75" customHeight="1">
      <c r="A33" s="594">
        <v>9.3000000000000007</v>
      </c>
      <c r="B33" s="591" t="s">
        <v>1224</v>
      </c>
      <c r="C33" s="594" t="s">
        <v>1284</v>
      </c>
      <c r="D33" s="657">
        <v>2.42</v>
      </c>
      <c r="E33" s="657">
        <v>2.42</v>
      </c>
      <c r="F33" s="657">
        <v>2.42</v>
      </c>
      <c r="G33" s="622">
        <f t="shared" si="0"/>
        <v>1</v>
      </c>
      <c r="H33" s="622">
        <f t="shared" si="1"/>
        <v>1</v>
      </c>
      <c r="I33" s="657">
        <v>2.42</v>
      </c>
      <c r="J33" s="622">
        <f t="shared" si="2"/>
        <v>1</v>
      </c>
      <c r="K33" s="695"/>
    </row>
    <row r="34" spans="1:11" ht="15.75" customHeight="1">
      <c r="A34" s="594">
        <v>10</v>
      </c>
      <c r="B34" s="591" t="s">
        <v>1225</v>
      </c>
      <c r="C34" s="594" t="s">
        <v>1284</v>
      </c>
      <c r="D34" s="1985">
        <v>35.585448914030799</v>
      </c>
      <c r="E34" s="1985">
        <v>37.99</v>
      </c>
      <c r="F34" s="2451">
        <f>'BANG TÍNH'!R24</f>
        <v>0</v>
      </c>
      <c r="G34" s="1816">
        <f t="shared" si="0"/>
        <v>0</v>
      </c>
      <c r="H34" s="1816">
        <f t="shared" si="1"/>
        <v>0</v>
      </c>
      <c r="I34" s="1985">
        <f>'[94]BANG TÍNH'!S24</f>
        <v>40.25767168347091</v>
      </c>
      <c r="J34" s="1816" t="e">
        <f t="shared" si="2"/>
        <v>#DIV/0!</v>
      </c>
      <c r="K34" s="695"/>
    </row>
    <row r="35" spans="1:11" ht="15.75" customHeight="1">
      <c r="A35" s="595"/>
      <c r="B35" s="592" t="s">
        <v>1226</v>
      </c>
      <c r="C35" s="595" t="s">
        <v>1284</v>
      </c>
      <c r="D35" s="624">
        <v>31.129610749730318</v>
      </c>
      <c r="E35" s="838">
        <v>33.529839479166668</v>
      </c>
      <c r="F35" s="624">
        <f>(F27+F23)/(F22+F26)/12</f>
        <v>42.433590790984915</v>
      </c>
      <c r="G35" s="623">
        <f t="shared" si="0"/>
        <v>1.2655470902970019</v>
      </c>
      <c r="H35" s="623">
        <f t="shared" si="1"/>
        <v>1.3631262893755434</v>
      </c>
      <c r="I35" s="2043">
        <f>(I27+I23)/(I22+I26)/12</f>
        <v>3.7273729059438971</v>
      </c>
      <c r="J35" s="623">
        <f t="shared" si="2"/>
        <v>8.784014825197832E-2</v>
      </c>
      <c r="K35" s="695"/>
    </row>
    <row r="36" spans="1:11" ht="15.75" customHeight="1">
      <c r="A36"/>
      <c r="D36"/>
      <c r="E36"/>
    </row>
    <row r="37" spans="1:11" ht="15.75" hidden="1" customHeight="1">
      <c r="A37"/>
      <c r="B37" s="238" t="s">
        <v>1227</v>
      </c>
      <c r="D37"/>
      <c r="E37"/>
    </row>
    <row r="38" spans="1:11" ht="15.75" hidden="1" customHeight="1">
      <c r="A38"/>
      <c r="B38" s="2816" t="s">
        <v>1228</v>
      </c>
      <c r="C38" s="2816"/>
      <c r="D38" s="2816"/>
      <c r="E38" s="2816"/>
      <c r="F38" s="2816"/>
      <c r="G38" s="2816"/>
      <c r="H38" s="2816"/>
      <c r="I38" s="2816"/>
      <c r="J38" s="2816"/>
    </row>
    <row r="39" spans="1:11" hidden="1">
      <c r="B39" s="2816" t="s">
        <v>1229</v>
      </c>
      <c r="C39" s="2816"/>
      <c r="D39" s="2816"/>
      <c r="E39" s="2816"/>
      <c r="F39" s="2816"/>
      <c r="G39" s="2816"/>
      <c r="H39" s="2816"/>
      <c r="I39" s="2816"/>
      <c r="J39" s="2816"/>
    </row>
    <row r="40" spans="1:11" hidden="1"/>
    <row r="41" spans="1:11">
      <c r="F41" s="2806" t="s">
        <v>2097</v>
      </c>
      <c r="G41" s="2806"/>
      <c r="H41" s="2806"/>
      <c r="I41" s="2806"/>
      <c r="J41" s="2806"/>
    </row>
    <row r="42" spans="1:11">
      <c r="B42" s="49" t="s">
        <v>167</v>
      </c>
      <c r="C42" s="2805" t="s">
        <v>1245</v>
      </c>
      <c r="D42" s="2805"/>
      <c r="E42" s="2805"/>
      <c r="G42" s="2805" t="s">
        <v>181</v>
      </c>
      <c r="H42" s="2805"/>
      <c r="I42" s="2805"/>
      <c r="J42" s="2805"/>
    </row>
    <row r="43" spans="1:11" ht="17.25" customHeight="1">
      <c r="B43" s="586"/>
      <c r="D43" s="586"/>
      <c r="H43" s="586"/>
    </row>
    <row r="46" spans="1:11">
      <c r="B46" s="49" t="s">
        <v>852</v>
      </c>
      <c r="C46" s="2805" t="s">
        <v>393</v>
      </c>
      <c r="D46" s="2805"/>
      <c r="E46" s="2805"/>
      <c r="F46" s="587"/>
      <c r="G46" s="2805" t="s">
        <v>1533</v>
      </c>
      <c r="H46" s="2805"/>
      <c r="I46" s="2805"/>
      <c r="J46" s="2805"/>
    </row>
  </sheetData>
  <mergeCells count="17">
    <mergeCell ref="C46:E46"/>
    <mergeCell ref="G46:J46"/>
    <mergeCell ref="C42:E42"/>
    <mergeCell ref="G42:J42"/>
    <mergeCell ref="I6:J6"/>
    <mergeCell ref="B38:J38"/>
    <mergeCell ref="B39:J39"/>
    <mergeCell ref="B6:B7"/>
    <mergeCell ref="C6:C7"/>
    <mergeCell ref="D6:D7"/>
    <mergeCell ref="E6:E7"/>
    <mergeCell ref="F6:H6"/>
    <mergeCell ref="A1:B1"/>
    <mergeCell ref="A3:J3"/>
    <mergeCell ref="A4:J4"/>
    <mergeCell ref="A6:A7"/>
    <mergeCell ref="F41:J41"/>
  </mergeCells>
  <printOptions horizontalCentered="1"/>
  <pageMargins left="0" right="0" top="0.25" bottom="0" header="0.25" footer="0.25"/>
  <pageSetup paperSize="9" scale="8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dimension ref="A1:I121"/>
  <sheetViews>
    <sheetView tabSelected="1" zoomScaleNormal="100" workbookViewId="0">
      <selection activeCell="E15" sqref="E15"/>
    </sheetView>
  </sheetViews>
  <sheetFormatPr defaultColWidth="9.109375" defaultRowHeight="15.6"/>
  <cols>
    <col min="1" max="1" width="5" style="18" bestFit="1" customWidth="1"/>
    <col min="2" max="2" width="46.6640625" style="18" bestFit="1" customWidth="1"/>
    <col min="3" max="3" width="11.88671875" style="18" bestFit="1" customWidth="1"/>
    <col min="4" max="4" width="12.88671875" style="18" bestFit="1" customWidth="1"/>
    <col min="5" max="5" width="10.6640625" style="18" bestFit="1" customWidth="1"/>
    <col min="6" max="6" width="13.33203125" style="18" bestFit="1" customWidth="1"/>
    <col min="7" max="7" width="12" style="18" customWidth="1"/>
    <col min="8" max="8" width="12.88671875" style="18" customWidth="1"/>
    <col min="9" max="9" width="10.6640625" style="18" bestFit="1" customWidth="1"/>
    <col min="10" max="16384" width="9.109375" style="18"/>
  </cols>
  <sheetData>
    <row r="1" spans="1:9">
      <c r="A1" s="2645" t="s">
        <v>849</v>
      </c>
      <c r="B1" s="2645"/>
      <c r="C1" s="2645"/>
      <c r="G1" s="2644"/>
      <c r="H1" s="2644"/>
      <c r="I1" s="2644"/>
    </row>
    <row r="2" spans="1:9">
      <c r="A2" s="7"/>
      <c r="B2" s="7"/>
      <c r="C2" s="7"/>
    </row>
    <row r="3" spans="1:9">
      <c r="A3" s="2645" t="s">
        <v>2110</v>
      </c>
      <c r="B3" s="2645"/>
      <c r="C3" s="2645"/>
      <c r="D3" s="2645"/>
      <c r="E3" s="2645"/>
      <c r="F3" s="2645"/>
      <c r="G3" s="2645"/>
      <c r="H3" s="2645"/>
      <c r="I3" s="2645"/>
    </row>
    <row r="4" spans="1:9">
      <c r="G4" s="2648" t="s">
        <v>315</v>
      </c>
      <c r="H4" s="2648"/>
      <c r="I4" s="2648"/>
    </row>
    <row r="5" spans="1:9" ht="15.9" customHeight="1">
      <c r="A5" s="2647" t="s">
        <v>326</v>
      </c>
      <c r="B5" s="59" t="s">
        <v>269</v>
      </c>
      <c r="C5" s="59" t="s">
        <v>270</v>
      </c>
      <c r="D5" s="59" t="s">
        <v>271</v>
      </c>
      <c r="E5" s="2647" t="s">
        <v>272</v>
      </c>
      <c r="F5" s="2647"/>
      <c r="G5" s="2647"/>
      <c r="H5" s="2647"/>
      <c r="I5" s="2647" t="s">
        <v>146</v>
      </c>
    </row>
    <row r="6" spans="1:9" ht="15.9" customHeight="1">
      <c r="A6" s="2647"/>
      <c r="B6" s="141" t="s">
        <v>273</v>
      </c>
      <c r="C6" s="141" t="s">
        <v>274</v>
      </c>
      <c r="D6" s="141" t="s">
        <v>274</v>
      </c>
      <c r="E6" s="54" t="s">
        <v>325</v>
      </c>
      <c r="F6" s="54" t="s">
        <v>275</v>
      </c>
      <c r="G6" s="54" t="s">
        <v>172</v>
      </c>
      <c r="H6" s="54" t="s">
        <v>276</v>
      </c>
      <c r="I6" s="2647"/>
    </row>
    <row r="7" spans="1:9" s="11" customFormat="1">
      <c r="A7" s="17" t="s">
        <v>14</v>
      </c>
      <c r="B7" s="17" t="s">
        <v>15</v>
      </c>
      <c r="C7" s="17">
        <v>1</v>
      </c>
      <c r="D7" s="17">
        <v>2</v>
      </c>
      <c r="E7" s="17">
        <v>3</v>
      </c>
      <c r="F7" s="17">
        <v>4</v>
      </c>
      <c r="G7" s="17">
        <v>5</v>
      </c>
      <c r="H7" s="17">
        <v>6</v>
      </c>
      <c r="I7" s="17">
        <v>7</v>
      </c>
    </row>
    <row r="8" spans="1:9">
      <c r="A8" s="78" t="s">
        <v>14</v>
      </c>
      <c r="B8" s="78" t="s">
        <v>461</v>
      </c>
      <c r="C8" s="79"/>
      <c r="D8" s="79"/>
      <c r="E8" s="80"/>
      <c r="F8" s="81"/>
      <c r="G8" s="81"/>
      <c r="H8" s="80"/>
      <c r="I8" s="81"/>
    </row>
    <row r="9" spans="1:9">
      <c r="A9" s="31" t="s">
        <v>13</v>
      </c>
      <c r="B9" s="21" t="s">
        <v>460</v>
      </c>
      <c r="C9" s="21"/>
      <c r="D9" s="21"/>
      <c r="E9" s="13">
        <f>SUM(E10:E10)</f>
        <v>0</v>
      </c>
      <c r="F9" s="13">
        <f>SUM(F10:F10)</f>
        <v>0</v>
      </c>
      <c r="G9" s="13">
        <f>SUM(G10:G10)</f>
        <v>0</v>
      </c>
      <c r="H9" s="13">
        <f>SUM(H10:H10)</f>
        <v>0</v>
      </c>
      <c r="I9" s="40"/>
    </row>
    <row r="10" spans="1:9" ht="31.2">
      <c r="A10" s="22"/>
      <c r="B10" s="10" t="s">
        <v>1366</v>
      </c>
      <c r="C10" s="22">
        <v>15</v>
      </c>
      <c r="D10" s="22" t="s">
        <v>699</v>
      </c>
      <c r="E10" s="12">
        <f>SUM(F10:H10)</f>
        <v>0</v>
      </c>
      <c r="F10" s="12">
        <v>0</v>
      </c>
      <c r="G10" s="12"/>
      <c r="H10" s="703">
        <v>0</v>
      </c>
      <c r="I10" s="40"/>
    </row>
    <row r="11" spans="1:9">
      <c r="A11" s="22"/>
      <c r="B11" s="702" t="s">
        <v>1367</v>
      </c>
      <c r="C11" s="22">
        <v>10</v>
      </c>
      <c r="D11" s="22" t="s">
        <v>699</v>
      </c>
      <c r="E11" s="12">
        <v>277</v>
      </c>
      <c r="F11" s="22"/>
      <c r="G11" s="22"/>
      <c r="H11" s="703">
        <f>E11</f>
        <v>277</v>
      </c>
      <c r="I11" s="40"/>
    </row>
    <row r="12" spans="1:9" ht="31.2">
      <c r="A12" s="22"/>
      <c r="B12" s="10" t="s">
        <v>1368</v>
      </c>
      <c r="C12" s="22" t="s">
        <v>1369</v>
      </c>
      <c r="D12" s="22" t="s">
        <v>523</v>
      </c>
      <c r="E12" s="12">
        <f t="shared" ref="E12" si="0">SUM(F12:H12)</f>
        <v>0</v>
      </c>
      <c r="F12" s="22"/>
      <c r="G12" s="22"/>
      <c r="H12" s="22"/>
      <c r="I12" s="40"/>
    </row>
    <row r="13" spans="1:9">
      <c r="A13" s="31" t="s">
        <v>16</v>
      </c>
      <c r="B13" s="16" t="s">
        <v>459</v>
      </c>
      <c r="C13" s="31">
        <f>SUM(C14)</f>
        <v>0</v>
      </c>
      <c r="D13" s="31"/>
      <c r="E13" s="47">
        <f>SUM(E14:E17)</f>
        <v>1797.0349999999999</v>
      </c>
      <c r="F13" s="147">
        <f>SUM(F14)</f>
        <v>0</v>
      </c>
      <c r="G13" s="147">
        <f>SUM(G14)</f>
        <v>0</v>
      </c>
      <c r="H13" s="47">
        <f>SUM(H14:H17)</f>
        <v>1797.0349999999999</v>
      </c>
      <c r="I13" s="41"/>
    </row>
    <row r="14" spans="1:9" ht="31.2">
      <c r="A14" s="22"/>
      <c r="B14" s="6" t="s">
        <v>700</v>
      </c>
      <c r="C14" s="22"/>
      <c r="D14" s="22"/>
      <c r="E14" s="12">
        <f>2797.035-1000</f>
        <v>1797.0349999999999</v>
      </c>
      <c r="F14" s="12"/>
      <c r="G14" s="12"/>
      <c r="H14" s="12">
        <f>E14</f>
        <v>1797.0349999999999</v>
      </c>
      <c r="I14" s="40"/>
    </row>
    <row r="15" spans="1:9">
      <c r="A15" s="22"/>
      <c r="B15" s="174" t="s">
        <v>1370</v>
      </c>
      <c r="C15" s="22"/>
      <c r="D15" s="22"/>
      <c r="E15" s="12">
        <f t="shared" ref="E15:E16" si="1">SUM(F15:H15)</f>
        <v>0</v>
      </c>
      <c r="F15" s="12"/>
      <c r="G15" s="12"/>
      <c r="H15" s="12">
        <v>0</v>
      </c>
      <c r="I15" s="40"/>
    </row>
    <row r="16" spans="1:9">
      <c r="A16" s="22"/>
      <c r="B16" s="6" t="s">
        <v>458</v>
      </c>
      <c r="C16" s="22" t="s">
        <v>2106</v>
      </c>
      <c r="D16" s="22"/>
      <c r="E16" s="12">
        <f t="shared" si="1"/>
        <v>0</v>
      </c>
      <c r="F16" s="12"/>
      <c r="G16" s="12">
        <v>0</v>
      </c>
      <c r="H16" s="12">
        <v>0</v>
      </c>
      <c r="I16" s="40"/>
    </row>
    <row r="17" spans="1:9">
      <c r="A17" s="33"/>
      <c r="B17" s="170" t="s">
        <v>327</v>
      </c>
      <c r="C17" s="14"/>
      <c r="D17" s="14"/>
      <c r="E17" s="12"/>
      <c r="F17" s="15"/>
      <c r="G17" s="15"/>
      <c r="H17" s="12">
        <v>0</v>
      </c>
      <c r="I17" s="171"/>
    </row>
    <row r="18" spans="1:9">
      <c r="A18" s="2749" t="s">
        <v>293</v>
      </c>
      <c r="B18" s="2751"/>
      <c r="C18" s="83"/>
      <c r="D18" s="83"/>
      <c r="E18" s="118">
        <f>E9+E13</f>
        <v>1797.0349999999999</v>
      </c>
      <c r="F18" s="118">
        <f>F9+F13</f>
        <v>0</v>
      </c>
      <c r="G18" s="118">
        <f>G9+G13</f>
        <v>0</v>
      </c>
      <c r="H18" s="118">
        <f>H9+H13</f>
        <v>1797.0349999999999</v>
      </c>
      <c r="I18" s="119"/>
    </row>
    <row r="20" spans="1:9" ht="15.75" customHeight="1">
      <c r="D20" s="34"/>
      <c r="E20" s="2804" t="s">
        <v>2098</v>
      </c>
      <c r="F20" s="2804"/>
      <c r="G20" s="2804"/>
      <c r="H20" s="2804"/>
      <c r="I20" s="2804"/>
    </row>
    <row r="21" spans="1:9" ht="15.75" customHeight="1">
      <c r="A21" s="2645" t="s">
        <v>167</v>
      </c>
      <c r="B21" s="2645"/>
      <c r="C21" s="2645" t="s">
        <v>1245</v>
      </c>
      <c r="D21" s="2645"/>
      <c r="E21" s="2645"/>
      <c r="F21" s="5"/>
      <c r="G21" s="2645" t="s">
        <v>181</v>
      </c>
      <c r="H21" s="2645"/>
      <c r="I21" s="2645"/>
    </row>
    <row r="26" spans="1:9" ht="15.75" customHeight="1">
      <c r="A26" s="2645" t="s">
        <v>852</v>
      </c>
      <c r="B26" s="2645"/>
      <c r="C26" s="2645" t="s">
        <v>393</v>
      </c>
      <c r="D26" s="2645"/>
      <c r="E26" s="2645"/>
      <c r="F26" s="5"/>
      <c r="G26" s="2645" t="s">
        <v>1533</v>
      </c>
      <c r="H26" s="2645"/>
      <c r="I26" s="2645"/>
    </row>
    <row r="121" spans="2:2">
      <c r="B121" s="98"/>
    </row>
  </sheetData>
  <mergeCells count="15">
    <mergeCell ref="A18:B18"/>
    <mergeCell ref="A5:A6"/>
    <mergeCell ref="A21:B21"/>
    <mergeCell ref="A26:B26"/>
    <mergeCell ref="E20:I20"/>
    <mergeCell ref="C21:E21"/>
    <mergeCell ref="C26:E26"/>
    <mergeCell ref="G21:I21"/>
    <mergeCell ref="G26:I26"/>
    <mergeCell ref="A3:I3"/>
    <mergeCell ref="G1:I1"/>
    <mergeCell ref="E5:H5"/>
    <mergeCell ref="A1:C1"/>
    <mergeCell ref="G4:I4"/>
    <mergeCell ref="I5:I6"/>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92D050"/>
  </sheetPr>
  <dimension ref="A1:AE74"/>
  <sheetViews>
    <sheetView zoomScale="90" zoomScaleNormal="90" workbookViewId="0">
      <pane xSplit="8" ySplit="8" topLeftCell="L9" activePane="bottomRight" state="frozen"/>
      <selection pane="topRight" activeCell="G1" sqref="G1"/>
      <selection pane="bottomLeft" activeCell="A9" sqref="A9"/>
      <selection pane="bottomRight" activeCell="H31" sqref="H31"/>
    </sheetView>
  </sheetViews>
  <sheetFormatPr defaultColWidth="9.109375" defaultRowHeight="13.8"/>
  <cols>
    <col min="1" max="1" width="9.33203125" style="206" customWidth="1"/>
    <col min="2" max="2" width="45.109375" style="206" bestFit="1" customWidth="1"/>
    <col min="3" max="3" width="17.44140625" style="452" customWidth="1"/>
    <col min="4" max="4" width="17.44140625" style="206" customWidth="1"/>
    <col min="5" max="7" width="17.88671875" style="206" customWidth="1"/>
    <col min="8" max="8" width="19.88671875" style="453" bestFit="1" customWidth="1"/>
    <col min="9" max="9" width="17.6640625" style="453" customWidth="1"/>
    <col min="10" max="20" width="19.88671875" style="453" customWidth="1"/>
    <col min="21" max="22" width="17.6640625" style="206" bestFit="1" customWidth="1"/>
    <col min="23" max="23" width="16.33203125" style="206" bestFit="1" customWidth="1"/>
    <col min="24" max="16384" width="9.109375" style="206"/>
  </cols>
  <sheetData>
    <row r="1" spans="1:31" s="841" customFormat="1">
      <c r="A1" s="841" t="s">
        <v>849</v>
      </c>
      <c r="C1" s="842"/>
      <c r="D1" s="842"/>
      <c r="E1" s="842"/>
      <c r="F1" s="842"/>
      <c r="G1" s="842"/>
      <c r="H1" s="842" t="s">
        <v>2179</v>
      </c>
      <c r="N1" s="2523">
        <f>('BANG TÍNH'!I125/2)*10^6</f>
        <v>2815078912.5865602</v>
      </c>
      <c r="T1" s="2523">
        <f>N1</f>
        <v>2815078912.5865602</v>
      </c>
      <c r="U1" s="1903">
        <f>SUM(I1:T1)</f>
        <v>5630157825.1731205</v>
      </c>
      <c r="V1" s="843">
        <f>U1+U2+U3</f>
        <v>463852864438.68054</v>
      </c>
      <c r="W1" s="843"/>
      <c r="X1" s="843"/>
      <c r="Y1" s="842"/>
      <c r="Z1" s="842"/>
      <c r="AA1" s="842"/>
      <c r="AB1" s="842"/>
      <c r="AC1" s="842"/>
      <c r="AD1" s="842"/>
      <c r="AE1" s="842"/>
    </row>
    <row r="2" spans="1:31" s="841" customFormat="1">
      <c r="A2" s="840" t="s">
        <v>711</v>
      </c>
      <c r="C2" s="842"/>
      <c r="D2" s="842"/>
      <c r="E2" s="842"/>
      <c r="F2" s="842"/>
      <c r="G2" s="842"/>
      <c r="H2" s="842" t="s">
        <v>2178</v>
      </c>
      <c r="I2" s="2523">
        <f>('BANG TÍNH'!$I$124/12)*10^6</f>
        <v>641083105.02283108</v>
      </c>
      <c r="J2" s="2523">
        <f>('BANG TÍNH'!$I$124/12)*10^6</f>
        <v>641083105.02283108</v>
      </c>
      <c r="K2" s="2523">
        <f>('BANG TÍNH'!$I$124/12)*10^6</f>
        <v>641083105.02283108</v>
      </c>
      <c r="L2" s="2523">
        <f>('BANG TÍNH'!$I$124/12)*10^6</f>
        <v>641083105.02283108</v>
      </c>
      <c r="M2" s="2523">
        <f>('BANG TÍNH'!$I$124/12)*10^6</f>
        <v>641083105.02283108</v>
      </c>
      <c r="N2" s="2523">
        <f>('BANG TÍNH'!$I$124/12)*10^6</f>
        <v>641083105.02283108</v>
      </c>
      <c r="O2" s="2523">
        <f>('BANG TÍNH'!$I$124/12)*10^6</f>
        <v>641083105.02283108</v>
      </c>
      <c r="P2" s="2523">
        <f>('BANG TÍNH'!$I$124/12)*10^6</f>
        <v>641083105.02283108</v>
      </c>
      <c r="Q2" s="2523">
        <f>('BANG TÍNH'!$I$124/12)*10^6</f>
        <v>641083105.02283108</v>
      </c>
      <c r="R2" s="2523">
        <f>('BANG TÍNH'!$I$124/12)*10^6</f>
        <v>641083105.02283108</v>
      </c>
      <c r="S2" s="2523">
        <f>('BANG TÍNH'!$I$124/12)*10^6</f>
        <v>641083105.02283108</v>
      </c>
      <c r="T2" s="2523">
        <f>('BANG TÍNH'!$I$124/12)*10^6+'BANG TÍNH'!I126*10^6</f>
        <v>691083105.02283108</v>
      </c>
      <c r="U2" s="1903">
        <f>SUM(I2:T2)</f>
        <v>7742997260.2739725</v>
      </c>
      <c r="V2" s="843"/>
      <c r="W2" s="843"/>
      <c r="X2" s="843"/>
      <c r="Y2" s="842"/>
      <c r="Z2" s="842"/>
      <c r="AA2" s="842"/>
      <c r="AB2" s="842"/>
      <c r="AC2" s="842"/>
      <c r="AD2" s="842"/>
      <c r="AE2" s="842"/>
    </row>
    <row r="3" spans="1:31" s="841" customFormat="1">
      <c r="C3" s="842"/>
      <c r="D3" s="842"/>
      <c r="E3" s="842"/>
      <c r="F3" s="842"/>
      <c r="G3" s="842"/>
      <c r="H3" s="842" t="s">
        <v>2177</v>
      </c>
      <c r="I3" s="2523">
        <f>('PB 02 CSL'!$H$32/DD!$J$9)*DD!K9*10^6</f>
        <v>35174380761.447227</v>
      </c>
      <c r="J3" s="2523">
        <f>('PB 02 CSL'!$H$32/DD!$J$9)*DD!L9*10^6</f>
        <v>33119086344.837799</v>
      </c>
      <c r="K3" s="2523">
        <f>('PB 02 CSL'!$H$32/DD!$J$9)*DD!M9*10^6</f>
        <v>34795773895.229698</v>
      </c>
      <c r="L3" s="2523">
        <f>('PB 02 CSL'!$H$32/DD!$J$9)*DD!N9*10^6</f>
        <v>34327022537.055622</v>
      </c>
      <c r="M3" s="2523">
        <f>('PB 02 CSL'!$H$32/DD!$J$9)*DD!O9*10^6</f>
        <v>33876300077.272854</v>
      </c>
      <c r="N3" s="2523">
        <f>('PB 02 CSL'!$H$32/DD!$J$9)*DD!P9*10^6</f>
        <v>34561398216.142662</v>
      </c>
      <c r="O3" s="2523">
        <f>('PB 02 CSL'!$H$32/DD!$J$9)*DD!Q9*10^6+('PB 02 CSL'!$H$39/6)*10^6</f>
        <v>40251124683.258469</v>
      </c>
      <c r="P3" s="2523">
        <f>('PB 02 CSL'!$H$32/DD!$J$9)*DD!R9*10^6+('PB 02 CSL'!$H$39/6)*10^6</f>
        <v>41296800789.954498</v>
      </c>
      <c r="Q3" s="2523">
        <f>('PB 02 CSL'!$H$32/DD!$J$9)*DD!S9*10^6+('PB 02 CSL'!$H$39/6)*10^6</f>
        <v>40052806800.954048</v>
      </c>
      <c r="R3" s="2523">
        <f>('PB 02 CSL'!$H$32/DD!$J$9)*DD!T9*10^6+('PB 02 CSL'!$H$39/6)*10^6</f>
        <v>40485500362.345512</v>
      </c>
      <c r="S3" s="2523">
        <f>('PB 02 CSL'!$H$32/DD!$J$9)*DD!U9*10^6+('PB 02 CSL'!$H$39/6)*10^6</f>
        <v>41026367314.084831</v>
      </c>
      <c r="T3" s="2523">
        <f>('PB 02 CSL'!$H$32/DD!$J$9)*DD!V9*10^6+('PB 02 CSL'!$H$39/6)*10^6</f>
        <v>41513147570.650223</v>
      </c>
      <c r="U3" s="1903">
        <f>SUM(I3:T3)</f>
        <v>450479709353.23346</v>
      </c>
      <c r="V3" s="843"/>
      <c r="W3" s="843"/>
      <c r="X3" s="843"/>
      <c r="Y3" s="842"/>
      <c r="Z3" s="842"/>
      <c r="AA3" s="842"/>
      <c r="AB3" s="842"/>
      <c r="AC3" s="842"/>
      <c r="AD3" s="842"/>
      <c r="AE3" s="842"/>
    </row>
    <row r="4" spans="1:31" s="840" customFormat="1">
      <c r="D4" s="840" t="s">
        <v>1587</v>
      </c>
      <c r="H4" s="840" t="s">
        <v>2176</v>
      </c>
      <c r="I4" s="2520">
        <f>I5-I6</f>
        <v>5883031217.0872955</v>
      </c>
      <c r="J4" s="2520">
        <f t="shared" ref="J4:T4" si="0">J5-J6</f>
        <v>16115781567.930901</v>
      </c>
      <c r="K4" s="2520">
        <f t="shared" si="0"/>
        <v>16256645565.108067</v>
      </c>
      <c r="L4" s="2520">
        <f t="shared" si="0"/>
        <v>15037305737.865646</v>
      </c>
      <c r="M4" s="2520">
        <f t="shared" si="0"/>
        <v>13279369793.997734</v>
      </c>
      <c r="N4" s="2520">
        <f t="shared" si="0"/>
        <v>7329879527.7522621</v>
      </c>
      <c r="O4" s="2520">
        <f t="shared" si="0"/>
        <v>9119268866.2283249</v>
      </c>
      <c r="P4" s="2520">
        <f t="shared" si="0"/>
        <v>8592340176.7243004</v>
      </c>
      <c r="Q4" s="2520">
        <f t="shared" si="0"/>
        <v>12140668020.284622</v>
      </c>
      <c r="R4" s="2520">
        <f t="shared" si="0"/>
        <v>12726542693.755394</v>
      </c>
      <c r="S4" s="2520">
        <f t="shared" si="0"/>
        <v>7672347903.7985077</v>
      </c>
      <c r="T4" s="2520">
        <f t="shared" si="0"/>
        <v>10048118610.522308</v>
      </c>
      <c r="U4" s="1903">
        <f>SUM(I4:T4)</f>
        <v>134201299681.05537</v>
      </c>
    </row>
    <row r="5" spans="1:31" s="841" customFormat="1">
      <c r="C5" s="842"/>
      <c r="D5" s="843"/>
      <c r="E5" s="843"/>
      <c r="F5" s="843"/>
      <c r="G5" s="843"/>
      <c r="H5" s="843" t="s">
        <v>712</v>
      </c>
      <c r="I5" s="2521">
        <f>'BANG TÍNH'!I13*10^6/12</f>
        <v>38654405369.890045</v>
      </c>
      <c r="J5" s="2521">
        <f>I5</f>
        <v>38654405369.890045</v>
      </c>
      <c r="K5" s="2521">
        <f t="shared" ref="K5:T5" si="1">J5</f>
        <v>38654405369.890045</v>
      </c>
      <c r="L5" s="2521">
        <f t="shared" si="1"/>
        <v>38654405369.890045</v>
      </c>
      <c r="M5" s="2521">
        <f t="shared" si="1"/>
        <v>38654405369.890045</v>
      </c>
      <c r="N5" s="2521">
        <f t="shared" si="1"/>
        <v>38654405369.890045</v>
      </c>
      <c r="O5" s="2521">
        <f t="shared" si="1"/>
        <v>38654405369.890045</v>
      </c>
      <c r="P5" s="2521">
        <f t="shared" si="1"/>
        <v>38654405369.890045</v>
      </c>
      <c r="Q5" s="2521">
        <f t="shared" si="1"/>
        <v>38654405369.890045</v>
      </c>
      <c r="R5" s="2521">
        <f t="shared" si="1"/>
        <v>38654405369.890045</v>
      </c>
      <c r="S5" s="2521">
        <f t="shared" si="1"/>
        <v>38654405369.890045</v>
      </c>
      <c r="T5" s="2521">
        <f t="shared" si="1"/>
        <v>38654405369.890045</v>
      </c>
      <c r="U5" s="2522">
        <f t="shared" ref="U5:U6" si="2">SUM(I5:T5)</f>
        <v>463852864438.68042</v>
      </c>
      <c r="V5" s="843"/>
      <c r="W5" s="843"/>
      <c r="X5" s="843"/>
      <c r="Y5" s="842"/>
      <c r="Z5" s="842"/>
      <c r="AA5" s="842"/>
      <c r="AB5" s="842"/>
      <c r="AC5" s="842"/>
      <c r="AD5" s="842"/>
      <c r="AE5" s="842"/>
    </row>
    <row r="6" spans="1:31" s="841" customFormat="1">
      <c r="A6" s="841" t="s">
        <v>1588</v>
      </c>
      <c r="C6" s="842"/>
      <c r="D6" s="843"/>
      <c r="E6" s="843"/>
      <c r="F6" s="843"/>
      <c r="G6" s="843"/>
      <c r="H6" s="843" t="s">
        <v>713</v>
      </c>
      <c r="I6" s="2521">
        <f>I38+'PHONG TCHC'!I208+'PHONG TCKT'!I141+'PHONG KTVT'!I249+(('BANG TÍNH'!$I$14*10^6-275605689836)/12)</f>
        <v>32771374152.80275</v>
      </c>
      <c r="J6" s="2521">
        <f>J38+'PHONG TCHC'!J208+'PHONG TCKT'!J141+'PHONG KTVT'!J249+(('BANG TÍNH'!$I$14*10^6-275605689836)/12)</f>
        <v>22538623801.959145</v>
      </c>
      <c r="K6" s="2521">
        <f>K38+'PHONG TCHC'!K208+'PHONG TCKT'!K141+'PHONG KTVT'!K249+(('BANG TÍNH'!$I$14*10^6-275605689836)/12)</f>
        <v>22397759804.781979</v>
      </c>
      <c r="L6" s="2521">
        <f>L38+'PHONG TCHC'!L208+'PHONG TCKT'!L141+'PHONG KTVT'!L249+(('BANG TÍNH'!$I$14*10^6-275605689836)/12)</f>
        <v>23617099632.024399</v>
      </c>
      <c r="M6" s="2521">
        <f>M38+'PHONG TCHC'!M208+'PHONG TCKT'!M141+'PHONG KTVT'!M249+(('BANG TÍNH'!$I$14*10^6-275605689836)/12)</f>
        <v>25375035575.892311</v>
      </c>
      <c r="N6" s="2521">
        <f>N38+'PHONG TCHC'!N208+'PHONG TCKT'!N141+'PHONG KTVT'!N249+(('BANG TÍNH'!$I$14*10^6-275605689836)/12)</f>
        <v>31324525842.137783</v>
      </c>
      <c r="O6" s="2521">
        <f>O38+'PHONG TCHC'!O208+'PHONG TCKT'!O141+'PHONG KTVT'!O249+(('BANG TÍNH'!$I$14*10^6-275605689836)/12)</f>
        <v>29535136503.66172</v>
      </c>
      <c r="P6" s="2521">
        <f>P38+'PHONG TCHC'!P208+'PHONG TCKT'!P141+'PHONG KTVT'!P249+(('BANG TÍNH'!$I$14*10^6-275605689836)/12)</f>
        <v>30062065193.165745</v>
      </c>
      <c r="Q6" s="2521">
        <f>Q38+'PHONG TCHC'!Q208+'PHONG TCKT'!Q141+'PHONG KTVT'!Q249+(('BANG TÍNH'!$I$14*10^6-275605689836)/12)</f>
        <v>26513737349.605423</v>
      </c>
      <c r="R6" s="2521">
        <f>R38+'PHONG TCHC'!R208+'PHONG TCKT'!R141+'PHONG KTVT'!R249+(('BANG TÍNH'!$I$14*10^6-275605689836)/12)</f>
        <v>25927862676.134651</v>
      </c>
      <c r="S6" s="2521">
        <f>S38+'PHONG TCHC'!S208+'PHONG TCKT'!S141+'PHONG KTVT'!S249+(('BANG TÍNH'!$I$14*10^6-275605689836)/12)</f>
        <v>30982057466.091537</v>
      </c>
      <c r="T6" s="2521">
        <f>T38+'PHONG TCHC'!T208+'PHONG TCKT'!T141+'PHONG KTVT'!T249+(('BANG TÍNH'!$I$14*10^6-275605689836)/12)</f>
        <v>28606286759.367737</v>
      </c>
      <c r="U6" s="2522">
        <f t="shared" si="2"/>
        <v>329651564757.62518</v>
      </c>
      <c r="V6" s="843"/>
      <c r="W6" s="843"/>
      <c r="X6" s="843"/>
      <c r="Y6" s="842"/>
      <c r="Z6" s="842"/>
      <c r="AA6" s="842"/>
      <c r="AB6" s="842"/>
      <c r="AC6" s="842"/>
      <c r="AD6" s="842"/>
      <c r="AE6" s="842"/>
    </row>
    <row r="7" spans="1:31" s="758" customFormat="1" ht="31.5" customHeight="1">
      <c r="A7" s="2652" t="s">
        <v>371</v>
      </c>
      <c r="B7" s="2652" t="s">
        <v>372</v>
      </c>
      <c r="C7" s="2659" t="s">
        <v>1381</v>
      </c>
      <c r="D7" s="2652" t="s">
        <v>1457</v>
      </c>
      <c r="E7" s="2652" t="s">
        <v>1536</v>
      </c>
      <c r="F7" s="2652" t="s">
        <v>1573</v>
      </c>
      <c r="G7" s="2652" t="s">
        <v>2036</v>
      </c>
      <c r="H7" s="2657" t="s">
        <v>1917</v>
      </c>
      <c r="I7" s="2654" t="s">
        <v>1307</v>
      </c>
      <c r="J7" s="2655"/>
      <c r="K7" s="2655"/>
      <c r="L7" s="2655"/>
      <c r="M7" s="2655"/>
      <c r="N7" s="2655"/>
      <c r="O7" s="2655"/>
      <c r="P7" s="2655"/>
      <c r="Q7" s="2655"/>
      <c r="R7" s="2655"/>
      <c r="S7" s="2655"/>
      <c r="T7" s="2656"/>
      <c r="U7" s="54" t="s">
        <v>824</v>
      </c>
    </row>
    <row r="8" spans="1:31" s="758" customFormat="1" ht="31.5" customHeight="1">
      <c r="A8" s="2653"/>
      <c r="B8" s="2653"/>
      <c r="C8" s="2660"/>
      <c r="D8" s="2653"/>
      <c r="E8" s="2653"/>
      <c r="F8" s="2653"/>
      <c r="G8" s="2653"/>
      <c r="H8" s="2658"/>
      <c r="I8" s="1172" t="s">
        <v>1575</v>
      </c>
      <c r="J8" s="1172" t="s">
        <v>1576</v>
      </c>
      <c r="K8" s="1172" t="s">
        <v>1577</v>
      </c>
      <c r="L8" s="1172" t="s">
        <v>1578</v>
      </c>
      <c r="M8" s="1172" t="s">
        <v>1579</v>
      </c>
      <c r="N8" s="1172" t="s">
        <v>1580</v>
      </c>
      <c r="O8" s="1172" t="s">
        <v>1581</v>
      </c>
      <c r="P8" s="1172" t="s">
        <v>1582</v>
      </c>
      <c r="Q8" s="1172" t="s">
        <v>1583</v>
      </c>
      <c r="R8" s="1172" t="s">
        <v>1584</v>
      </c>
      <c r="S8" s="1172" t="s">
        <v>1585</v>
      </c>
      <c r="T8" s="1172" t="s">
        <v>1586</v>
      </c>
      <c r="U8" s="59"/>
    </row>
    <row r="9" spans="1:31" s="1978" customFormat="1">
      <c r="A9" s="1975">
        <v>64171</v>
      </c>
      <c r="B9" s="1976" t="s">
        <v>406</v>
      </c>
      <c r="C9" s="1977">
        <v>12562297071</v>
      </c>
      <c r="D9" s="1977">
        <v>12818355000</v>
      </c>
      <c r="E9" s="1977">
        <f>'[84]DK2024 (11.24)'!$W$155</f>
        <v>13258975827</v>
      </c>
      <c r="F9" s="1977">
        <v>13673446576.224976</v>
      </c>
      <c r="G9" s="1977">
        <f>'[85]2025 (10.25)'!$AN$168</f>
        <v>14358849905.188198</v>
      </c>
      <c r="H9" s="1977">
        <f>4%*'PB 02 CSL'!H32*10^6+250000000</f>
        <v>16812788374.129337</v>
      </c>
      <c r="I9" s="1977">
        <f>'PHONG KHKD'!I3*$H$9/('PB 02 CSL'!$H$30*10^6)</f>
        <v>1312777041.1287088</v>
      </c>
      <c r="J9" s="1977">
        <f>'PHONG KHKD'!J3*$H$9/('PB 02 CSL'!$H$30*10^6)</f>
        <v>1236069412.8925872</v>
      </c>
      <c r="K9" s="1977">
        <f>'PHONG KHKD'!K3*$H$9/('PB 02 CSL'!$H$30*10^6)</f>
        <v>1298646688.5588968</v>
      </c>
      <c r="L9" s="1977">
        <f>'PHONG KHKD'!L3*$H$9/('PB 02 CSL'!$H$30*10^6)</f>
        <v>1281151966.3296061</v>
      </c>
      <c r="M9" s="1977">
        <f>'PHONG KHKD'!M3*$H$9/('PB 02 CSL'!$H$30*10^6)</f>
        <v>1264330118.0322111</v>
      </c>
      <c r="N9" s="1977">
        <f>'PHONG KHKD'!N3*$H$9/('PB 02 CSL'!$H$30*10^6)</f>
        <v>1289899327.4442515</v>
      </c>
      <c r="O9" s="1977">
        <f>'PHONG KHKD'!O3*$H$9/('PB 02 CSL'!$H$30*10^6)</f>
        <v>1502251104.92085</v>
      </c>
      <c r="P9" s="1977">
        <f>'PHONG KHKD'!P3*$H$9/('PB 02 CSL'!$H$30*10^6)</f>
        <v>1541277792.9708068</v>
      </c>
      <c r="Q9" s="1977">
        <f>'PHONG KHKD'!Q3*$H$9/('PB 02 CSL'!$H$30*10^6)</f>
        <v>1494849491.669996</v>
      </c>
      <c r="R9" s="1977">
        <f>'PHONG KHKD'!R3*$H$9/('PB 02 CSL'!$H$30*10^6)</f>
        <v>1510998466.0354958</v>
      </c>
      <c r="S9" s="1977">
        <f>'PHONG KHKD'!S3*$H$9/('PB 02 CSL'!$H$30*10^6)</f>
        <v>1531184683.9923699</v>
      </c>
      <c r="T9" s="1977">
        <f>'PHONG KHKD'!T3*$H$9/('PB 02 CSL'!$H$30*10^6)</f>
        <v>1549352280.1535563</v>
      </c>
      <c r="U9" s="1976"/>
    </row>
    <row r="10" spans="1:31" s="455" customFormat="1">
      <c r="A10" s="227"/>
      <c r="B10" s="207" t="s">
        <v>683</v>
      </c>
      <c r="C10" s="228">
        <v>0</v>
      </c>
      <c r="D10" s="228"/>
      <c r="E10" s="228"/>
      <c r="F10" s="228"/>
      <c r="G10" s="228"/>
      <c r="H10" s="228"/>
      <c r="I10" s="228"/>
      <c r="J10" s="228"/>
      <c r="K10" s="228"/>
      <c r="L10" s="228"/>
      <c r="M10" s="228"/>
      <c r="N10" s="228"/>
      <c r="O10" s="228"/>
      <c r="P10" s="228"/>
      <c r="Q10" s="228"/>
      <c r="R10" s="228"/>
      <c r="S10" s="228"/>
      <c r="T10" s="203"/>
      <c r="U10" s="200"/>
    </row>
    <row r="11" spans="1:31" s="455" customFormat="1">
      <c r="A11" s="227"/>
      <c r="B11" s="207" t="s">
        <v>725</v>
      </c>
      <c r="C11" s="228"/>
      <c r="D11" s="228"/>
      <c r="E11" s="228"/>
      <c r="F11" s="228"/>
      <c r="G11" s="228"/>
      <c r="H11" s="228"/>
      <c r="I11" s="228"/>
      <c r="J11" s="228"/>
      <c r="K11" s="228"/>
      <c r="L11" s="228"/>
      <c r="M11" s="228"/>
      <c r="N11" s="228"/>
      <c r="O11" s="228"/>
      <c r="P11" s="228"/>
      <c r="Q11" s="228"/>
      <c r="R11" s="228"/>
      <c r="S11" s="228"/>
      <c r="T11" s="203"/>
      <c r="U11" s="200"/>
    </row>
    <row r="12" spans="1:31" s="455" customFormat="1">
      <c r="A12" s="227"/>
      <c r="B12" s="207" t="s">
        <v>684</v>
      </c>
      <c r="C12" s="228"/>
      <c r="D12" s="228"/>
      <c r="E12" s="228"/>
      <c r="F12" s="228"/>
      <c r="G12" s="228"/>
      <c r="H12" s="228"/>
      <c r="I12" s="228"/>
      <c r="J12" s="228"/>
      <c r="K12" s="228"/>
      <c r="L12" s="228"/>
      <c r="M12" s="228"/>
      <c r="N12" s="228"/>
      <c r="O12" s="228"/>
      <c r="P12" s="228"/>
      <c r="Q12" s="228"/>
      <c r="R12" s="228"/>
      <c r="S12" s="228"/>
      <c r="T12" s="203"/>
      <c r="U12" s="200"/>
    </row>
    <row r="13" spans="1:31" s="2013" customFormat="1">
      <c r="A13" s="2010">
        <v>6418</v>
      </c>
      <c r="B13" s="2011" t="s">
        <v>978</v>
      </c>
      <c r="C13" s="2012">
        <v>2895977078</v>
      </c>
      <c r="D13" s="2012">
        <f>SUM(D14:D22)</f>
        <v>1500000000</v>
      </c>
      <c r="E13" s="2012">
        <f>'[84]DK2024 (11.24)'!$W$156</f>
        <v>4462980548</v>
      </c>
      <c r="F13" s="2012">
        <v>3350000000</v>
      </c>
      <c r="G13" s="2012">
        <f>'[85]2025 (10.25)'!$AN$169</f>
        <v>5438470553.5555553</v>
      </c>
      <c r="H13" s="2012">
        <f>SUM(H14:H22)</f>
        <v>7500000000</v>
      </c>
      <c r="I13" s="2012">
        <f>SUM(I14:I22)</f>
        <v>1000000000</v>
      </c>
      <c r="J13" s="2012">
        <f t="shared" ref="J13:T13" si="3">SUM(J14:J22)</f>
        <v>0</v>
      </c>
      <c r="K13" s="2012">
        <f t="shared" si="3"/>
        <v>110000000</v>
      </c>
      <c r="L13" s="2012">
        <f t="shared" si="3"/>
        <v>0</v>
      </c>
      <c r="M13" s="2012">
        <f t="shared" si="3"/>
        <v>0</v>
      </c>
      <c r="N13" s="2012">
        <f t="shared" si="3"/>
        <v>695000000</v>
      </c>
      <c r="O13" s="2012">
        <f t="shared" si="3"/>
        <v>0</v>
      </c>
      <c r="P13" s="2012">
        <f t="shared" si="3"/>
        <v>0</v>
      </c>
      <c r="Q13" s="2012">
        <f t="shared" si="3"/>
        <v>115000000</v>
      </c>
      <c r="R13" s="2012">
        <f t="shared" si="3"/>
        <v>1500000000</v>
      </c>
      <c r="S13" s="2012">
        <f t="shared" si="3"/>
        <v>1800000000</v>
      </c>
      <c r="T13" s="2012">
        <f t="shared" si="3"/>
        <v>2280000000</v>
      </c>
      <c r="U13" s="2011"/>
    </row>
    <row r="14" spans="1:31" s="1826" customFormat="1">
      <c r="A14" s="1821"/>
      <c r="B14" s="1822" t="s">
        <v>1371</v>
      </c>
      <c r="C14" s="1823"/>
      <c r="D14" s="1823">
        <v>800000000</v>
      </c>
      <c r="E14" s="1823"/>
      <c r="F14" s="1823">
        <v>0</v>
      </c>
      <c r="G14" s="1823"/>
      <c r="H14" s="1824">
        <f>SUM(I14:T14)</f>
        <v>1500000000</v>
      </c>
      <c r="I14" s="1823"/>
      <c r="J14" s="1823"/>
      <c r="K14" s="1823"/>
      <c r="L14" s="1823"/>
      <c r="M14" s="1823"/>
      <c r="N14" s="1823"/>
      <c r="O14" s="1823"/>
      <c r="P14" s="1823"/>
      <c r="Q14" s="1823"/>
      <c r="R14" s="1823">
        <v>1500000000</v>
      </c>
      <c r="S14" s="1823"/>
      <c r="T14" s="1825"/>
      <c r="U14" s="1821"/>
    </row>
    <row r="15" spans="1:31" s="1826" customFormat="1">
      <c r="A15" s="1821"/>
      <c r="B15" s="1822" t="s">
        <v>1698</v>
      </c>
      <c r="C15" s="1823"/>
      <c r="D15" s="1823"/>
      <c r="E15" s="1823"/>
      <c r="F15" s="1823">
        <v>300000000</v>
      </c>
      <c r="G15" s="1823"/>
      <c r="H15" s="1824">
        <f>SUM(I15:T15)</f>
        <v>0</v>
      </c>
      <c r="I15" s="1823"/>
      <c r="J15" s="1823"/>
      <c r="K15" s="1823"/>
      <c r="L15" s="1823"/>
      <c r="M15" s="1823"/>
      <c r="N15" s="1823"/>
      <c r="O15" s="1823"/>
      <c r="P15" s="1823"/>
      <c r="Q15" s="1823"/>
      <c r="R15" s="1823"/>
      <c r="S15" s="1823"/>
      <c r="T15" s="1825"/>
      <c r="U15" s="1821"/>
    </row>
    <row r="16" spans="1:31" s="1826" customFormat="1">
      <c r="A16" s="1821"/>
      <c r="B16" s="1822" t="s">
        <v>1689</v>
      </c>
      <c r="C16" s="1823"/>
      <c r="D16" s="1823"/>
      <c r="E16" s="1823"/>
      <c r="F16" s="1823">
        <v>100000000</v>
      </c>
      <c r="G16" s="1823"/>
      <c r="H16" s="1824">
        <f>SUM(I16:T16)</f>
        <v>100000000</v>
      </c>
      <c r="I16" s="1823"/>
      <c r="J16" s="1823"/>
      <c r="K16" s="1823"/>
      <c r="L16" s="1823"/>
      <c r="M16" s="1823"/>
      <c r="N16" s="1823">
        <v>100000000</v>
      </c>
      <c r="O16" s="1823"/>
      <c r="P16" s="1823"/>
      <c r="Q16" s="1823"/>
      <c r="R16" s="1823"/>
      <c r="S16" s="1823"/>
      <c r="T16" s="1825"/>
      <c r="U16" s="1821"/>
    </row>
    <row r="17" spans="1:23" s="1826" customFormat="1">
      <c r="A17" s="1821"/>
      <c r="B17" s="1822" t="s">
        <v>1705</v>
      </c>
      <c r="C17" s="1823"/>
      <c r="D17" s="1823"/>
      <c r="E17" s="1823"/>
      <c r="F17" s="1823">
        <v>400000000</v>
      </c>
      <c r="G17" s="1823"/>
      <c r="H17" s="1824">
        <f>200000000+200000000</f>
        <v>400000000</v>
      </c>
      <c r="I17" s="1823"/>
      <c r="J17" s="1823"/>
      <c r="K17" s="1823">
        <v>110000000</v>
      </c>
      <c r="L17" s="1823"/>
      <c r="M17" s="1823"/>
      <c r="N17" s="1823">
        <v>115000000</v>
      </c>
      <c r="O17" s="1823"/>
      <c r="P17" s="1823"/>
      <c r="Q17" s="1823">
        <v>115000000</v>
      </c>
      <c r="R17" s="1823"/>
      <c r="S17" s="1823"/>
      <c r="T17" s="1825"/>
      <c r="U17" s="1821"/>
    </row>
    <row r="18" spans="1:23" s="1826" customFormat="1">
      <c r="A18" s="1821"/>
      <c r="B18" s="1822" t="s">
        <v>1706</v>
      </c>
      <c r="C18" s="1823"/>
      <c r="D18" s="1823"/>
      <c r="E18" s="1823"/>
      <c r="F18" s="1823">
        <v>400000000</v>
      </c>
      <c r="G18" s="1823"/>
      <c r="H18" s="1824">
        <v>400000000</v>
      </c>
      <c r="I18" s="1823"/>
      <c r="J18" s="1823"/>
      <c r="K18" s="1823"/>
      <c r="L18" s="1823"/>
      <c r="M18" s="1823"/>
      <c r="N18" s="1823">
        <v>230000000</v>
      </c>
      <c r="O18" s="1823"/>
      <c r="P18" s="1823"/>
      <c r="Q18" s="1823"/>
      <c r="R18" s="1823"/>
      <c r="S18" s="1823"/>
      <c r="T18" s="1825">
        <v>230000000</v>
      </c>
      <c r="U18" s="1821"/>
    </row>
    <row r="19" spans="1:23" s="1826" customFormat="1">
      <c r="A19" s="1821"/>
      <c r="B19" s="1822" t="s">
        <v>1699</v>
      </c>
      <c r="C19" s="1823"/>
      <c r="D19" s="1823">
        <v>250000000</v>
      </c>
      <c r="E19" s="1823"/>
      <c r="F19" s="1823">
        <v>1500000000</v>
      </c>
      <c r="G19" s="1823"/>
      <c r="H19" s="1824">
        <f>SUM(I19:T19)</f>
        <v>2200000000</v>
      </c>
      <c r="I19" s="1823"/>
      <c r="J19" s="1823"/>
      <c r="K19" s="1823"/>
      <c r="L19" s="1823"/>
      <c r="M19" s="1823"/>
      <c r="N19" s="1823">
        <v>200000000</v>
      </c>
      <c r="O19" s="1823"/>
      <c r="P19" s="1823"/>
      <c r="Q19" s="1823"/>
      <c r="R19" s="1823"/>
      <c r="S19" s="1823"/>
      <c r="T19" s="1974">
        <f>1300000000+700000000</f>
        <v>2000000000</v>
      </c>
      <c r="U19" s="1827"/>
    </row>
    <row r="20" spans="1:23" s="1826" customFormat="1">
      <c r="A20" s="1821"/>
      <c r="B20" s="1822" t="s">
        <v>1700</v>
      </c>
      <c r="C20" s="1823"/>
      <c r="D20" s="1823">
        <v>325000000</v>
      </c>
      <c r="E20" s="1823"/>
      <c r="F20" s="1823">
        <v>550000000</v>
      </c>
      <c r="G20" s="1823"/>
      <c r="H20" s="1824">
        <f>SUM(I20:T20)</f>
        <v>2800000000</v>
      </c>
      <c r="I20" s="2517">
        <f>700000000+300000000</f>
        <v>1000000000</v>
      </c>
      <c r="J20" s="1823"/>
      <c r="K20" s="1823"/>
      <c r="L20" s="1823"/>
      <c r="M20" s="1823"/>
      <c r="N20" s="1823"/>
      <c r="O20" s="1823"/>
      <c r="P20" s="1823"/>
      <c r="Q20" s="1823"/>
      <c r="R20" s="2014"/>
      <c r="S20" s="2517">
        <v>1800000000</v>
      </c>
      <c r="T20" s="1974"/>
      <c r="U20" s="1827"/>
    </row>
    <row r="21" spans="1:23" s="1826" customFormat="1">
      <c r="A21" s="1821"/>
      <c r="B21" s="1822" t="s">
        <v>977</v>
      </c>
      <c r="C21" s="1823"/>
      <c r="D21" s="1823">
        <v>100000000</v>
      </c>
      <c r="E21" s="1823"/>
      <c r="F21" s="1823"/>
      <c r="G21" s="1823"/>
      <c r="H21" s="1824">
        <f>SUM(I21:T21)</f>
        <v>0</v>
      </c>
      <c r="I21" s="1823"/>
      <c r="J21" s="1823"/>
      <c r="K21" s="1823"/>
      <c r="L21" s="1823"/>
      <c r="M21" s="1823"/>
      <c r="N21" s="1823"/>
      <c r="O21" s="1823"/>
      <c r="P21" s="1823"/>
      <c r="Q21" s="1823"/>
      <c r="R21" s="1823"/>
      <c r="S21" s="1823"/>
      <c r="T21" s="1825"/>
      <c r="U21" s="1821"/>
    </row>
    <row r="22" spans="1:23" s="1826" customFormat="1">
      <c r="A22" s="1821"/>
      <c r="B22" s="1822" t="s">
        <v>1814</v>
      </c>
      <c r="C22" s="1823"/>
      <c r="D22" s="1823">
        <f>50000000/2</f>
        <v>25000000</v>
      </c>
      <c r="E22" s="1823"/>
      <c r="F22" s="1823">
        <v>100000000</v>
      </c>
      <c r="G22" s="1823"/>
      <c r="H22" s="1824">
        <f>SUM(I22:T22)</f>
        <v>100000000</v>
      </c>
      <c r="I22" s="1823"/>
      <c r="J22" s="1823"/>
      <c r="K22" s="1823"/>
      <c r="L22" s="1823"/>
      <c r="M22" s="1823"/>
      <c r="N22" s="1823">
        <v>50000000</v>
      </c>
      <c r="O22" s="1823"/>
      <c r="P22" s="1823"/>
      <c r="Q22" s="1823"/>
      <c r="R22" s="1823"/>
      <c r="S22" s="1823"/>
      <c r="T22" s="1825">
        <v>50000000</v>
      </c>
      <c r="U22" s="1827"/>
    </row>
    <row r="23" spans="1:23" s="454" customFormat="1">
      <c r="A23" s="196">
        <v>642710</v>
      </c>
      <c r="B23" s="197" t="s">
        <v>404</v>
      </c>
      <c r="C23" s="180">
        <f>SUM(C24:C25)</f>
        <v>589383905</v>
      </c>
      <c r="D23" s="180">
        <f>SUM(D24:D25)</f>
        <v>625872000</v>
      </c>
      <c r="E23" s="180">
        <f>SUM(E24:E25)</f>
        <v>591682720</v>
      </c>
      <c r="F23" s="180">
        <v>625872000</v>
      </c>
      <c r="G23" s="180">
        <f>'[85]2025 (10.25)'!$AN$85</f>
        <v>625872000</v>
      </c>
      <c r="H23" s="180">
        <f>SUM(H24:H25)</f>
        <v>625872000</v>
      </c>
      <c r="I23" s="180">
        <v>52156000</v>
      </c>
      <c r="J23" s="180">
        <v>52156000</v>
      </c>
      <c r="K23" s="180">
        <v>52156000</v>
      </c>
      <c r="L23" s="180">
        <v>52156000</v>
      </c>
      <c r="M23" s="180">
        <v>52156000</v>
      </c>
      <c r="N23" s="180">
        <v>52156000</v>
      </c>
      <c r="O23" s="180">
        <v>52156000</v>
      </c>
      <c r="P23" s="180">
        <v>52156000</v>
      </c>
      <c r="Q23" s="180">
        <v>52156000</v>
      </c>
      <c r="R23" s="180">
        <v>52156000</v>
      </c>
      <c r="S23" s="180">
        <v>52156000</v>
      </c>
      <c r="T23" s="180">
        <v>52156000</v>
      </c>
      <c r="U23" s="197"/>
    </row>
    <row r="24" spans="1:23">
      <c r="A24" s="201"/>
      <c r="B24" s="207" t="s">
        <v>403</v>
      </c>
      <c r="C24" s="177">
        <v>0</v>
      </c>
      <c r="D24" s="203">
        <v>0</v>
      </c>
      <c r="E24" s="177"/>
      <c r="F24" s="177">
        <v>0</v>
      </c>
      <c r="G24" s="177"/>
      <c r="H24" s="1099">
        <f>SUM(I24:T24)</f>
        <v>0</v>
      </c>
      <c r="I24" s="203"/>
      <c r="J24" s="203"/>
      <c r="K24" s="203"/>
      <c r="L24" s="203"/>
      <c r="M24" s="203"/>
      <c r="N24" s="203"/>
      <c r="O24" s="203"/>
      <c r="P24" s="203"/>
      <c r="Q24" s="203"/>
      <c r="R24" s="203"/>
      <c r="S24" s="203"/>
      <c r="T24" s="203"/>
      <c r="U24" s="202"/>
    </row>
    <row r="25" spans="1:23">
      <c r="A25" s="201"/>
      <c r="B25" s="207" t="s">
        <v>402</v>
      </c>
      <c r="C25" s="177">
        <v>589383905</v>
      </c>
      <c r="D25" s="177">
        <v>625872000</v>
      </c>
      <c r="E25" s="177">
        <f>'[84]DK2024 (11.24)'!$W$75</f>
        <v>591682720</v>
      </c>
      <c r="F25" s="177">
        <v>625872000</v>
      </c>
      <c r="G25" s="177"/>
      <c r="H25" s="1099">
        <f>SUM(I25:T25)</f>
        <v>625872000</v>
      </c>
      <c r="I25" s="177">
        <v>52156000</v>
      </c>
      <c r="J25" s="177">
        <v>52156000</v>
      </c>
      <c r="K25" s="177">
        <v>52156000</v>
      </c>
      <c r="L25" s="177">
        <v>52156000</v>
      </c>
      <c r="M25" s="177">
        <v>52156000</v>
      </c>
      <c r="N25" s="177">
        <v>52156000</v>
      </c>
      <c r="O25" s="177">
        <v>52156000</v>
      </c>
      <c r="P25" s="177">
        <v>52156000</v>
      </c>
      <c r="Q25" s="177">
        <v>52156000</v>
      </c>
      <c r="R25" s="177">
        <v>52156000</v>
      </c>
      <c r="S25" s="177">
        <v>52156000</v>
      </c>
      <c r="T25" s="177">
        <v>52156000</v>
      </c>
      <c r="U25" s="202"/>
    </row>
    <row r="26" spans="1:23" s="454" customFormat="1">
      <c r="A26" s="196"/>
      <c r="B26" s="197" t="s">
        <v>489</v>
      </c>
      <c r="C26" s="680"/>
      <c r="D26" s="180"/>
      <c r="E26" s="680"/>
      <c r="F26" s="680"/>
      <c r="G26" s="680"/>
      <c r="H26" s="680"/>
      <c r="I26" s="180"/>
      <c r="J26" s="180"/>
      <c r="K26" s="180"/>
      <c r="L26" s="180"/>
      <c r="M26" s="180"/>
      <c r="N26" s="180"/>
      <c r="O26" s="180"/>
      <c r="P26" s="180"/>
      <c r="Q26" s="180"/>
      <c r="R26" s="180"/>
      <c r="S26" s="180"/>
      <c r="T26" s="180"/>
      <c r="U26" s="197"/>
    </row>
    <row r="27" spans="1:23" s="454" customFormat="1">
      <c r="A27" s="196">
        <v>62776</v>
      </c>
      <c r="B27" s="197" t="s">
        <v>400</v>
      </c>
      <c r="C27" s="180">
        <v>56840000</v>
      </c>
      <c r="D27" s="180">
        <f>18000000*12</f>
        <v>216000000</v>
      </c>
      <c r="E27" s="1109">
        <f>'[84]DK2024 (11.24)'!$W$111</f>
        <v>104898333</v>
      </c>
      <c r="F27" s="1109">
        <v>155000000</v>
      </c>
      <c r="G27" s="1109">
        <f>'[85]2025 (10.25)'!$AN$121</f>
        <v>87668493.150684938</v>
      </c>
      <c r="H27" s="566">
        <f>SUM(I27:T27)</f>
        <v>90000000</v>
      </c>
      <c r="I27" s="230">
        <v>7500000</v>
      </c>
      <c r="J27" s="230">
        <f>I27</f>
        <v>7500000</v>
      </c>
      <c r="K27" s="230">
        <f t="shared" ref="K27:T27" si="4">J27</f>
        <v>7500000</v>
      </c>
      <c r="L27" s="230">
        <f t="shared" si="4"/>
        <v>7500000</v>
      </c>
      <c r="M27" s="230">
        <f t="shared" si="4"/>
        <v>7500000</v>
      </c>
      <c r="N27" s="230">
        <f t="shared" si="4"/>
        <v>7500000</v>
      </c>
      <c r="O27" s="230">
        <f t="shared" si="4"/>
        <v>7500000</v>
      </c>
      <c r="P27" s="230">
        <f t="shared" si="4"/>
        <v>7500000</v>
      </c>
      <c r="Q27" s="230">
        <f t="shared" si="4"/>
        <v>7500000</v>
      </c>
      <c r="R27" s="230">
        <f t="shared" si="4"/>
        <v>7500000</v>
      </c>
      <c r="S27" s="230">
        <f t="shared" si="4"/>
        <v>7500000</v>
      </c>
      <c r="T27" s="230">
        <f t="shared" si="4"/>
        <v>7500000</v>
      </c>
      <c r="U27" s="197"/>
    </row>
    <row r="28" spans="1:23" s="1820" customFormat="1">
      <c r="A28" s="1817"/>
      <c r="B28" s="1818" t="s">
        <v>399</v>
      </c>
      <c r="C28" s="1819">
        <f t="shared" ref="C28:T28" si="5">SUM(C29:C31)</f>
        <v>23121394091</v>
      </c>
      <c r="D28" s="1819">
        <f t="shared" si="5"/>
        <v>17210250000</v>
      </c>
      <c r="E28" s="1819">
        <f t="shared" si="5"/>
        <v>26972740918</v>
      </c>
      <c r="F28" s="1819">
        <v>27031887300</v>
      </c>
      <c r="G28" s="1819">
        <f>'[85]2025 (10.25)'!$AN$123</f>
        <v>42268892015.551727</v>
      </c>
      <c r="H28" s="1819">
        <f t="shared" si="5"/>
        <v>34349120000</v>
      </c>
      <c r="I28" s="1819">
        <f t="shared" si="5"/>
        <v>2815365000</v>
      </c>
      <c r="J28" s="1819">
        <f t="shared" si="5"/>
        <v>2771795000</v>
      </c>
      <c r="K28" s="1819">
        <f t="shared" si="5"/>
        <v>2888620000</v>
      </c>
      <c r="L28" s="1819">
        <f t="shared" si="5"/>
        <v>2647700000</v>
      </c>
      <c r="M28" s="1819">
        <f t="shared" si="5"/>
        <v>3812060000</v>
      </c>
      <c r="N28" s="1819">
        <f t="shared" si="5"/>
        <v>4011350000</v>
      </c>
      <c r="O28" s="1819">
        <f t="shared" si="5"/>
        <v>2821225000</v>
      </c>
      <c r="P28" s="1819">
        <f t="shared" si="5"/>
        <v>2557450000</v>
      </c>
      <c r="Q28" s="1819">
        <f t="shared" si="5"/>
        <v>2260540000</v>
      </c>
      <c r="R28" s="1819">
        <f t="shared" si="5"/>
        <v>2592755000</v>
      </c>
      <c r="S28" s="1819">
        <f t="shared" si="5"/>
        <v>2581805000</v>
      </c>
      <c r="T28" s="1819">
        <f t="shared" si="5"/>
        <v>2588455000</v>
      </c>
      <c r="U28" s="1819"/>
    </row>
    <row r="29" spans="1:23" s="1826" customFormat="1">
      <c r="A29" s="1821">
        <v>627771</v>
      </c>
      <c r="B29" s="1828" t="s">
        <v>860</v>
      </c>
      <c r="C29" s="1829">
        <v>4648828849</v>
      </c>
      <c r="D29" s="1829">
        <v>3995000000</v>
      </c>
      <c r="E29" s="1829">
        <f>'[84]DK2024 (11.24)'!$W$114</f>
        <v>4126042044</v>
      </c>
      <c r="F29" s="1829">
        <v>6960000000</v>
      </c>
      <c r="G29" s="1829"/>
      <c r="H29" s="1824">
        <f>DD!O172+DD!O175+DD!O176</f>
        <v>11001990000</v>
      </c>
      <c r="I29" s="1824">
        <f>DD!C172+DD!C175+DD!C176</f>
        <v>824670000</v>
      </c>
      <c r="J29" s="1824">
        <f>DD!D172+DD!D175+DD!D176</f>
        <v>738795000</v>
      </c>
      <c r="K29" s="1824">
        <f>DD!E172+DD!E175+DD!E176</f>
        <v>911430000</v>
      </c>
      <c r="L29" s="1824">
        <f>DD!F172+DD!F175+DD!F176</f>
        <v>943515000</v>
      </c>
      <c r="M29" s="1824">
        <f>DD!G172+DD!G175+DD!G176</f>
        <v>893595000</v>
      </c>
      <c r="N29" s="1824">
        <f>DD!H172+DD!H175+DD!H176</f>
        <v>991425000</v>
      </c>
      <c r="O29" s="1824">
        <f>DD!I172+DD!I175+DD!I176</f>
        <v>918570000</v>
      </c>
      <c r="P29" s="1824">
        <f>DD!J172+DD!J175+DD!J176</f>
        <v>938325000</v>
      </c>
      <c r="Q29" s="1824">
        <f>DD!K172+DD!K175+DD!K176</f>
        <v>863145000</v>
      </c>
      <c r="R29" s="1824">
        <f>DD!L172+DD!L175+DD!L176</f>
        <v>973965000</v>
      </c>
      <c r="S29" s="1824">
        <f>DD!M172+DD!M175+DD!M176</f>
        <v>971985000</v>
      </c>
      <c r="T29" s="1824">
        <f>DD!N172+DD!N175+DD!N176</f>
        <v>1032570000</v>
      </c>
      <c r="U29" s="1829"/>
      <c r="V29" s="1831"/>
      <c r="W29" s="1832"/>
    </row>
    <row r="30" spans="1:23" s="1826" customFormat="1">
      <c r="A30" s="1870">
        <v>627772</v>
      </c>
      <c r="B30" s="1833" t="s">
        <v>859</v>
      </c>
      <c r="C30" s="1834">
        <v>4122952720</v>
      </c>
      <c r="D30" s="1834">
        <v>4467250000</v>
      </c>
      <c r="E30" s="1834">
        <f>'[84]DK2024 (11.24)'!$W$115</f>
        <v>4590134192</v>
      </c>
      <c r="F30" s="1834">
        <v>5691851300</v>
      </c>
      <c r="G30" s="1834"/>
      <c r="H30" s="1824">
        <f>DD!O173</f>
        <v>6150430000</v>
      </c>
      <c r="I30" s="1824">
        <f>DD!C173</f>
        <v>495495000</v>
      </c>
      <c r="J30" s="1824">
        <f>DD!D173</f>
        <v>471900000</v>
      </c>
      <c r="K30" s="1824">
        <f>DD!E173</f>
        <v>519090000</v>
      </c>
      <c r="L30" s="1824">
        <f>DD!F173</f>
        <v>542685000</v>
      </c>
      <c r="M30" s="1824">
        <f>DD!G173</f>
        <v>479765000</v>
      </c>
      <c r="N30" s="1824">
        <f>DD!H173</f>
        <v>511225000</v>
      </c>
      <c r="O30" s="1824">
        <f>DD!I173</f>
        <v>526955000</v>
      </c>
      <c r="P30" s="1824">
        <f>DD!J173</f>
        <v>511225000</v>
      </c>
      <c r="Q30" s="1824">
        <f>DD!K173</f>
        <v>495495000</v>
      </c>
      <c r="R30" s="1824">
        <f>DD!L173</f>
        <v>519090000</v>
      </c>
      <c r="S30" s="1824">
        <f>DD!M173</f>
        <v>534820000</v>
      </c>
      <c r="T30" s="1824">
        <f>DD!N173</f>
        <v>542685000</v>
      </c>
      <c r="U30" s="1834"/>
      <c r="V30" s="1831"/>
      <c r="W30" s="1832"/>
    </row>
    <row r="31" spans="1:23" s="1826" customFormat="1">
      <c r="A31" s="1870">
        <v>627773</v>
      </c>
      <c r="B31" s="1833" t="s">
        <v>737</v>
      </c>
      <c r="C31" s="1830">
        <v>14349612522</v>
      </c>
      <c r="D31" s="1830">
        <v>8748000000</v>
      </c>
      <c r="E31" s="1830">
        <f>'[84]DK2024 (11.24)'!$W$116</f>
        <v>18256564682</v>
      </c>
      <c r="F31" s="1830">
        <v>14380035999.999998</v>
      </c>
      <c r="G31" s="1830"/>
      <c r="H31" s="1824">
        <f>DD!O177+DD!O174</f>
        <v>17196700000</v>
      </c>
      <c r="I31" s="1824">
        <f>DD!C177+DD!C174</f>
        <v>1495200000</v>
      </c>
      <c r="J31" s="1824">
        <f>DD!D177+DD!D174</f>
        <v>1561100000</v>
      </c>
      <c r="K31" s="1824">
        <f>DD!E177+DD!E174</f>
        <v>1458100000</v>
      </c>
      <c r="L31" s="1824">
        <f>DD!F177+DD!F174</f>
        <v>1161500000</v>
      </c>
      <c r="M31" s="1824">
        <f>DD!G177+DD!G174</f>
        <v>2438700000</v>
      </c>
      <c r="N31" s="1824">
        <f>DD!H177+DD!H174</f>
        <v>2508700000</v>
      </c>
      <c r="O31" s="1824">
        <f>DD!I177+DD!I174</f>
        <v>1375700000</v>
      </c>
      <c r="P31" s="1824">
        <f>DD!J177+DD!J174</f>
        <v>1107900000</v>
      </c>
      <c r="Q31" s="1824">
        <f>DD!K177+DD!K174</f>
        <v>901900000</v>
      </c>
      <c r="R31" s="1824">
        <f>DD!L177+DD!L174</f>
        <v>1099700000</v>
      </c>
      <c r="S31" s="1824">
        <f>DD!M177+DD!M174</f>
        <v>1075000000</v>
      </c>
      <c r="T31" s="1824">
        <f>DD!N177+DD!N174</f>
        <v>1013200000</v>
      </c>
      <c r="U31" s="1835"/>
      <c r="W31" s="1832"/>
    </row>
    <row r="32" spans="1:23" s="1999" customFormat="1" ht="14.4">
      <c r="A32" s="1995"/>
      <c r="B32" s="1996" t="s">
        <v>2033</v>
      </c>
      <c r="C32" s="1997"/>
      <c r="D32" s="1997"/>
      <c r="E32" s="1997"/>
      <c r="F32" s="2241">
        <v>25993500000</v>
      </c>
      <c r="G32" s="1997"/>
      <c r="H32" s="2007">
        <f>'PB 02 CSL'!H39*93%*10^6</f>
        <v>33861300000.000004</v>
      </c>
      <c r="I32" s="1997"/>
      <c r="J32" s="1997"/>
      <c r="K32" s="1997"/>
      <c r="L32" s="1997"/>
      <c r="M32" s="1997"/>
      <c r="N32" s="1997"/>
      <c r="O32" s="1997"/>
      <c r="P32" s="1997"/>
      <c r="Q32" s="1997"/>
      <c r="R32" s="1997"/>
      <c r="S32" s="1997"/>
      <c r="T32" s="1997"/>
      <c r="U32" s="1998"/>
      <c r="W32" s="2000"/>
    </row>
    <row r="33" spans="1:24" s="2006" customFormat="1">
      <c r="A33" s="2001">
        <v>62779</v>
      </c>
      <c r="B33" s="2002" t="s">
        <v>1331</v>
      </c>
      <c r="C33" s="2003">
        <f>1084454544+68181818*4</f>
        <v>1357181816</v>
      </c>
      <c r="D33" s="2003">
        <f>68181818*1.1*12+70000000*12</f>
        <v>1739999997.6000001</v>
      </c>
      <c r="E33" s="2003">
        <f>'[84]DK2024 (11.24)'!$W$140</f>
        <v>900000000</v>
      </c>
      <c r="F33" s="2003">
        <v>990000000</v>
      </c>
      <c r="G33" s="2003">
        <f>'[85]2025 (10.25)'!$AN$151</f>
        <v>990000000</v>
      </c>
      <c r="H33" s="2004">
        <f>SUM(I33:T33)</f>
        <v>990000000</v>
      </c>
      <c r="I33" s="2003">
        <f>1.1*75000000</f>
        <v>82500000</v>
      </c>
      <c r="J33" s="2003">
        <v>82500000</v>
      </c>
      <c r="K33" s="2003">
        <v>82500000</v>
      </c>
      <c r="L33" s="2003">
        <v>82500000</v>
      </c>
      <c r="M33" s="2003">
        <v>82500000</v>
      </c>
      <c r="N33" s="2003">
        <v>82500000</v>
      </c>
      <c r="O33" s="2005">
        <v>82500000</v>
      </c>
      <c r="P33" s="2003">
        <v>82500000</v>
      </c>
      <c r="Q33" s="2003">
        <v>82500000</v>
      </c>
      <c r="R33" s="2003">
        <v>82500000</v>
      </c>
      <c r="S33" s="2003">
        <v>82500000</v>
      </c>
      <c r="T33" s="2003">
        <v>82500000</v>
      </c>
      <c r="U33" s="2005"/>
    </row>
    <row r="34" spans="1:24" s="758" customFormat="1">
      <c r="A34" s="719">
        <v>642</v>
      </c>
      <c r="B34" s="720" t="s">
        <v>993</v>
      </c>
      <c r="C34" s="721">
        <v>90000000</v>
      </c>
      <c r="D34" s="721">
        <v>50000000</v>
      </c>
      <c r="E34" s="721">
        <f>'[84]DK2024 (11.24)'!$W$151</f>
        <v>95000000</v>
      </c>
      <c r="F34" s="721">
        <v>50000000</v>
      </c>
      <c r="G34" s="721">
        <f>'[85]2025 (10.25)'!$AN$164</f>
        <v>50000000</v>
      </c>
      <c r="H34" s="721">
        <v>50000000</v>
      </c>
      <c r="I34" s="721"/>
      <c r="J34" s="721">
        <f>H34</f>
        <v>50000000</v>
      </c>
      <c r="K34" s="721"/>
      <c r="L34" s="721"/>
      <c r="M34" s="721"/>
      <c r="N34" s="721"/>
      <c r="O34" s="721"/>
      <c r="P34" s="721"/>
      <c r="Q34" s="721"/>
      <c r="R34" s="721"/>
      <c r="S34" s="721"/>
      <c r="T34" s="721"/>
      <c r="U34" s="720"/>
    </row>
    <row r="35" spans="1:24">
      <c r="A35" s="196">
        <v>627851</v>
      </c>
      <c r="B35" s="565" t="s">
        <v>705</v>
      </c>
      <c r="C35" s="566">
        <v>234782150</v>
      </c>
      <c r="D35" s="180">
        <f>D36+D37</f>
        <v>564000000</v>
      </c>
      <c r="E35" s="566">
        <f>'[84]DK2024 (11.24)'!$W$139</f>
        <v>185223000</v>
      </c>
      <c r="F35" s="566">
        <v>250000001</v>
      </c>
      <c r="G35" s="566">
        <f>'[85]2025 (10.25)'!$AN$150</f>
        <v>1477852350</v>
      </c>
      <c r="H35" s="566">
        <f>SUM(I35:T35)</f>
        <v>2040000000</v>
      </c>
      <c r="I35" s="180">
        <v>170000000</v>
      </c>
      <c r="J35" s="180">
        <f>I35</f>
        <v>170000000</v>
      </c>
      <c r="K35" s="180">
        <f t="shared" ref="K35:T35" si="6">J35</f>
        <v>170000000</v>
      </c>
      <c r="L35" s="180">
        <f t="shared" si="6"/>
        <v>170000000</v>
      </c>
      <c r="M35" s="180">
        <f t="shared" si="6"/>
        <v>170000000</v>
      </c>
      <c r="N35" s="180">
        <f t="shared" si="6"/>
        <v>170000000</v>
      </c>
      <c r="O35" s="180">
        <f t="shared" si="6"/>
        <v>170000000</v>
      </c>
      <c r="P35" s="180">
        <f t="shared" si="6"/>
        <v>170000000</v>
      </c>
      <c r="Q35" s="180">
        <f t="shared" si="6"/>
        <v>170000000</v>
      </c>
      <c r="R35" s="180">
        <f t="shared" si="6"/>
        <v>170000000</v>
      </c>
      <c r="S35" s="180">
        <f t="shared" si="6"/>
        <v>170000000</v>
      </c>
      <c r="T35" s="180">
        <f t="shared" si="6"/>
        <v>170000000</v>
      </c>
      <c r="U35" s="197"/>
    </row>
    <row r="36" spans="1:24">
      <c r="A36" s="196"/>
      <c r="B36" s="224" t="s">
        <v>991</v>
      </c>
      <c r="C36" s="681"/>
      <c r="D36" s="199">
        <f>12000000*12</f>
        <v>144000000</v>
      </c>
      <c r="E36" s="1098"/>
      <c r="F36" s="1098">
        <v>87900000</v>
      </c>
      <c r="G36" s="1098"/>
      <c r="H36" s="1099">
        <f>SUM(I36:T36)</f>
        <v>0</v>
      </c>
      <c r="I36" s="199"/>
      <c r="J36" s="199"/>
      <c r="K36" s="199"/>
      <c r="L36" s="199"/>
      <c r="M36" s="199"/>
      <c r="N36" s="199"/>
      <c r="O36" s="199"/>
      <c r="P36" s="199"/>
      <c r="Q36" s="199"/>
      <c r="R36" s="199"/>
      <c r="S36" s="199"/>
      <c r="T36" s="199"/>
      <c r="U36" s="198"/>
    </row>
    <row r="37" spans="1:24">
      <c r="A37" s="196"/>
      <c r="B37" s="224" t="s">
        <v>992</v>
      </c>
      <c r="C37" s="681"/>
      <c r="D37" s="199">
        <f>35000000*12</f>
        <v>420000000</v>
      </c>
      <c r="E37" s="1098"/>
      <c r="F37" s="1098">
        <v>162100001</v>
      </c>
      <c r="G37" s="1098"/>
      <c r="H37" s="1099">
        <f>SUM(I37:T37)</f>
        <v>0</v>
      </c>
      <c r="I37" s="199"/>
      <c r="J37" s="199"/>
      <c r="K37" s="199"/>
      <c r="L37" s="199"/>
      <c r="M37" s="199"/>
      <c r="N37" s="199"/>
      <c r="O37" s="199"/>
      <c r="P37" s="199"/>
      <c r="Q37" s="199"/>
      <c r="R37" s="199"/>
      <c r="S37" s="199"/>
      <c r="T37" s="199"/>
      <c r="U37" s="198"/>
    </row>
    <row r="38" spans="1:24">
      <c r="A38" s="2663" t="s">
        <v>150</v>
      </c>
      <c r="B38" s="2664"/>
      <c r="C38" s="204">
        <f>C9+C13+C23+C26+C27+C28+C33+'PHONG KTVT'!C248+C34+C35</f>
        <v>41237482111</v>
      </c>
      <c r="D38" s="204">
        <f>D9+D13+D23+D26+D27+D28+D33+'PHONG KTVT'!D248+D34+D35</f>
        <v>34774476997.599998</v>
      </c>
      <c r="E38" s="204">
        <f>E9+E13+E23+E26+E27+E28+E33+'PHONG KTVT'!E248+E34+E35</f>
        <v>46730401346</v>
      </c>
      <c r="F38" s="204"/>
      <c r="G38" s="204"/>
      <c r="H38" s="204">
        <f>H9+H13+H23+H26+H27+H28+H33+'PHONG KTVT'!G248+H34+H35</f>
        <v>62707780374.129333</v>
      </c>
      <c r="I38" s="204">
        <f>I9+I13+I23+I26+I27+I28+I33+'PHONG KTVT'!H248+I34+I35</f>
        <v>5690298041.1287088</v>
      </c>
      <c r="J38" s="204">
        <f>J9+J13+J23+J26+J27+J28+J33+'PHONG KTVT'!I248+J34+J35</f>
        <v>4370020412.8925877</v>
      </c>
      <c r="K38" s="204">
        <f>K9+K13+K23+K26+K27+K28+K33+'PHONG KTVT'!J248+K34+K35</f>
        <v>4609422688.558897</v>
      </c>
      <c r="L38" s="204">
        <f>L9+L13+L23+L26+L27+L28+L33+'PHONG KTVT'!K248+L34+L35</f>
        <v>4241007966.3296061</v>
      </c>
      <c r="M38" s="204">
        <f>M9+M13+M23+M26+M27+M28+M33+'PHONG KTVT'!L248+M34+M35</f>
        <v>5388546118.0322113</v>
      </c>
      <c r="N38" s="204">
        <f>N9+N13+N23+N26+N27+N28+N33+'PHONG KTVT'!M248+N34+N35</f>
        <v>6308405327.444252</v>
      </c>
      <c r="O38" s="204">
        <f>O9+O13+O23+O26+O27+O28+O33+'PHONG KTVT'!N248+O34+O35</f>
        <v>4635632104.9208498</v>
      </c>
      <c r="P38" s="204">
        <f>P9+P13+P23+P26+P27+P28+P33+'PHONG KTVT'!O248+P34+P35</f>
        <v>4410883792.9708071</v>
      </c>
      <c r="Q38" s="204">
        <f>Q9+Q13+Q23+Q26+Q27+Q28+Q33+'PHONG KTVT'!P248+Q34+Q35</f>
        <v>4182545491.6699963</v>
      </c>
      <c r="R38" s="204">
        <f>R9+R13+R23+R26+R27+R28+R33+'PHONG KTVT'!Q248+R34+R35</f>
        <v>5915909466.0354958</v>
      </c>
      <c r="S38" s="204">
        <f>S9+S13+S23+S26+S27+S28+S33+'PHONG KTVT'!R248+S34+S35</f>
        <v>6475145683.9923697</v>
      </c>
      <c r="T38" s="204">
        <f>T9+T13+T23+T26+T27+T28+T33+'PHONG KTVT'!S248+T34+T35</f>
        <v>6729963280.1535568</v>
      </c>
      <c r="U38" s="208"/>
      <c r="W38" s="453"/>
      <c r="X38" s="453"/>
    </row>
    <row r="39" spans="1:24" s="457" customFormat="1">
      <c r="A39" s="206"/>
      <c r="B39" s="206"/>
      <c r="C39" s="452"/>
      <c r="D39" s="206"/>
      <c r="E39" s="206"/>
      <c r="F39" s="206"/>
      <c r="G39" s="206"/>
      <c r="H39" s="2662"/>
      <c r="I39" s="2662"/>
      <c r="J39" s="2662"/>
      <c r="K39" s="2662"/>
      <c r="L39" s="2662"/>
      <c r="M39" s="2662"/>
      <c r="N39" s="2662"/>
      <c r="O39" s="2662"/>
      <c r="P39" s="2662"/>
      <c r="Q39" s="2662"/>
      <c r="R39" s="2662"/>
      <c r="S39" s="2662"/>
      <c r="T39" s="2662"/>
      <c r="U39" s="2662"/>
    </row>
    <row r="40" spans="1:24">
      <c r="I40" s="2588">
        <f>('BANG TÍNH'!$I$83/DD!$J$9)*DD!K9*10^6</f>
        <v>2722507646.6234164</v>
      </c>
      <c r="J40" s="2588">
        <f>('BANG TÍNH'!$I$83/DD!$J$9)*DD!L9*10^6</f>
        <v>2563427240.8237906</v>
      </c>
      <c r="K40" s="2588">
        <f>('BANG TÍNH'!$I$83/DD!$J$9)*DD!M9*10^6</f>
        <v>2693203361.3445377</v>
      </c>
      <c r="L40" s="2588">
        <f>('BANG TÍNH'!$I$83/DD!$J$9)*DD!N9*10^6</f>
        <v>2656921865.2849741</v>
      </c>
      <c r="M40" s="2588">
        <f>('BANG TÍNH'!$I$83/DD!$J$9)*DD!O9*10^6</f>
        <v>2622035811.3815475</v>
      </c>
      <c r="N40" s="2588">
        <f>('BANG TÍNH'!$I$83/DD!$J$9)*DD!P9*10^6</f>
        <v>2675062613.3147564</v>
      </c>
      <c r="O40" s="2588">
        <f>('BANG TÍNH'!$I$83/DD!$J$9)*DD!Q9*10^6</f>
        <v>2645758328.0358777</v>
      </c>
      <c r="P40" s="2588">
        <f>('BANG TÍNH'!$I$83/DD!$J$9)*DD!R9*10^6</f>
        <v>2726693973.0918274</v>
      </c>
      <c r="Q40" s="2588">
        <f>('BANG TÍNH'!$I$83/DD!$J$9)*DD!S9*10^6</f>
        <v>2630408464.3183699</v>
      </c>
      <c r="R40" s="2588">
        <f>('BANG TÍNH'!$I$83/DD!$J$9)*DD!T9*10^6</f>
        <v>2663899076.0656595</v>
      </c>
      <c r="S40" s="2588">
        <f>('BANG TÍNH'!$I$83/DD!$J$9)*DD!U9*10^6</f>
        <v>2705762340.7497711</v>
      </c>
      <c r="T40" s="2588">
        <f>('BANG TÍNH'!$I$83/DD!$J$9)*DD!V9*10^6</f>
        <v>2743439278.9654722</v>
      </c>
      <c r="U40" s="454" t="s">
        <v>174</v>
      </c>
    </row>
    <row r="41" spans="1:24">
      <c r="E41" s="458"/>
      <c r="F41" s="458"/>
      <c r="G41" s="458"/>
      <c r="U41" s="206" t="s">
        <v>2193</v>
      </c>
    </row>
    <row r="42" spans="1:24">
      <c r="U42" s="206" t="s">
        <v>2194</v>
      </c>
    </row>
    <row r="43" spans="1:24">
      <c r="A43" s="2661" t="s">
        <v>391</v>
      </c>
      <c r="B43" s="2661"/>
      <c r="C43" s="2661" t="s">
        <v>413</v>
      </c>
      <c r="D43" s="2661"/>
      <c r="E43" s="2661"/>
      <c r="F43" s="2199"/>
      <c r="G43" s="2199"/>
      <c r="H43" s="454" t="s">
        <v>181</v>
      </c>
      <c r="I43" s="206"/>
      <c r="J43" s="206"/>
      <c r="K43" s="206"/>
      <c r="L43" s="206"/>
      <c r="M43" s="206"/>
      <c r="N43" s="206"/>
      <c r="O43" s="206"/>
      <c r="P43" s="206"/>
      <c r="Q43" s="206"/>
      <c r="R43" s="206"/>
      <c r="S43" s="206"/>
      <c r="T43" s="206"/>
      <c r="U43" s="206" t="s">
        <v>2195</v>
      </c>
    </row>
    <row r="44" spans="1:24">
      <c r="B44" s="451"/>
      <c r="C44" s="450"/>
      <c r="D44" s="451"/>
      <c r="E44" s="451"/>
      <c r="F44" s="451"/>
      <c r="G44" s="451"/>
      <c r="H44" s="206"/>
      <c r="I44" s="206"/>
      <c r="J44" s="206"/>
      <c r="K44" s="206"/>
      <c r="L44" s="206"/>
      <c r="M44" s="206"/>
      <c r="N44" s="206"/>
      <c r="O44" s="206"/>
      <c r="P44" s="206"/>
      <c r="Q44" s="206"/>
      <c r="R44" s="206"/>
      <c r="S44" s="206"/>
      <c r="T44" s="206"/>
    </row>
    <row r="45" spans="1:24">
      <c r="B45" s="451"/>
      <c r="C45" s="450"/>
      <c r="D45" s="451"/>
      <c r="E45" s="451"/>
      <c r="F45" s="451"/>
      <c r="G45" s="451"/>
      <c r="H45" s="206"/>
      <c r="I45" s="206"/>
      <c r="J45" s="206"/>
      <c r="K45" s="206"/>
      <c r="L45" s="206"/>
      <c r="M45" s="206"/>
      <c r="N45" s="206"/>
      <c r="O45" s="206"/>
      <c r="P45" s="206"/>
      <c r="Q45" s="206"/>
      <c r="R45" s="206"/>
      <c r="S45" s="206"/>
      <c r="T45" s="206"/>
    </row>
    <row r="46" spans="1:24">
      <c r="B46" s="451"/>
      <c r="C46" s="450"/>
      <c r="D46" s="451"/>
      <c r="E46" s="451"/>
      <c r="F46" s="451"/>
      <c r="G46" s="451"/>
      <c r="H46" s="454"/>
      <c r="I46" s="454"/>
      <c r="J46" s="454"/>
      <c r="K46" s="454"/>
      <c r="L46" s="454"/>
      <c r="M46" s="454"/>
      <c r="N46" s="454"/>
      <c r="O46" s="454"/>
      <c r="P46" s="454"/>
      <c r="Q46" s="454"/>
      <c r="R46" s="454"/>
      <c r="S46" s="454"/>
      <c r="T46" s="454"/>
    </row>
    <row r="47" spans="1:24">
      <c r="A47" s="2661" t="s">
        <v>1724</v>
      </c>
      <c r="B47" s="2661"/>
      <c r="C47" s="2661" t="s">
        <v>848</v>
      </c>
      <c r="D47" s="2661"/>
      <c r="E47" s="2661"/>
      <c r="F47" s="2199"/>
      <c r="G47" s="2199"/>
      <c r="H47" s="454" t="s">
        <v>1533</v>
      </c>
      <c r="I47" s="454"/>
      <c r="J47" s="454"/>
      <c r="K47" s="454"/>
      <c r="L47" s="454"/>
      <c r="M47" s="454"/>
      <c r="N47" s="454"/>
      <c r="O47" s="454"/>
      <c r="P47" s="454"/>
      <c r="Q47" s="454"/>
      <c r="R47" s="454"/>
      <c r="S47" s="454"/>
      <c r="T47" s="454"/>
      <c r="U47" s="454"/>
    </row>
    <row r="48" spans="1:24" s="454" customFormat="1">
      <c r="A48" s="206"/>
      <c r="C48" s="459"/>
      <c r="H48" s="453"/>
      <c r="I48" s="453"/>
      <c r="J48" s="453"/>
      <c r="K48" s="453"/>
      <c r="L48" s="453"/>
      <c r="M48" s="453"/>
      <c r="N48" s="453"/>
      <c r="O48" s="453"/>
      <c r="P48" s="453"/>
      <c r="Q48" s="453"/>
      <c r="R48" s="453"/>
      <c r="S48" s="453"/>
      <c r="T48" s="453"/>
      <c r="U48" s="206"/>
    </row>
    <row r="50" spans="1:21" hidden="1"/>
    <row r="51" spans="1:21" hidden="1">
      <c r="A51" s="454"/>
      <c r="H51" s="460" t="e">
        <f>#REF!*137%</f>
        <v>#REF!</v>
      </c>
      <c r="I51" s="460" t="e">
        <f>#REF!*137%</f>
        <v>#REF!</v>
      </c>
      <c r="J51" s="460"/>
      <c r="K51" s="460"/>
      <c r="L51" s="460"/>
      <c r="M51" s="460"/>
      <c r="N51" s="460"/>
      <c r="O51" s="460"/>
      <c r="P51" s="460"/>
      <c r="Q51" s="460"/>
      <c r="R51" s="460"/>
      <c r="S51" s="460"/>
      <c r="T51" s="460"/>
    </row>
    <row r="52" spans="1:21" s="454" customFormat="1" hidden="1">
      <c r="A52" s="206"/>
      <c r="B52" s="206"/>
      <c r="C52" s="452"/>
      <c r="D52" s="206" t="s">
        <v>706</v>
      </c>
      <c r="E52" s="456">
        <f>400000000*12</f>
        <v>4800000000</v>
      </c>
      <c r="F52" s="456"/>
      <c r="G52" s="456"/>
      <c r="H52" s="453">
        <f>440000000*12</f>
        <v>5280000000</v>
      </c>
      <c r="I52" s="453">
        <f>440000000*12</f>
        <v>5280000000</v>
      </c>
      <c r="J52" s="453"/>
      <c r="K52" s="453"/>
      <c r="L52" s="453"/>
      <c r="M52" s="453"/>
      <c r="N52" s="453"/>
      <c r="O52" s="453"/>
      <c r="P52" s="453"/>
      <c r="Q52" s="453"/>
      <c r="R52" s="453"/>
      <c r="S52" s="453"/>
      <c r="T52" s="453"/>
      <c r="U52" s="206"/>
    </row>
    <row r="53" spans="1:21" hidden="1">
      <c r="D53" s="206" t="s">
        <v>707</v>
      </c>
      <c r="E53" s="453" t="e">
        <f>#REF!-E52</f>
        <v>#REF!</v>
      </c>
      <c r="F53" s="453"/>
      <c r="G53" s="453"/>
      <c r="H53" s="461" t="e">
        <f>H51-H52</f>
        <v>#REF!</v>
      </c>
      <c r="I53" s="461" t="e">
        <f>I51-I52</f>
        <v>#REF!</v>
      </c>
      <c r="J53" s="461"/>
      <c r="K53" s="461"/>
      <c r="L53" s="461"/>
      <c r="M53" s="461"/>
      <c r="N53" s="461"/>
      <c r="O53" s="461"/>
      <c r="P53" s="461"/>
      <c r="Q53" s="461"/>
      <c r="R53" s="461"/>
      <c r="S53" s="461"/>
      <c r="T53" s="461"/>
    </row>
    <row r="54" spans="1:21" hidden="1">
      <c r="D54" s="206" t="s">
        <v>708</v>
      </c>
      <c r="H54" s="453" t="e">
        <f>H53/2</f>
        <v>#REF!</v>
      </c>
      <c r="I54" s="453" t="e">
        <f>I53/2</f>
        <v>#REF!</v>
      </c>
    </row>
    <row r="55" spans="1:21" hidden="1">
      <c r="D55" s="206" t="s">
        <v>709</v>
      </c>
      <c r="H55" s="461" t="e">
        <f>'PB 02 CSL'!#REF!*10^6-(H52+H53)*105%</f>
        <v>#REF!</v>
      </c>
      <c r="I55" s="461" t="e">
        <f>'[86]PB 02 CSL'!#REF!*10^6-(I52+I53)*105%</f>
        <v>#REF!</v>
      </c>
      <c r="J55" s="461"/>
      <c r="K55" s="461"/>
      <c r="L55" s="461"/>
      <c r="M55" s="461"/>
      <c r="N55" s="461"/>
      <c r="O55" s="461"/>
      <c r="P55" s="461"/>
      <c r="Q55" s="461"/>
      <c r="R55" s="461"/>
      <c r="S55" s="461"/>
      <c r="T55" s="461"/>
    </row>
    <row r="56" spans="1:21" hidden="1"/>
    <row r="57" spans="1:21" hidden="1">
      <c r="H57" s="453">
        <f>1400*12</f>
        <v>16800</v>
      </c>
      <c r="I57" s="453">
        <f>1400*12</f>
        <v>16800</v>
      </c>
    </row>
    <row r="72" spans="2:7">
      <c r="E72" s="456"/>
      <c r="F72" s="456"/>
      <c r="G72" s="456"/>
    </row>
    <row r="73" spans="2:7">
      <c r="E73" s="456"/>
      <c r="F73" s="456"/>
      <c r="G73" s="456"/>
    </row>
    <row r="74" spans="2:7">
      <c r="B74" s="690"/>
    </row>
  </sheetData>
  <autoFilter ref="A8:AE8" xr:uid="{00000000-0001-0000-0000-000000000000}"/>
  <mergeCells count="15">
    <mergeCell ref="A43:B43"/>
    <mergeCell ref="A47:B47"/>
    <mergeCell ref="H39:U39"/>
    <mergeCell ref="A38:B38"/>
    <mergeCell ref="C43:E43"/>
    <mergeCell ref="C47:E47"/>
    <mergeCell ref="B7:B8"/>
    <mergeCell ref="A7:A8"/>
    <mergeCell ref="I7:T7"/>
    <mergeCell ref="H7:H8"/>
    <mergeCell ref="E7:E8"/>
    <mergeCell ref="D7:D8"/>
    <mergeCell ref="C7:C8"/>
    <mergeCell ref="G7:G8"/>
    <mergeCell ref="F7:F8"/>
  </mergeCells>
  <phoneticPr fontId="229" type="noConversion"/>
  <printOptions horizontalCentered="1"/>
  <pageMargins left="0.70866141732283472" right="0" top="0.19685039370078741" bottom="0" header="0.23622047244094491" footer="0.23622047244094491"/>
  <pageSetup paperSize="9" orientation="landscape"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
    <tabColor rgb="FFFF0000"/>
  </sheetPr>
  <dimension ref="A1:M108"/>
  <sheetViews>
    <sheetView zoomScaleNormal="100" workbookViewId="0">
      <selection activeCell="O16" sqref="O16"/>
    </sheetView>
  </sheetViews>
  <sheetFormatPr defaultColWidth="9.109375" defaultRowHeight="15.6"/>
  <cols>
    <col min="1" max="1" width="5.6640625" style="18" customWidth="1"/>
    <col min="2" max="2" width="50.44140625" style="18" bestFit="1" customWidth="1"/>
    <col min="3" max="3" width="12.33203125" style="18" customWidth="1"/>
    <col min="4" max="4" width="14.44140625" style="18" customWidth="1"/>
    <col min="5" max="5" width="15" style="18" customWidth="1"/>
    <col min="6" max="6" width="15.6640625" style="18" customWidth="1"/>
    <col min="7" max="7" width="13.109375" style="18" bestFit="1" customWidth="1"/>
    <col min="8" max="8" width="12.33203125" style="18" bestFit="1" customWidth="1"/>
    <col min="9" max="12" width="9.44140625" style="18" hidden="1" customWidth="1"/>
    <col min="13" max="13" width="9.109375" style="18" customWidth="1"/>
    <col min="14" max="16384" width="9.109375" style="18"/>
  </cols>
  <sheetData>
    <row r="1" spans="1:12" ht="16.8">
      <c r="A1" s="2805" t="s">
        <v>849</v>
      </c>
      <c r="B1" s="2805"/>
      <c r="C1" s="2805"/>
      <c r="D1" s="2805"/>
      <c r="G1" s="2855"/>
      <c r="H1" s="2855"/>
    </row>
    <row r="2" spans="1:12" ht="16.8">
      <c r="A2" s="49"/>
      <c r="B2" s="49"/>
      <c r="C2" s="49"/>
      <c r="D2" s="49"/>
    </row>
    <row r="3" spans="1:12" ht="17.399999999999999">
      <c r="A3" s="2856" t="s">
        <v>2086</v>
      </c>
      <c r="B3" s="2856"/>
      <c r="C3" s="2856"/>
      <c r="D3" s="2856"/>
      <c r="E3" s="2856"/>
      <c r="F3" s="2856"/>
      <c r="G3" s="2856"/>
      <c r="H3" s="2856"/>
    </row>
    <row r="4" spans="1:12">
      <c r="H4" s="24" t="s">
        <v>315</v>
      </c>
    </row>
    <row r="5" spans="1:12" s="11" customFormat="1">
      <c r="A5" s="2681" t="s">
        <v>8</v>
      </c>
      <c r="B5" s="2681" t="s">
        <v>189</v>
      </c>
      <c r="C5" s="2703" t="s">
        <v>1536</v>
      </c>
      <c r="D5" s="2681" t="s">
        <v>1539</v>
      </c>
      <c r="E5" s="2681"/>
      <c r="F5" s="2681"/>
      <c r="G5" s="1" t="s">
        <v>145</v>
      </c>
      <c r="H5" s="1" t="s">
        <v>51</v>
      </c>
      <c r="I5" s="39"/>
      <c r="J5" s="39"/>
      <c r="K5" s="39"/>
      <c r="L5" s="39"/>
    </row>
    <row r="6" spans="1:12" s="11" customFormat="1">
      <c r="A6" s="2681"/>
      <c r="B6" s="2681"/>
      <c r="C6" s="2704"/>
      <c r="D6" s="27" t="s">
        <v>145</v>
      </c>
      <c r="E6" s="27" t="s">
        <v>25</v>
      </c>
      <c r="F6" s="27" t="s">
        <v>53</v>
      </c>
      <c r="G6" s="2">
        <v>2026</v>
      </c>
      <c r="H6" s="2" t="s">
        <v>19</v>
      </c>
      <c r="I6" s="39"/>
      <c r="J6" s="39"/>
      <c r="K6" s="39"/>
      <c r="L6" s="39"/>
    </row>
    <row r="7" spans="1:12" s="11" customFormat="1">
      <c r="A7" s="17" t="s">
        <v>14</v>
      </c>
      <c r="B7" s="17" t="s">
        <v>15</v>
      </c>
      <c r="C7" s="17"/>
      <c r="D7" s="17">
        <v>1</v>
      </c>
      <c r="E7" s="17">
        <v>2</v>
      </c>
      <c r="F7" s="17">
        <v>3</v>
      </c>
      <c r="G7" s="17">
        <v>4</v>
      </c>
      <c r="H7" s="17">
        <v>5</v>
      </c>
      <c r="I7" s="39"/>
      <c r="J7" s="39"/>
      <c r="K7" s="39"/>
      <c r="L7" s="39"/>
    </row>
    <row r="8" spans="1:12">
      <c r="A8" s="20">
        <v>1</v>
      </c>
      <c r="B8" s="19" t="s">
        <v>182</v>
      </c>
      <c r="C8" s="55">
        <f>SUM(C9:C12)</f>
        <v>79872.221523</v>
      </c>
      <c r="D8" s="55">
        <f>SUM(D9:D12)</f>
        <v>77219.186270022925</v>
      </c>
      <c r="E8" s="55">
        <f>SUM(E9:E12)</f>
        <v>80561.994237000006</v>
      </c>
      <c r="F8" s="505">
        <f t="shared" ref="F8:F17" si="0">E8/D8</f>
        <v>1.0432898626422691</v>
      </c>
      <c r="G8" s="55">
        <f>SUM(G9:G12)</f>
        <v>88679.442401500259</v>
      </c>
      <c r="H8" s="108">
        <f>G8/E8</f>
        <v>1.1007602684290569</v>
      </c>
      <c r="I8" s="38"/>
      <c r="J8" s="38"/>
      <c r="K8" s="38"/>
      <c r="L8" s="38"/>
    </row>
    <row r="9" spans="1:12">
      <c r="A9" s="107">
        <v>1.1000000000000001</v>
      </c>
      <c r="B9" s="8" t="s">
        <v>484</v>
      </c>
      <c r="C9" s="12">
        <f>'BANG TÍNH'!D32</f>
        <v>75828.530232000005</v>
      </c>
      <c r="D9" s="12">
        <f>'BANG TÍNH'!E32</f>
        <v>73591.720336689599</v>
      </c>
      <c r="E9" s="12">
        <f>'BANG TÍNH'!F32</f>
        <v>76583.180483000004</v>
      </c>
      <c r="F9" s="102">
        <f t="shared" si="0"/>
        <v>1.04064941181731</v>
      </c>
      <c r="G9" s="166">
        <f>'BANG TÍNH'!I32</f>
        <v>83628.982389500263</v>
      </c>
      <c r="H9" s="102">
        <f>G9/E9</f>
        <v>1.0920019495411828</v>
      </c>
      <c r="I9" s="38"/>
      <c r="J9" s="38"/>
      <c r="K9" s="38"/>
      <c r="L9" s="38"/>
    </row>
    <row r="10" spans="1:12">
      <c r="A10" s="107">
        <v>1.2</v>
      </c>
      <c r="B10" s="8" t="s">
        <v>485</v>
      </c>
      <c r="C10" s="12">
        <f>'BANG TÍNH'!D37</f>
        <v>3287.0782490000001</v>
      </c>
      <c r="D10" s="12">
        <f>'BANG TÍNH'!E37</f>
        <v>2591.1325999999999</v>
      </c>
      <c r="E10" s="12">
        <f>'BANG TÍNH'!F37</f>
        <v>2904.2730729999998</v>
      </c>
      <c r="F10" s="102">
        <f t="shared" si="0"/>
        <v>1.1208508097964573</v>
      </c>
      <c r="G10" s="166">
        <f>'BANG TÍNH'!I37</f>
        <v>3048.56</v>
      </c>
      <c r="H10" s="102">
        <f>G10/E10</f>
        <v>1.0496809092579429</v>
      </c>
      <c r="I10" s="38"/>
      <c r="J10" s="38"/>
      <c r="K10" s="38"/>
      <c r="L10" s="38"/>
    </row>
    <row r="11" spans="1:12">
      <c r="A11" s="107">
        <v>1.3</v>
      </c>
      <c r="B11" s="8" t="s">
        <v>772</v>
      </c>
      <c r="C11" s="12">
        <f>'BANG TÍNH'!D40</f>
        <v>0</v>
      </c>
      <c r="D11" s="12">
        <f>'BANG TÍNH'!E40</f>
        <v>180</v>
      </c>
      <c r="E11" s="12">
        <f>'BANG TÍNH'!F40</f>
        <v>0</v>
      </c>
      <c r="F11" s="102">
        <f t="shared" si="0"/>
        <v>0</v>
      </c>
      <c r="G11" s="166">
        <f>'BANG TÍNH'!I40</f>
        <v>140</v>
      </c>
      <c r="H11" s="102">
        <v>0</v>
      </c>
      <c r="I11" s="38"/>
      <c r="J11" s="38"/>
      <c r="K11" s="38"/>
      <c r="L11" s="38"/>
    </row>
    <row r="12" spans="1:12">
      <c r="A12" s="107">
        <v>1.4</v>
      </c>
      <c r="B12" s="175" t="s">
        <v>486</v>
      </c>
      <c r="C12" s="12">
        <f>'BANG TÍNH'!D41</f>
        <v>756.61304199999995</v>
      </c>
      <c r="D12" s="12">
        <f>'BANG TÍNH'!E41</f>
        <v>856.33333333333337</v>
      </c>
      <c r="E12" s="12">
        <f>'BANG TÍNH'!F41</f>
        <v>1074.5406809999999</v>
      </c>
      <c r="F12" s="109">
        <f t="shared" si="0"/>
        <v>1.2548158984040481</v>
      </c>
      <c r="G12" s="12">
        <f>'BANG TÍNH'!I41</f>
        <v>1861.9000120000001</v>
      </c>
      <c r="H12" s="111">
        <f>G12/E12</f>
        <v>1.7327403651830657</v>
      </c>
      <c r="I12" s="38"/>
      <c r="J12" s="38"/>
      <c r="K12" s="38"/>
      <c r="L12" s="38"/>
    </row>
    <row r="13" spans="1:12">
      <c r="A13" s="31">
        <v>2</v>
      </c>
      <c r="B13" s="21" t="s">
        <v>183</v>
      </c>
      <c r="C13" s="13">
        <f>SUM(C14:C15)</f>
        <v>25048.80141</v>
      </c>
      <c r="D13" s="13">
        <f>SUM(D14:D15)</f>
        <v>27584.166988560002</v>
      </c>
      <c r="E13" s="13">
        <f>SUM(E14:E15)</f>
        <v>30976.339234999999</v>
      </c>
      <c r="F13" s="110">
        <f t="shared" si="0"/>
        <v>1.122975337549502</v>
      </c>
      <c r="G13" s="13">
        <f>SUM(G14:G15)</f>
        <v>31297.655436885452</v>
      </c>
      <c r="H13" s="110">
        <f t="shared" ref="H13:H18" si="1">G13/E13</f>
        <v>1.0103729559341343</v>
      </c>
      <c r="I13" s="38"/>
      <c r="J13" s="38"/>
      <c r="K13" s="38"/>
      <c r="L13" s="38"/>
    </row>
    <row r="14" spans="1:12">
      <c r="A14" s="107">
        <v>2.1</v>
      </c>
      <c r="B14" s="8" t="s">
        <v>184</v>
      </c>
      <c r="C14" s="12">
        <v>23166.065312999999</v>
      </c>
      <c r="D14" s="12">
        <f>'BANG TÍNH'!E49+'BANG TÍNH'!E54</f>
        <v>25543.676350000002</v>
      </c>
      <c r="E14" s="12">
        <f>'BANG TÍNH'!F49+'BANG TÍNH'!F54</f>
        <v>29028.420000999999</v>
      </c>
      <c r="F14" s="109">
        <f t="shared" si="0"/>
        <v>1.1364229488054878</v>
      </c>
      <c r="G14" s="12">
        <f>'BANG TÍNH'!I49+'BANG TÍNH'!I54</f>
        <v>29084.186078799998</v>
      </c>
      <c r="H14" s="109">
        <f t="shared" si="1"/>
        <v>1.0019210855361083</v>
      </c>
      <c r="I14" s="38"/>
      <c r="J14" s="38"/>
      <c r="K14" s="38"/>
      <c r="L14" s="38"/>
    </row>
    <row r="15" spans="1:12">
      <c r="A15" s="107">
        <v>2.2000000000000002</v>
      </c>
      <c r="B15" s="8" t="s">
        <v>185</v>
      </c>
      <c r="C15" s="48">
        <v>1882.736097</v>
      </c>
      <c r="D15" s="48">
        <f>'BANG TÍNH'!E58</f>
        <v>2040.4906385599998</v>
      </c>
      <c r="E15" s="48">
        <f>'BANG TÍNH'!F58</f>
        <v>1947.919234</v>
      </c>
      <c r="F15" s="109">
        <f t="shared" si="0"/>
        <v>0.95463277174095318</v>
      </c>
      <c r="G15" s="48">
        <f>'BANG TÍNH'!I58</f>
        <v>2213.4693580854546</v>
      </c>
      <c r="H15" s="109">
        <f t="shared" si="1"/>
        <v>1.136325017716548</v>
      </c>
      <c r="I15" s="38"/>
      <c r="J15" s="38"/>
      <c r="K15" s="38"/>
      <c r="L15" s="38"/>
    </row>
    <row r="16" spans="1:12">
      <c r="A16" s="31">
        <v>3</v>
      </c>
      <c r="B16" s="21" t="s">
        <v>186</v>
      </c>
      <c r="C16" s="13">
        <f>'BANG TÍNH'!D46</f>
        <v>27922.083521</v>
      </c>
      <c r="D16" s="13">
        <f>'BANG TÍNH'!E46</f>
        <v>30078.97611</v>
      </c>
      <c r="E16" s="13">
        <f>'BANG TÍNH'!F46</f>
        <v>27869.504139000001</v>
      </c>
      <c r="F16" s="110">
        <f t="shared" si="0"/>
        <v>0.92654430912409147</v>
      </c>
      <c r="G16" s="13">
        <f>'BANG TÍNH'!I46</f>
        <v>27372.495745666667</v>
      </c>
      <c r="H16" s="110">
        <f t="shared" si="1"/>
        <v>0.9821665864288619</v>
      </c>
      <c r="I16" s="38"/>
      <c r="J16" s="38"/>
      <c r="K16" s="38"/>
      <c r="L16" s="38"/>
    </row>
    <row r="17" spans="1:12">
      <c r="A17" s="31">
        <v>4</v>
      </c>
      <c r="B17" s="21" t="s">
        <v>187</v>
      </c>
      <c r="C17" s="658">
        <v>57879.386540335341</v>
      </c>
      <c r="D17" s="658">
        <f>'BANG TÍNH'!E63+'BANG TÍNH'!E66+'BANG TÍNH'!E77+'BANG TÍNH'!E79+'BANG TÍNH'!E80+'BANG TÍNH'!E81+'BANG TÍNH'!E82+'BANG TÍNH'!E83+'BANG TÍNH'!E86+'BANG TÍNH'!E90+'BANG TÍNH'!E91+'BANG TÍNH'!E94+'BANG TÍNH'!E95+'BANG TÍNH'!E97</f>
        <v>87169.751977390901</v>
      </c>
      <c r="E17" s="658">
        <f>'BANG TÍNH'!F63+'BANG TÍNH'!F66+'BANG TÍNH'!F77+'BANG TÍNH'!F79+'BANG TÍNH'!F80+'BANG TÍNH'!F81+'BANG TÍNH'!F82+'BANG TÍNH'!F83+'BANG TÍNH'!F86+'BANG TÍNH'!F90+'BANG TÍNH'!F91+'BANG TÍNH'!F94+'BANG TÍNH'!F95+'BANG TÍNH'!F97-3113.16409100001</f>
        <v>80228.997012999986</v>
      </c>
      <c r="F17" s="110">
        <f t="shared" si="0"/>
        <v>0.92037656633242304</v>
      </c>
      <c r="G17" s="658">
        <f>'BANG TÍNH'!I63+'BANG TÍNH'!I66+'BANG TÍNH'!I77+'BANG TÍNH'!I79+'BANG TÍNH'!I80+'BANG TÍNH'!I81+'BANG TÍNH'!I82+'BANG TÍNH'!I83+'BANG TÍNH'!I86+'BANG TÍNH'!I90+'BANG TÍNH'!I91+'BANG TÍNH'!I94+'BANG TÍNH'!I95+'BANG TÍNH'!I97</f>
        <v>99532.273271350001</v>
      </c>
      <c r="H17" s="110">
        <f t="shared" si="1"/>
        <v>1.2406022383057111</v>
      </c>
      <c r="I17" s="38"/>
      <c r="J17" s="38"/>
      <c r="K17" s="38"/>
      <c r="L17" s="38"/>
    </row>
    <row r="18" spans="1:12">
      <c r="A18" s="31">
        <v>5</v>
      </c>
      <c r="B18" s="21" t="s">
        <v>188</v>
      </c>
      <c r="C18" s="13">
        <v>5883.9196296646442</v>
      </c>
      <c r="D18" s="13">
        <f>'BANG TÍNH'!E92+'BANG TÍNH'!E93+'BANG TÍNH'!E96</f>
        <v>625.23155299999996</v>
      </c>
      <c r="E18" s="13">
        <f>'BANG TÍNH'!F92+'BANG TÍNH'!F93+'BANG TÍNH'!F96</f>
        <v>2352.2652589999998</v>
      </c>
      <c r="F18" s="110">
        <v>0</v>
      </c>
      <c r="G18" s="13">
        <f>'BANG TÍNH'!I92+'BANG TÍNH'!I93+'BANG TÍNH'!I96</f>
        <v>2739</v>
      </c>
      <c r="H18" s="110">
        <f t="shared" si="1"/>
        <v>1.1644094940059651</v>
      </c>
      <c r="I18" s="38"/>
      <c r="J18" s="38"/>
      <c r="K18" s="38"/>
      <c r="L18" s="38"/>
    </row>
    <row r="19" spans="1:12" customFormat="1">
      <c r="B19" s="437"/>
      <c r="C19" s="437"/>
      <c r="D19" s="77"/>
      <c r="E19" s="77"/>
      <c r="F19" s="112"/>
      <c r="G19" s="77"/>
      <c r="H19" s="112"/>
      <c r="I19" s="38"/>
      <c r="J19" s="38"/>
      <c r="K19" s="38"/>
      <c r="L19" s="38"/>
    </row>
    <row r="20" spans="1:12">
      <c r="A20" s="62"/>
      <c r="B20" s="27" t="s">
        <v>150</v>
      </c>
      <c r="C20" s="118">
        <f>C8+C13+C16+C17+C18</f>
        <v>196606.41262399999</v>
      </c>
      <c r="D20" s="118">
        <f>D8+D13+D16+D17+D18</f>
        <v>222677.31289897382</v>
      </c>
      <c r="E20" s="118">
        <f>E8+E13+E16+E17+E18</f>
        <v>221989.09988299999</v>
      </c>
      <c r="F20" s="2642">
        <f>E20/D20</f>
        <v>0.99690937075261876</v>
      </c>
      <c r="G20" s="118">
        <f>G8+G13+G16+G17+G18</f>
        <v>249620.86685540236</v>
      </c>
      <c r="H20" s="138">
        <f>G20/E20</f>
        <v>1.1244735303984104</v>
      </c>
      <c r="I20" s="38">
        <f>C20+'11 QLDN'!C28+'12 CPBH'!C21</f>
        <v>246319.93143900001</v>
      </c>
      <c r="J20" s="38">
        <f>D20+'11 QLDN'!D28+'12 CPBH'!D21</f>
        <v>270792.72284782736</v>
      </c>
      <c r="K20" s="38">
        <f>E20+'11 QLDN'!E28+'12 CPBH'!E21</f>
        <v>277207.07797099999</v>
      </c>
      <c r="L20" s="38">
        <f>G20+'11 QLDN'!G28+'12 CPBH'!G21</f>
        <v>308972.73565050954</v>
      </c>
    </row>
    <row r="21" spans="1:12">
      <c r="D21" s="57"/>
      <c r="E21" s="57"/>
      <c r="I21" s="38">
        <f>'BANG TÍNH'!D30-I20</f>
        <v>4.0000304579734802E-7</v>
      </c>
      <c r="J21" s="38">
        <f>'BANG TÍNH'!E30-J20</f>
        <v>0</v>
      </c>
      <c r="K21" s="38">
        <f>'BANG TÍNH'!F30-K20</f>
        <v>-0.61931199999526143</v>
      </c>
      <c r="L21" s="38">
        <f>'BANG TÍNH'!I30-L20</f>
        <v>0</v>
      </c>
    </row>
    <row r="22" spans="1:12" ht="15.75" customHeight="1">
      <c r="C22" s="57"/>
      <c r="E22" s="2804" t="s">
        <v>2072</v>
      </c>
      <c r="F22" s="2804"/>
      <c r="G22" s="2804"/>
      <c r="H22" s="2804"/>
      <c r="I22" s="85"/>
      <c r="J22" s="38"/>
      <c r="K22" s="38"/>
      <c r="L22" s="38"/>
    </row>
    <row r="23" spans="1:12" ht="15.75" customHeight="1">
      <c r="A23" s="2645" t="s">
        <v>167</v>
      </c>
      <c r="B23" s="2645"/>
      <c r="C23" s="2645" t="s">
        <v>289</v>
      </c>
      <c r="D23" s="2645"/>
      <c r="E23" s="2645"/>
      <c r="F23" s="2645" t="s">
        <v>181</v>
      </c>
      <c r="G23" s="2645"/>
      <c r="H23" s="2645"/>
      <c r="I23" s="86"/>
      <c r="J23" s="38"/>
      <c r="K23" s="38"/>
      <c r="L23" s="38"/>
    </row>
    <row r="24" spans="1:12">
      <c r="E24" s="87"/>
      <c r="G24" s="28"/>
      <c r="I24" s="38"/>
      <c r="J24" s="38"/>
      <c r="K24" s="38"/>
      <c r="L24" s="38"/>
    </row>
    <row r="25" spans="1:12">
      <c r="E25" s="32"/>
      <c r="G25" s="28"/>
      <c r="I25" s="38"/>
      <c r="J25" s="38"/>
      <c r="K25" s="38"/>
      <c r="L25" s="38"/>
    </row>
    <row r="26" spans="1:12">
      <c r="E26" s="32"/>
      <c r="I26" s="38"/>
      <c r="J26" s="38"/>
      <c r="K26" s="38"/>
      <c r="L26" s="38"/>
    </row>
    <row r="27" spans="1:12" ht="15.75" customHeight="1">
      <c r="E27" s="32"/>
    </row>
    <row r="28" spans="1:12" ht="15.75" customHeight="1">
      <c r="A28" s="2645" t="s">
        <v>853</v>
      </c>
      <c r="B28" s="2645"/>
      <c r="C28" s="2645" t="s">
        <v>848</v>
      </c>
      <c r="D28" s="2645"/>
      <c r="E28" s="2645"/>
      <c r="F28" s="2645" t="s">
        <v>1533</v>
      </c>
      <c r="G28" s="2645"/>
      <c r="H28" s="2645"/>
    </row>
    <row r="29" spans="1:12">
      <c r="D29" s="28"/>
      <c r="E29" s="32"/>
      <c r="F29" s="28"/>
    </row>
    <row r="30" spans="1:12">
      <c r="C30" s="29"/>
      <c r="E30" s="38"/>
      <c r="F30" s="32"/>
      <c r="G30" s="38"/>
    </row>
    <row r="31" spans="1:12">
      <c r="C31" s="29"/>
      <c r="E31" s="32"/>
      <c r="F31" s="32"/>
      <c r="G31" s="38"/>
    </row>
    <row r="32" spans="1:12">
      <c r="E32" s="57"/>
    </row>
    <row r="33" spans="3:13">
      <c r="C33" s="29"/>
      <c r="D33" s="32"/>
      <c r="E33" s="57"/>
      <c r="G33" s="28"/>
    </row>
    <row r="34" spans="3:13">
      <c r="C34" s="29"/>
      <c r="D34" s="32"/>
      <c r="E34" s="32"/>
      <c r="F34" s="32"/>
    </row>
    <row r="35" spans="3:13">
      <c r="C35" s="691"/>
      <c r="D35" s="691"/>
      <c r="E35" s="29"/>
      <c r="F35" s="29"/>
      <c r="G35" s="29"/>
      <c r="H35" s="29"/>
      <c r="I35" s="29"/>
      <c r="J35" s="29"/>
      <c r="K35" s="29"/>
      <c r="L35" s="29"/>
      <c r="M35" s="29"/>
    </row>
    <row r="36" spans="3:13">
      <c r="C36" s="713"/>
      <c r="D36" s="714"/>
    </row>
    <row r="37" spans="3:13">
      <c r="C37" s="29"/>
    </row>
    <row r="108" spans="2:3">
      <c r="B108" s="98"/>
      <c r="C108" s="98"/>
    </row>
  </sheetData>
  <mergeCells count="14">
    <mergeCell ref="G1:H1"/>
    <mergeCell ref="F28:H28"/>
    <mergeCell ref="A3:H3"/>
    <mergeCell ref="A1:D1"/>
    <mergeCell ref="D5:F5"/>
    <mergeCell ref="A5:A6"/>
    <mergeCell ref="B5:B6"/>
    <mergeCell ref="A23:B23"/>
    <mergeCell ref="A28:B28"/>
    <mergeCell ref="F23:H23"/>
    <mergeCell ref="C5:C6"/>
    <mergeCell ref="C23:E23"/>
    <mergeCell ref="C28:E28"/>
    <mergeCell ref="E22:H22"/>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rgb="FFFF0000"/>
  </sheetPr>
  <dimension ref="A1:O123"/>
  <sheetViews>
    <sheetView zoomScaleNormal="100" workbookViewId="0">
      <selection activeCell="F36" sqref="F36"/>
    </sheetView>
  </sheetViews>
  <sheetFormatPr defaultColWidth="10.44140625" defaultRowHeight="15.6"/>
  <cols>
    <col min="1" max="1" width="4.6640625" style="18" customWidth="1"/>
    <col min="2" max="2" width="44.6640625" style="18" customWidth="1"/>
    <col min="3" max="3" width="16.88671875" style="18" customWidth="1"/>
    <col min="4" max="4" width="14.109375" style="18" customWidth="1"/>
    <col min="5" max="5" width="15.6640625" style="18" customWidth="1"/>
    <col min="6" max="6" width="14.6640625" style="18" bestFit="1" customWidth="1"/>
    <col min="7" max="7" width="13.109375" style="18" bestFit="1" customWidth="1"/>
    <col min="8" max="8" width="12.33203125" style="18" bestFit="1" customWidth="1"/>
    <col min="9" max="9" width="10.44140625" style="18" customWidth="1"/>
    <col min="10" max="10" width="7.109375" style="18" customWidth="1"/>
    <col min="11" max="11" width="10.44140625" style="18" customWidth="1"/>
    <col min="12" max="12" width="57.88671875" style="18" customWidth="1"/>
    <col min="13" max="13" width="10.44140625" style="18" customWidth="1"/>
    <col min="14" max="15" width="12.44140625" style="18" customWidth="1"/>
    <col min="16" max="16384" width="10.44140625" style="18"/>
  </cols>
  <sheetData>
    <row r="1" spans="1:11">
      <c r="A1" s="2761" t="s">
        <v>849</v>
      </c>
      <c r="B1" s="2761"/>
      <c r="C1" s="2761"/>
      <c r="D1" s="2761"/>
      <c r="G1" s="2858"/>
      <c r="H1" s="2858"/>
    </row>
    <row r="2" spans="1:11">
      <c r="A2" s="2857"/>
      <c r="B2" s="2857"/>
      <c r="C2" s="2857"/>
      <c r="D2" s="2857"/>
    </row>
    <row r="3" spans="1:11">
      <c r="A3" s="2761" t="s">
        <v>2084</v>
      </c>
      <c r="B3" s="2761"/>
      <c r="C3" s="2761"/>
      <c r="D3" s="2761"/>
      <c r="E3" s="2761"/>
      <c r="F3" s="2761"/>
      <c r="G3" s="2761"/>
      <c r="H3" s="2761"/>
    </row>
    <row r="4" spans="1:11">
      <c r="H4" s="34" t="s">
        <v>315</v>
      </c>
    </row>
    <row r="5" spans="1:11" s="11" customFormat="1">
      <c r="A5" s="2859" t="s">
        <v>8</v>
      </c>
      <c r="B5" s="2859" t="s">
        <v>189</v>
      </c>
      <c r="C5" s="2860" t="s">
        <v>1536</v>
      </c>
      <c r="D5" s="2859" t="s">
        <v>1539</v>
      </c>
      <c r="E5" s="2859"/>
      <c r="F5" s="2859"/>
      <c r="G5" s="1" t="s">
        <v>145</v>
      </c>
      <c r="H5" s="1" t="s">
        <v>51</v>
      </c>
      <c r="I5" s="35"/>
    </row>
    <row r="6" spans="1:11" s="11" customFormat="1">
      <c r="A6" s="2859"/>
      <c r="B6" s="2859"/>
      <c r="C6" s="2861"/>
      <c r="D6" s="27" t="s">
        <v>145</v>
      </c>
      <c r="E6" s="27" t="s">
        <v>25</v>
      </c>
      <c r="F6" s="27" t="s">
        <v>165</v>
      </c>
      <c r="G6" s="2" t="s">
        <v>2079</v>
      </c>
      <c r="H6" s="3" t="s">
        <v>19</v>
      </c>
      <c r="I6" s="35"/>
    </row>
    <row r="7" spans="1:11" s="11" customFormat="1">
      <c r="A7" s="17" t="s">
        <v>14</v>
      </c>
      <c r="B7" s="17" t="s">
        <v>15</v>
      </c>
      <c r="C7" s="17"/>
      <c r="D7" s="17">
        <v>1</v>
      </c>
      <c r="E7" s="17">
        <v>2</v>
      </c>
      <c r="F7" s="17">
        <v>3</v>
      </c>
      <c r="G7" s="17">
        <v>4</v>
      </c>
      <c r="H7" s="17">
        <v>5</v>
      </c>
      <c r="I7" s="35"/>
    </row>
    <row r="8" spans="1:11">
      <c r="A8" s="20">
        <v>1</v>
      </c>
      <c r="B8" s="19" t="s">
        <v>355</v>
      </c>
      <c r="C8" s="247">
        <v>15377.489690999999</v>
      </c>
      <c r="D8" s="247">
        <f>SUM(D9:D10)</f>
        <v>16620.327781200001</v>
      </c>
      <c r="E8" s="247">
        <f>SUM(E9:E10)</f>
        <v>20726.898485999998</v>
      </c>
      <c r="F8" s="92">
        <f t="shared" ref="F8:F15" si="0">E8/D8</f>
        <v>1.2470812103624769</v>
      </c>
      <c r="G8" s="247">
        <f>SUM(G9:G10)</f>
        <v>20973.407815835002</v>
      </c>
      <c r="H8" s="92">
        <f t="shared" ref="H8:H15" si="1">G8/E8</f>
        <v>1.0118932087210979</v>
      </c>
      <c r="I8" s="29"/>
      <c r="K8" s="28"/>
    </row>
    <row r="9" spans="1:11">
      <c r="A9" s="22"/>
      <c r="B9" s="23" t="s">
        <v>356</v>
      </c>
      <c r="C9" s="248">
        <v>14310.268814999999</v>
      </c>
      <c r="D9" s="248">
        <f>'BANG TÍNH'!E50+'BANG TÍNH'!E51</f>
        <v>15475.2</v>
      </c>
      <c r="E9" s="248">
        <f>'BANG TÍNH'!F50+'BANG TÍNH'!F51</f>
        <v>19561.3</v>
      </c>
      <c r="F9" s="249">
        <f t="shared" si="0"/>
        <v>1.2640418217535152</v>
      </c>
      <c r="G9" s="248">
        <f>'BANG TÍNH'!I50+'BANG TÍNH'!I51</f>
        <v>19627.830176075004</v>
      </c>
      <c r="H9" s="249">
        <f t="shared" si="1"/>
        <v>1.0034011121998541</v>
      </c>
      <c r="I9" s="29"/>
      <c r="K9" s="28"/>
    </row>
    <row r="10" spans="1:11">
      <c r="A10" s="22"/>
      <c r="B10" s="23" t="s">
        <v>357</v>
      </c>
      <c r="C10" s="248">
        <v>1067.2208759999999</v>
      </c>
      <c r="D10" s="248">
        <f>'BANG TÍNH'!E56+'BANG TÍNH'!E57</f>
        <v>1145.1277811999998</v>
      </c>
      <c r="E10" s="248">
        <f>'BANG TÍNH'!F56+'BANG TÍNH'!F57</f>
        <v>1165.5984860000001</v>
      </c>
      <c r="F10" s="249">
        <f t="shared" si="0"/>
        <v>1.0178763498153443</v>
      </c>
      <c r="G10" s="248">
        <f>'BANG TÍNH'!I56+'BANG TÍNH'!I57</f>
        <v>1345.5776397599998</v>
      </c>
      <c r="H10" s="249">
        <f t="shared" si="1"/>
        <v>1.154409220603603</v>
      </c>
      <c r="I10" s="29"/>
      <c r="K10" s="28"/>
    </row>
    <row r="11" spans="1:11">
      <c r="A11" s="22">
        <v>2</v>
      </c>
      <c r="B11" s="21" t="s">
        <v>354</v>
      </c>
      <c r="C11" s="250">
        <v>119.460103</v>
      </c>
      <c r="D11" s="250">
        <f>'BANG TÍNH'!E71+'BANG TÍNH'!E72</f>
        <v>321.60000000000002</v>
      </c>
      <c r="E11" s="250">
        <f>'BANG TÍNH'!F71+'BANG TÍNH'!F72</f>
        <v>260.88331099999999</v>
      </c>
      <c r="F11" s="92">
        <f t="shared" si="0"/>
        <v>0.81120432524875619</v>
      </c>
      <c r="G11" s="250">
        <f>'BANG TÍNH'!I71+'BANG TÍNH'!I72</f>
        <v>340.68</v>
      </c>
      <c r="H11" s="92">
        <f t="shared" si="1"/>
        <v>1.3058711908175684</v>
      </c>
      <c r="I11" s="29"/>
      <c r="J11" s="28"/>
      <c r="K11" s="28"/>
    </row>
    <row r="12" spans="1:11">
      <c r="A12" s="22">
        <v>3</v>
      </c>
      <c r="B12" s="21" t="s">
        <v>353</v>
      </c>
      <c r="C12" s="250">
        <v>786.00484899999992</v>
      </c>
      <c r="D12" s="250">
        <f>'BANG TÍNH'!E73</f>
        <v>272</v>
      </c>
      <c r="E12" s="250">
        <f>'BANG TÍNH'!F73</f>
        <v>261.940606</v>
      </c>
      <c r="F12" s="92">
        <f t="shared" si="0"/>
        <v>0.96301693382352938</v>
      </c>
      <c r="G12" s="250">
        <f>'BANG TÍNH'!I73</f>
        <v>198</v>
      </c>
      <c r="H12" s="92">
        <f t="shared" si="1"/>
        <v>0.75589654854810862</v>
      </c>
      <c r="I12" s="29"/>
      <c r="K12" s="28"/>
    </row>
    <row r="13" spans="1:11">
      <c r="A13" s="22">
        <v>4</v>
      </c>
      <c r="B13" s="21" t="s">
        <v>352</v>
      </c>
      <c r="C13" s="250">
        <v>419.77499299999999</v>
      </c>
      <c r="D13" s="250">
        <f>'BANG TÍNH'!E47</f>
        <v>632.18797942857134</v>
      </c>
      <c r="E13" s="250">
        <f>'BANG TÍNH'!F47</f>
        <v>551.98876700000005</v>
      </c>
      <c r="F13" s="92">
        <f t="shared" si="0"/>
        <v>0.87314024461353634</v>
      </c>
      <c r="G13" s="250">
        <f>'BANG TÍNH'!I47</f>
        <v>654.99073514285703</v>
      </c>
      <c r="H13" s="92">
        <f t="shared" si="1"/>
        <v>1.1866015656489926</v>
      </c>
      <c r="I13" s="29"/>
      <c r="K13" s="28"/>
    </row>
    <row r="14" spans="1:11">
      <c r="A14" s="22">
        <v>5</v>
      </c>
      <c r="B14" s="21" t="s">
        <v>351</v>
      </c>
      <c r="C14" s="250">
        <v>14.54616</v>
      </c>
      <c r="D14" s="250">
        <f>'BANG TÍNH'!E112</f>
        <v>20</v>
      </c>
      <c r="E14" s="250">
        <f>'BANG TÍNH'!F112</f>
        <v>20.500081000000002</v>
      </c>
      <c r="F14" s="92">
        <f t="shared" si="0"/>
        <v>1.0250040500000002</v>
      </c>
      <c r="G14" s="250">
        <f>'BANG TÍNH'!I112</f>
        <v>96</v>
      </c>
      <c r="H14" s="92">
        <f t="shared" si="1"/>
        <v>4.6829083260695405</v>
      </c>
      <c r="I14" s="29"/>
      <c r="K14" s="28"/>
    </row>
    <row r="15" spans="1:11">
      <c r="A15" s="22">
        <v>6</v>
      </c>
      <c r="B15" s="21" t="s">
        <v>350</v>
      </c>
      <c r="C15" s="2433">
        <v>0</v>
      </c>
      <c r="D15" s="2433">
        <f>'BANG TÍNH'!E99</f>
        <v>-1214.791524</v>
      </c>
      <c r="E15" s="2433">
        <f>'BANG TÍNH'!F99</f>
        <v>-648.70000400000004</v>
      </c>
      <c r="F15" s="92">
        <f t="shared" si="0"/>
        <v>0.53400109498953008</v>
      </c>
      <c r="G15" s="2433">
        <f>'BANG TÍNH'!I99</f>
        <v>-1000</v>
      </c>
      <c r="H15" s="92">
        <f t="shared" si="1"/>
        <v>1.5415446182115331</v>
      </c>
      <c r="I15" s="29"/>
      <c r="K15" s="28"/>
    </row>
    <row r="16" spans="1:11">
      <c r="A16" s="22">
        <v>7</v>
      </c>
      <c r="B16" s="21" t="s">
        <v>349</v>
      </c>
      <c r="C16" s="250">
        <v>736.61325200001011</v>
      </c>
      <c r="D16" s="250">
        <f>'BANG TÍNH'!E61+'BANG TÍNH'!E62+'BANG TÍNH'!E65+'BANG TÍNH'!E68+'BANG TÍNH'!E70+'BANG TÍNH'!E74+'BANG TÍNH'!E75+'BANG TÍNH'!E78</f>
        <v>1511.7719999999999</v>
      </c>
      <c r="E16" s="250">
        <f>'BANG TÍNH'!F61+'BANG TÍNH'!F62+'BANG TÍNH'!F65+'BANG TÍNH'!F68+'BANG TÍNH'!F70+'BANG TÍNH'!F74+'BANG TÍNH'!F75+'BANG TÍNH'!F78+3113.783403</f>
        <v>4855.9401539999999</v>
      </c>
      <c r="F16" s="111">
        <f t="shared" ref="F16:F26" si="2">E16/D16</f>
        <v>3.2120849929751314</v>
      </c>
      <c r="G16" s="103">
        <f>'BANG TÍNH'!I61+'BANG TÍNH'!I62+'BANG TÍNH'!I65+'BANG TÍNH'!I68+'BANG TÍNH'!I70+'BANG TÍNH'!I74+'BANG TÍNH'!I75+'BANG TÍNH'!I78</f>
        <v>1622.0519999999999</v>
      </c>
      <c r="H16" s="111">
        <f t="shared" ref="H16:H23" si="3">G16/E16</f>
        <v>0.33403459444693973</v>
      </c>
      <c r="I16" s="38"/>
      <c r="J16" s="28"/>
      <c r="K16" s="28"/>
    </row>
    <row r="17" spans="1:15">
      <c r="A17" s="22">
        <v>8</v>
      </c>
      <c r="B17" s="21" t="s">
        <v>1326</v>
      </c>
      <c r="C17" s="250">
        <v>2131.0452879999998</v>
      </c>
      <c r="D17" s="250">
        <f>'BANG TÍNH'!E113</f>
        <v>1130</v>
      </c>
      <c r="E17" s="250">
        <f>'BANG TÍNH'!F113</f>
        <v>0</v>
      </c>
      <c r="F17" s="92">
        <v>0</v>
      </c>
      <c r="G17" s="250">
        <f>'BANG TÍNH'!I113</f>
        <v>0</v>
      </c>
      <c r="H17" s="92">
        <v>0</v>
      </c>
      <c r="I17" s="29"/>
      <c r="J17" s="28"/>
      <c r="K17" s="28"/>
    </row>
    <row r="18" spans="1:15">
      <c r="A18" s="22">
        <v>9</v>
      </c>
      <c r="B18" s="21" t="s">
        <v>348</v>
      </c>
      <c r="C18" s="250">
        <v>12406.628103999999</v>
      </c>
      <c r="D18" s="250">
        <f>SUM(D19:D26)</f>
        <v>11798.867136000001</v>
      </c>
      <c r="E18" s="250">
        <f>SUM(E19:E26)</f>
        <v>6087.9104120000002</v>
      </c>
      <c r="F18" s="92">
        <f t="shared" si="2"/>
        <v>0.51597414750310477</v>
      </c>
      <c r="G18" s="250">
        <f>SUM(G19:G26)</f>
        <v>12653.94987</v>
      </c>
      <c r="H18" s="92">
        <f t="shared" si="3"/>
        <v>2.0785374641942087</v>
      </c>
      <c r="I18" s="29"/>
      <c r="J18" s="28"/>
      <c r="K18" s="28"/>
    </row>
    <row r="19" spans="1:15" s="270" customFormat="1">
      <c r="A19" s="471"/>
      <c r="B19" s="472" t="s">
        <v>738</v>
      </c>
      <c r="C19" s="473">
        <v>1006.198603</v>
      </c>
      <c r="D19" s="473">
        <f>'BANG TÍNH'!E101</f>
        <v>1000</v>
      </c>
      <c r="E19" s="473">
        <f>'BANG TÍNH'!F101</f>
        <v>783.16693299999997</v>
      </c>
      <c r="F19" s="474">
        <f t="shared" si="2"/>
        <v>0.78316693299999995</v>
      </c>
      <c r="G19" s="473">
        <f>'BANG TÍNH'!I101</f>
        <v>1240</v>
      </c>
      <c r="H19" s="474">
        <f t="shared" si="3"/>
        <v>1.5833150606219479</v>
      </c>
      <c r="I19" s="392"/>
    </row>
    <row r="20" spans="1:15" s="270" customFormat="1">
      <c r="A20" s="471"/>
      <c r="B20" s="472" t="s">
        <v>739</v>
      </c>
      <c r="C20" s="473">
        <v>2401.8808210000002</v>
      </c>
      <c r="D20" s="473">
        <f>'BANG TÍNH'!E88</f>
        <v>2002.4498680000002</v>
      </c>
      <c r="E20" s="473">
        <f>'BANG TÍNH'!F88</f>
        <v>1530.291234</v>
      </c>
      <c r="F20" s="474">
        <f t="shared" si="2"/>
        <v>0.76420951078711341</v>
      </c>
      <c r="G20" s="473">
        <f>'BANG TÍNH'!I88</f>
        <v>2074.0349999999999</v>
      </c>
      <c r="H20" s="474">
        <f t="shared" si="3"/>
        <v>1.3553204474541216</v>
      </c>
      <c r="I20" s="392"/>
    </row>
    <row r="21" spans="1:15" s="270" customFormat="1">
      <c r="A21" s="471"/>
      <c r="B21" s="472" t="s">
        <v>740</v>
      </c>
      <c r="C21" s="473">
        <v>2288.6031680000001</v>
      </c>
      <c r="D21" s="473">
        <f>'BANG TÍNH'!E102</f>
        <v>1845</v>
      </c>
      <c r="E21" s="473">
        <f>'BANG TÍNH'!F102</f>
        <v>2421.5756799999999</v>
      </c>
      <c r="F21" s="474">
        <f t="shared" si="2"/>
        <v>1.3125071436314362</v>
      </c>
      <c r="G21" s="473">
        <f>'BANG TÍNH'!I102</f>
        <v>2668</v>
      </c>
      <c r="H21" s="474">
        <f t="shared" si="3"/>
        <v>1.1017619734271531</v>
      </c>
      <c r="I21" s="392"/>
    </row>
    <row r="22" spans="1:15" s="270" customFormat="1">
      <c r="A22" s="471"/>
      <c r="B22" s="472" t="s">
        <v>741</v>
      </c>
      <c r="C22" s="473">
        <v>60</v>
      </c>
      <c r="D22" s="473">
        <f>'BANG TÍNH'!E107</f>
        <v>20</v>
      </c>
      <c r="E22" s="473">
        <f>'BANG TÍNH'!F107</f>
        <v>13.156421999999999</v>
      </c>
      <c r="F22" s="474">
        <f t="shared" si="2"/>
        <v>0.65782109999999994</v>
      </c>
      <c r="G22" s="473">
        <f>'BANG TÍNH'!I107</f>
        <v>30</v>
      </c>
      <c r="H22" s="474">
        <f t="shared" si="3"/>
        <v>2.2802552244067575</v>
      </c>
      <c r="I22" s="392"/>
    </row>
    <row r="23" spans="1:15" s="270" customFormat="1">
      <c r="A23" s="471"/>
      <c r="B23" s="472" t="s">
        <v>742</v>
      </c>
      <c r="C23" s="473">
        <v>794.63016800000003</v>
      </c>
      <c r="D23" s="473">
        <f>'BANG TÍNH'!E89</f>
        <v>465.92839800000002</v>
      </c>
      <c r="E23" s="473">
        <f>'BANG TÍNH'!F89</f>
        <v>960.27598999999998</v>
      </c>
      <c r="F23" s="474">
        <f t="shared" si="2"/>
        <v>2.0609947668396891</v>
      </c>
      <c r="G23" s="473">
        <f>'BANG TÍNH'!I89</f>
        <v>433.1</v>
      </c>
      <c r="H23" s="474">
        <f t="shared" si="3"/>
        <v>0.45101617088228985</v>
      </c>
      <c r="I23" s="392"/>
    </row>
    <row r="24" spans="1:15" s="270" customFormat="1">
      <c r="A24" s="471"/>
      <c r="B24" s="472" t="s">
        <v>743</v>
      </c>
      <c r="C24" s="2434">
        <v>0</v>
      </c>
      <c r="D24" s="2434">
        <f>'BANG TÍNH'!E116</f>
        <v>0</v>
      </c>
      <c r="E24" s="2434">
        <f>'BANG TÍNH'!F116</f>
        <v>0</v>
      </c>
      <c r="F24" s="474">
        <v>0</v>
      </c>
      <c r="G24" s="2434">
        <f>'BANG TÍNH'!I116</f>
        <v>0</v>
      </c>
      <c r="H24" s="474">
        <v>0</v>
      </c>
      <c r="I24" s="392"/>
    </row>
    <row r="25" spans="1:15" s="270" customFormat="1">
      <c r="A25" s="471"/>
      <c r="B25" s="472" t="s">
        <v>744</v>
      </c>
      <c r="C25" s="2434">
        <v>944.6</v>
      </c>
      <c r="D25" s="2434">
        <f>'BANG TÍNH'!E104</f>
        <v>965.28</v>
      </c>
      <c r="E25" s="2434">
        <f>'BANG TÍNH'!F104</f>
        <v>944.52800000000002</v>
      </c>
      <c r="F25" s="474">
        <f t="shared" si="2"/>
        <v>0.97850157467263388</v>
      </c>
      <c r="G25" s="2434">
        <f>'BANG TÍNH'!I104</f>
        <v>946.84799999999996</v>
      </c>
      <c r="H25" s="474">
        <f>G25/E25</f>
        <v>1.0024562532820624</v>
      </c>
      <c r="I25" s="392"/>
      <c r="N25" s="392"/>
      <c r="O25" s="392"/>
    </row>
    <row r="26" spans="1:15" s="270" customFormat="1">
      <c r="A26" s="471"/>
      <c r="B26" s="472" t="s">
        <v>773</v>
      </c>
      <c r="C26" s="2434">
        <v>4910.7153439999993</v>
      </c>
      <c r="D26" s="2434">
        <f>'BANG TÍNH'!E103+'BANG TÍNH'!E105+'BANG TÍNH'!E106+'BANG TÍNH'!E108+'BANG TÍNH'!E109+'BANG TÍNH'!E115+'BANG TÍNH'!E117+'BANG TÍNH'!E118+'BANG TÍNH'!E119+'BANG TÍNH'!E120+'BANG TÍNH'!E121</f>
        <v>5500.2088700000004</v>
      </c>
      <c r="E26" s="2434">
        <f>'BANG TÍNH'!F103+'BANG TÍNH'!F105+'BANG TÍNH'!F106+'BANG TÍNH'!F108+'BANG TÍNH'!F109+'BANG TÍNH'!F115+'BANG TÍNH'!F117+'BANG TÍNH'!F118+'BANG TÍNH'!F119+'BANG TÍNH'!F120+'BANG TÍNH'!F121</f>
        <v>-565.08384699999988</v>
      </c>
      <c r="F26" s="474">
        <f t="shared" si="2"/>
        <v>-0.10273861599732299</v>
      </c>
      <c r="G26" s="2434">
        <f>'BANG TÍNH'!I103+'BANG TÍNH'!I105+'BANG TÍNH'!I106+'BANG TÍNH'!I108+'BANG TÍNH'!I109+'BANG TÍNH'!I115+'BANG TÍNH'!I117+'BANG TÍNH'!I118+'BANG TÍNH'!I119+'BANG TÍNH'!I120+'BANG TÍNH'!I121</f>
        <v>5261.9668700000002</v>
      </c>
      <c r="H26" s="474">
        <f>G26/E26</f>
        <v>-9.3118338064970398</v>
      </c>
      <c r="I26" s="392"/>
      <c r="N26" s="392"/>
      <c r="O26" s="392"/>
    </row>
    <row r="27" spans="1:15">
      <c r="A27" s="33"/>
      <c r="B27" s="14"/>
      <c r="C27" s="2435"/>
      <c r="D27" s="2435"/>
      <c r="E27" s="2435"/>
      <c r="F27" s="251"/>
      <c r="G27" s="2435"/>
      <c r="H27" s="251"/>
      <c r="I27" s="29"/>
      <c r="K27" s="28"/>
      <c r="M27" s="57"/>
      <c r="N27" s="29"/>
      <c r="O27" s="29"/>
    </row>
    <row r="28" spans="1:15">
      <c r="A28" s="17"/>
      <c r="B28" s="27" t="s">
        <v>150</v>
      </c>
      <c r="C28" s="252">
        <f>SUM(C11:C18)+C8</f>
        <v>31991.562440000009</v>
      </c>
      <c r="D28" s="252">
        <f>SUM(D11:D18)+D8</f>
        <v>31091.963372628576</v>
      </c>
      <c r="E28" s="252">
        <f>SUM(E11:E18)+E8</f>
        <v>32117.361813</v>
      </c>
      <c r="F28" s="253">
        <f>E28/D28</f>
        <v>1.0329795332665972</v>
      </c>
      <c r="G28" s="252">
        <f>SUM(G11:G18)+G8</f>
        <v>35539.080420977858</v>
      </c>
      <c r="H28" s="253">
        <f>G28/E28</f>
        <v>1.1065379724493083</v>
      </c>
      <c r="I28" s="29"/>
      <c r="J28" s="29"/>
      <c r="M28" s="28"/>
      <c r="N28" s="29"/>
      <c r="O28" s="29"/>
    </row>
    <row r="29" spans="1:15" ht="9" customHeight="1">
      <c r="E29" s="32"/>
      <c r="N29" s="29"/>
      <c r="O29" s="29"/>
    </row>
    <row r="30" spans="1:15" ht="15.75" customHeight="1">
      <c r="D30" s="28"/>
      <c r="E30" s="2804" t="s">
        <v>2072</v>
      </c>
      <c r="F30" s="2804"/>
      <c r="G30" s="2804"/>
      <c r="H30" s="2804"/>
      <c r="N30" s="29"/>
      <c r="O30" s="29"/>
    </row>
    <row r="31" spans="1:15">
      <c r="B31" s="7" t="s">
        <v>167</v>
      </c>
      <c r="C31" s="2761" t="s">
        <v>289</v>
      </c>
      <c r="D31" s="2761"/>
      <c r="E31" s="2761"/>
      <c r="G31" s="2761" t="s">
        <v>181</v>
      </c>
      <c r="H31" s="2761"/>
      <c r="M31" s="29"/>
      <c r="N31" s="29"/>
      <c r="O31" s="29"/>
    </row>
    <row r="32" spans="1:15">
      <c r="E32" s="32"/>
      <c r="G32" s="28"/>
      <c r="N32" s="29"/>
      <c r="O32" s="29"/>
    </row>
    <row r="33" spans="2:8">
      <c r="D33" s="28"/>
      <c r="E33" s="28"/>
      <c r="G33" s="28"/>
    </row>
    <row r="35" spans="2:8">
      <c r="E35" s="32"/>
    </row>
    <row r="36" spans="2:8">
      <c r="B36" s="7" t="s">
        <v>853</v>
      </c>
      <c r="C36" s="2761" t="s">
        <v>848</v>
      </c>
      <c r="D36" s="2761"/>
      <c r="E36" s="2761"/>
      <c r="G36" s="2761" t="s">
        <v>1533</v>
      </c>
      <c r="H36" s="2761"/>
    </row>
    <row r="39" spans="2:8">
      <c r="C39" s="28"/>
    </row>
    <row r="40" spans="2:8">
      <c r="E40" s="28"/>
      <c r="G40" s="28">
        <f>G28-KQKD!F20</f>
        <v>0</v>
      </c>
    </row>
    <row r="41" spans="2:8">
      <c r="E41" s="28"/>
    </row>
    <row r="123" spans="2:3">
      <c r="B123" s="120"/>
      <c r="C123" s="120"/>
    </row>
  </sheetData>
  <mergeCells count="13">
    <mergeCell ref="G31:H31"/>
    <mergeCell ref="G36:H36"/>
    <mergeCell ref="E30:H30"/>
    <mergeCell ref="C31:E31"/>
    <mergeCell ref="C36:E36"/>
    <mergeCell ref="A2:D2"/>
    <mergeCell ref="G1:H1"/>
    <mergeCell ref="A3:H3"/>
    <mergeCell ref="A1:D1"/>
    <mergeCell ref="D5:F5"/>
    <mergeCell ref="B5:B6"/>
    <mergeCell ref="A5:A6"/>
    <mergeCell ref="C5:C6"/>
  </mergeCells>
  <phoneticPr fontId="9" type="noConversion"/>
  <printOptions horizontalCentered="1"/>
  <pageMargins left="0.78740157480314998" right="0" top="0.39370078740157499" bottom="0.31496062992126" header="0.23622047244094499" footer="0.23622047244094499"/>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4">
    <tabColor rgb="FFFF0000"/>
  </sheetPr>
  <dimension ref="A1:J116"/>
  <sheetViews>
    <sheetView zoomScaleNormal="100" workbookViewId="0">
      <selection activeCell="E21" sqref="E21"/>
    </sheetView>
  </sheetViews>
  <sheetFormatPr defaultColWidth="9.109375" defaultRowHeight="15.6"/>
  <cols>
    <col min="1" max="1" width="5.6640625" style="18" customWidth="1"/>
    <col min="2" max="2" width="44.6640625" style="18" customWidth="1"/>
    <col min="3" max="3" width="14" style="18" customWidth="1"/>
    <col min="4" max="4" width="12.109375" style="18" bestFit="1" customWidth="1"/>
    <col min="5" max="5" width="12.6640625" style="18" bestFit="1" customWidth="1"/>
    <col min="6" max="6" width="14.109375" style="18" bestFit="1" customWidth="1"/>
    <col min="7" max="7" width="13.109375" style="18" bestFit="1" customWidth="1"/>
    <col min="8" max="8" width="12.33203125" style="18" bestFit="1" customWidth="1"/>
    <col min="9" max="9" width="13.88671875" style="18" customWidth="1"/>
    <col min="10" max="10" width="9.44140625" style="18" bestFit="1" customWidth="1"/>
    <col min="11" max="16384" width="9.109375" style="18"/>
  </cols>
  <sheetData>
    <row r="1" spans="1:10">
      <c r="A1" s="2761" t="s">
        <v>849</v>
      </c>
      <c r="B1" s="2761"/>
      <c r="C1" s="2761"/>
      <c r="D1" s="2761"/>
      <c r="G1" s="2644"/>
      <c r="H1" s="2644"/>
    </row>
    <row r="2" spans="1:10">
      <c r="A2" s="50"/>
      <c r="B2" s="50"/>
      <c r="C2" s="50"/>
      <c r="D2" s="50"/>
    </row>
    <row r="3" spans="1:10" ht="17.399999999999999">
      <c r="A3" s="2856" t="s">
        <v>2133</v>
      </c>
      <c r="B3" s="2856"/>
      <c r="C3" s="2856"/>
      <c r="D3" s="2856"/>
      <c r="E3" s="2856"/>
      <c r="F3" s="2856"/>
      <c r="G3" s="2856"/>
      <c r="H3" s="2856"/>
    </row>
    <row r="4" spans="1:10">
      <c r="H4" s="34" t="s">
        <v>315</v>
      </c>
    </row>
    <row r="5" spans="1:10" s="5" customFormat="1">
      <c r="A5" s="2681" t="s">
        <v>8</v>
      </c>
      <c r="B5" s="2681" t="s">
        <v>189</v>
      </c>
      <c r="C5" s="2703" t="s">
        <v>1536</v>
      </c>
      <c r="D5" s="2681" t="s">
        <v>1539</v>
      </c>
      <c r="E5" s="2681"/>
      <c r="F5" s="2681"/>
      <c r="G5" s="1" t="s">
        <v>145</v>
      </c>
      <c r="H5" s="1" t="s">
        <v>51</v>
      </c>
    </row>
    <row r="6" spans="1:10">
      <c r="A6" s="2681"/>
      <c r="B6" s="2681"/>
      <c r="C6" s="2704"/>
      <c r="D6" s="54" t="s">
        <v>145</v>
      </c>
      <c r="E6" s="54" t="s">
        <v>25</v>
      </c>
      <c r="F6" s="54" t="s">
        <v>53</v>
      </c>
      <c r="G6" s="2" t="s">
        <v>2079</v>
      </c>
      <c r="H6" s="819" t="s">
        <v>19</v>
      </c>
    </row>
    <row r="7" spans="1:10">
      <c r="A7" s="17" t="s">
        <v>14</v>
      </c>
      <c r="B7" s="17" t="s">
        <v>15</v>
      </c>
      <c r="C7" s="17"/>
      <c r="D7" s="17">
        <v>1</v>
      </c>
      <c r="E7" s="17">
        <v>2</v>
      </c>
      <c r="F7" s="17">
        <v>3</v>
      </c>
      <c r="G7" s="17">
        <v>4</v>
      </c>
      <c r="H7" s="17">
        <v>5</v>
      </c>
    </row>
    <row r="8" spans="1:10" s="5" customFormat="1">
      <c r="A8" s="20">
        <v>1</v>
      </c>
      <c r="B8" s="19" t="s">
        <v>192</v>
      </c>
      <c r="C8" s="2427"/>
      <c r="D8" s="2427"/>
      <c r="E8" s="2427"/>
      <c r="F8" s="19"/>
      <c r="G8" s="30"/>
      <c r="H8" s="19"/>
    </row>
    <row r="9" spans="1:10">
      <c r="A9" s="22"/>
      <c r="B9" s="23" t="s">
        <v>193</v>
      </c>
      <c r="C9" s="2428"/>
      <c r="D9" s="2428"/>
      <c r="E9" s="2428"/>
      <c r="F9" s="8"/>
      <c r="G9" s="25"/>
      <c r="H9" s="8"/>
    </row>
    <row r="10" spans="1:10" s="5" customFormat="1">
      <c r="A10" s="31">
        <v>2</v>
      </c>
      <c r="B10" s="21" t="s">
        <v>194</v>
      </c>
      <c r="C10" s="2429"/>
      <c r="D10" s="2429"/>
      <c r="E10" s="2429"/>
      <c r="F10" s="21"/>
      <c r="G10" s="26"/>
      <c r="H10" s="21"/>
    </row>
    <row r="11" spans="1:10" s="5" customFormat="1">
      <c r="A11" s="31">
        <v>3</v>
      </c>
      <c r="B11" s="21" t="s">
        <v>195</v>
      </c>
      <c r="C11" s="2429"/>
      <c r="D11" s="2429"/>
      <c r="E11" s="2429"/>
      <c r="F11" s="21"/>
      <c r="G11" s="26"/>
      <c r="H11" s="21"/>
    </row>
    <row r="12" spans="1:10" s="5" customFormat="1">
      <c r="A12" s="31">
        <v>4</v>
      </c>
      <c r="B12" s="21" t="s">
        <v>190</v>
      </c>
      <c r="C12" s="2429"/>
      <c r="D12" s="2429"/>
      <c r="E12" s="2429"/>
      <c r="F12" s="21"/>
      <c r="G12" s="26"/>
      <c r="H12" s="21"/>
    </row>
    <row r="13" spans="1:10" s="5" customFormat="1">
      <c r="A13" s="31">
        <v>5</v>
      </c>
      <c r="B13" s="21" t="s">
        <v>191</v>
      </c>
      <c r="C13" s="2429"/>
      <c r="D13" s="2429"/>
      <c r="E13" s="2429"/>
      <c r="F13" s="21"/>
      <c r="G13" s="26"/>
      <c r="H13" s="21"/>
    </row>
    <row r="14" spans="1:10" s="5" customFormat="1">
      <c r="A14" s="31">
        <v>6</v>
      </c>
      <c r="B14" s="21" t="s">
        <v>187</v>
      </c>
      <c r="C14" s="2429"/>
      <c r="D14" s="2429"/>
      <c r="E14" s="2429"/>
      <c r="F14" s="21"/>
      <c r="G14" s="26"/>
      <c r="H14" s="21"/>
    </row>
    <row r="15" spans="1:10" s="5" customFormat="1">
      <c r="A15" s="31">
        <v>7</v>
      </c>
      <c r="B15" s="21" t="s">
        <v>196</v>
      </c>
      <c r="C15" s="94">
        <f>SUM(C17:C20)</f>
        <v>17721.956375000002</v>
      </c>
      <c r="D15" s="94">
        <f>SUM(D17:D20)</f>
        <v>17023.446576224975</v>
      </c>
      <c r="E15" s="94">
        <f>SUM(E17:E20)</f>
        <v>23100.616275</v>
      </c>
      <c r="F15" s="113">
        <f>E15/D15</f>
        <v>1.3569882086781668</v>
      </c>
      <c r="G15" s="94">
        <f>SUM(G17:G20)</f>
        <v>23812.788374129337</v>
      </c>
      <c r="H15" s="113">
        <f>G15/E15</f>
        <v>1.0308291385238959</v>
      </c>
      <c r="J15" s="75"/>
    </row>
    <row r="16" spans="1:10">
      <c r="A16" s="22"/>
      <c r="B16" s="8" t="s">
        <v>197</v>
      </c>
      <c r="C16" s="2428"/>
      <c r="D16" s="2428"/>
      <c r="E16" s="2428"/>
      <c r="F16" s="8"/>
      <c r="G16" s="93"/>
      <c r="H16" s="8"/>
    </row>
    <row r="17" spans="1:10">
      <c r="A17" s="22"/>
      <c r="B17" s="23" t="s">
        <v>198</v>
      </c>
      <c r="C17" s="2428">
        <f>'BANG TÍNH'!D111</f>
        <v>4462.9805480000005</v>
      </c>
      <c r="D17" s="2428">
        <f>'BANG TÍNH'!E111</f>
        <v>3350</v>
      </c>
      <c r="E17" s="2428">
        <f>'BANG TÍNH'!F111</f>
        <v>9113.6271849999994</v>
      </c>
      <c r="F17" s="114">
        <f>E17/D17</f>
        <v>2.7204857268656712</v>
      </c>
      <c r="G17" s="93">
        <f>'BANG TÍNH'!I110</f>
        <v>16312.788374129337</v>
      </c>
      <c r="H17" s="114">
        <f>G17/E17</f>
        <v>1.7899336941254678</v>
      </c>
    </row>
    <row r="18" spans="1:10">
      <c r="A18" s="22"/>
      <c r="B18" s="23" t="s">
        <v>199</v>
      </c>
      <c r="C18" s="93">
        <f>'BANG TÍNH'!D110</f>
        <v>13258.975827</v>
      </c>
      <c r="D18" s="93">
        <f>'BANG TÍNH'!E110</f>
        <v>13673.446576224975</v>
      </c>
      <c r="E18" s="93">
        <f>'BANG TÍNH'!F110</f>
        <v>13986.989089999999</v>
      </c>
      <c r="F18" s="114">
        <f>E18/D18</f>
        <v>1.0229307594122028</v>
      </c>
      <c r="G18" s="93">
        <f>'BANG TÍNH'!I111</f>
        <v>7500</v>
      </c>
      <c r="H18" s="114">
        <f>G18/E18</f>
        <v>0.5362126152913157</v>
      </c>
      <c r="I18" s="28"/>
    </row>
    <row r="19" spans="1:10">
      <c r="A19" s="22"/>
      <c r="B19" s="23"/>
      <c r="C19" s="2428"/>
      <c r="D19" s="2428"/>
      <c r="E19" s="2428"/>
      <c r="F19" s="95"/>
      <c r="G19" s="93"/>
      <c r="H19" s="95"/>
    </row>
    <row r="20" spans="1:10">
      <c r="A20" s="33"/>
      <c r="B20" s="14"/>
      <c r="C20" s="2430"/>
      <c r="D20" s="2430"/>
      <c r="E20" s="2430"/>
      <c r="F20" s="2431"/>
      <c r="G20" s="2432"/>
      <c r="H20" s="2431"/>
      <c r="J20" s="57"/>
    </row>
    <row r="21" spans="1:10">
      <c r="A21" s="17"/>
      <c r="B21" s="27" t="s">
        <v>150</v>
      </c>
      <c r="C21" s="96">
        <f>SUM(C10:C15)+C8</f>
        <v>17721.956375000002</v>
      </c>
      <c r="D21" s="96">
        <f>SUM(D10:D15)+D8</f>
        <v>17023.446576224975</v>
      </c>
      <c r="E21" s="96">
        <f>SUM(E10:E15)+E8</f>
        <v>23100.616275</v>
      </c>
      <c r="F21" s="115">
        <f>E21/D21</f>
        <v>1.3569882086781668</v>
      </c>
      <c r="G21" s="96">
        <f>SUM(G10:G15)+G8</f>
        <v>23812.788374129337</v>
      </c>
      <c r="H21" s="115">
        <f>G21/E21</f>
        <v>1.0308291385238959</v>
      </c>
      <c r="I21" s="5"/>
      <c r="J21" s="57"/>
    </row>
    <row r="22" spans="1:10">
      <c r="E22" s="28"/>
    </row>
    <row r="23" spans="1:10" ht="15.75" customHeight="1">
      <c r="E23" s="2803" t="s">
        <v>2072</v>
      </c>
      <c r="F23" s="2803"/>
      <c r="G23" s="2803"/>
      <c r="H23" s="2803"/>
    </row>
    <row r="24" spans="1:10" ht="15.75" customHeight="1">
      <c r="B24" s="7" t="s">
        <v>167</v>
      </c>
      <c r="C24" s="7"/>
      <c r="D24" s="2645" t="s">
        <v>289</v>
      </c>
      <c r="E24" s="2645"/>
      <c r="G24" s="2645" t="s">
        <v>181</v>
      </c>
      <c r="H24" s="2645"/>
    </row>
    <row r="27" spans="1:10" hidden="1"/>
    <row r="29" spans="1:10" ht="15.75" customHeight="1">
      <c r="B29" s="7" t="s">
        <v>853</v>
      </c>
      <c r="C29" s="7"/>
      <c r="D29" s="2645" t="s">
        <v>848</v>
      </c>
      <c r="E29" s="2645"/>
      <c r="G29" s="2645" t="s">
        <v>1533</v>
      </c>
      <c r="H29" s="2645"/>
    </row>
    <row r="32" spans="1:10">
      <c r="E32" s="28"/>
    </row>
    <row r="33" spans="7:7">
      <c r="G33" s="28"/>
    </row>
    <row r="116" spans="2:3">
      <c r="B116" s="98"/>
      <c r="C116" s="98"/>
    </row>
  </sheetData>
  <mergeCells count="12">
    <mergeCell ref="A5:A6"/>
    <mergeCell ref="A3:H3"/>
    <mergeCell ref="A1:D1"/>
    <mergeCell ref="D5:F5"/>
    <mergeCell ref="D29:E29"/>
    <mergeCell ref="G24:H24"/>
    <mergeCell ref="G29:H29"/>
    <mergeCell ref="B5:B6"/>
    <mergeCell ref="G1:H1"/>
    <mergeCell ref="D24:E24"/>
    <mergeCell ref="C5:C6"/>
    <mergeCell ref="E23:H23"/>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5">
    <tabColor rgb="FFFF0000"/>
  </sheetPr>
  <dimension ref="A1:Q118"/>
  <sheetViews>
    <sheetView zoomScaleNormal="100" workbookViewId="0">
      <selection activeCell="B20" sqref="B20"/>
    </sheetView>
  </sheetViews>
  <sheetFormatPr defaultColWidth="9.109375" defaultRowHeight="15.6"/>
  <cols>
    <col min="1" max="1" width="3.44140625" style="18" bestFit="1" customWidth="1"/>
    <col min="2" max="2" width="40" style="18" customWidth="1"/>
    <col min="3" max="3" width="7.109375" style="18" bestFit="1" customWidth="1"/>
    <col min="4" max="4" width="9.109375" style="18" bestFit="1" customWidth="1"/>
    <col min="5" max="5" width="8.6640625" style="18" bestFit="1" customWidth="1"/>
    <col min="6" max="6" width="7.88671875" style="18" bestFit="1" customWidth="1"/>
    <col min="7" max="7" width="11.6640625" style="18" bestFit="1" customWidth="1"/>
    <col min="8" max="8" width="11.44140625" style="18" bestFit="1" customWidth="1"/>
    <col min="9" max="9" width="10.33203125" style="18" bestFit="1" customWidth="1"/>
    <col min="10" max="10" width="7.6640625" style="18" bestFit="1" customWidth="1"/>
    <col min="11" max="11" width="10.33203125" style="18" bestFit="1" customWidth="1"/>
    <col min="12" max="12" width="10" style="18" bestFit="1" customWidth="1"/>
    <col min="13" max="13" width="8.44140625" style="18" bestFit="1" customWidth="1"/>
    <col min="14" max="15" width="11.6640625" style="18" customWidth="1"/>
    <col min="16" max="16" width="9.109375" style="18" customWidth="1"/>
    <col min="17" max="17" width="16.44140625" style="18" customWidth="1"/>
    <col min="18" max="16384" width="9.109375" style="18"/>
  </cols>
  <sheetData>
    <row r="1" spans="1:17" ht="15.75" customHeight="1">
      <c r="A1" s="2645" t="s">
        <v>849</v>
      </c>
      <c r="B1" s="2645"/>
      <c r="C1" s="2645"/>
      <c r="D1" s="2645"/>
      <c r="E1" s="2645"/>
      <c r="J1" s="2644"/>
      <c r="K1" s="2644"/>
      <c r="L1" s="2644"/>
      <c r="M1" s="2644"/>
    </row>
    <row r="2" spans="1:17">
      <c r="A2" s="50"/>
      <c r="B2" s="50"/>
      <c r="C2" s="50"/>
      <c r="D2" s="50"/>
    </row>
    <row r="3" spans="1:17" ht="17.399999999999999">
      <c r="A3" s="2856" t="s">
        <v>2093</v>
      </c>
      <c r="B3" s="2856"/>
      <c r="C3" s="2856"/>
      <c r="D3" s="2856"/>
      <c r="E3" s="2856"/>
      <c r="F3" s="2856"/>
      <c r="G3" s="2856"/>
      <c r="H3" s="2856"/>
      <c r="I3" s="2856"/>
      <c r="J3" s="2856"/>
      <c r="K3" s="2856"/>
      <c r="L3" s="2856"/>
      <c r="M3" s="2856"/>
    </row>
    <row r="4" spans="1:17">
      <c r="L4" s="2803" t="s">
        <v>315</v>
      </c>
      <c r="M4" s="2803"/>
    </row>
    <row r="5" spans="1:17" s="254" customFormat="1" ht="13.2">
      <c r="A5" s="2862" t="s">
        <v>8</v>
      </c>
      <c r="B5" s="142" t="s">
        <v>162</v>
      </c>
      <c r="C5" s="142" t="s">
        <v>141</v>
      </c>
      <c r="D5" s="2865" t="s">
        <v>200</v>
      </c>
      <c r="E5" s="2865"/>
      <c r="F5" s="2865"/>
      <c r="G5" s="2865"/>
      <c r="H5" s="2865"/>
      <c r="I5" s="2865" t="s">
        <v>201</v>
      </c>
      <c r="J5" s="2865"/>
      <c r="K5" s="2865"/>
      <c r="L5" s="2865"/>
      <c r="M5" s="142" t="s">
        <v>202</v>
      </c>
    </row>
    <row r="6" spans="1:17" s="254" customFormat="1" ht="22.8">
      <c r="A6" s="2863"/>
      <c r="B6" s="2865" t="s">
        <v>203</v>
      </c>
      <c r="C6" s="162" t="s">
        <v>204</v>
      </c>
      <c r="D6" s="162" t="s">
        <v>46</v>
      </c>
      <c r="E6" s="162" t="s">
        <v>205</v>
      </c>
      <c r="F6" s="162" t="s">
        <v>206</v>
      </c>
      <c r="G6" s="162" t="s">
        <v>207</v>
      </c>
      <c r="H6" s="162" t="s">
        <v>24</v>
      </c>
      <c r="I6" s="162" t="s">
        <v>208</v>
      </c>
      <c r="J6" s="162" t="s">
        <v>47</v>
      </c>
      <c r="K6" s="162" t="s">
        <v>47</v>
      </c>
      <c r="L6" s="162" t="s">
        <v>209</v>
      </c>
      <c r="M6" s="2866" t="s">
        <v>210</v>
      </c>
    </row>
    <row r="7" spans="1:17" s="254" customFormat="1" ht="15.75" customHeight="1">
      <c r="A7" s="2864"/>
      <c r="B7" s="2868"/>
      <c r="C7" s="255" t="s">
        <v>211</v>
      </c>
      <c r="D7" s="255" t="s">
        <v>212</v>
      </c>
      <c r="E7" s="255" t="s">
        <v>48</v>
      </c>
      <c r="F7" s="255" t="s">
        <v>213</v>
      </c>
      <c r="G7" s="255" t="s">
        <v>214</v>
      </c>
      <c r="H7" s="255" t="s">
        <v>215</v>
      </c>
      <c r="I7" s="255" t="s">
        <v>216</v>
      </c>
      <c r="J7" s="255" t="s">
        <v>20</v>
      </c>
      <c r="K7" s="255" t="s">
        <v>214</v>
      </c>
      <c r="L7" s="255" t="s">
        <v>217</v>
      </c>
      <c r="M7" s="2867"/>
    </row>
    <row r="8" spans="1:17" s="88" customFormat="1" ht="13.2">
      <c r="A8" s="68" t="s">
        <v>14</v>
      </c>
      <c r="B8" s="68" t="s">
        <v>15</v>
      </c>
      <c r="C8" s="68" t="s">
        <v>18</v>
      </c>
      <c r="D8" s="68">
        <v>1</v>
      </c>
      <c r="E8" s="68">
        <v>2</v>
      </c>
      <c r="F8" s="68">
        <v>3</v>
      </c>
      <c r="G8" s="68">
        <v>4</v>
      </c>
      <c r="H8" s="68">
        <v>5</v>
      </c>
      <c r="I8" s="68">
        <v>6</v>
      </c>
      <c r="J8" s="68">
        <v>7</v>
      </c>
      <c r="K8" s="68">
        <v>8</v>
      </c>
      <c r="L8" s="68">
        <v>9</v>
      </c>
      <c r="M8" s="68">
        <v>10</v>
      </c>
    </row>
    <row r="9" spans="1:17" s="90" customFormat="1" ht="13.2">
      <c r="A9" s="148" t="s">
        <v>14</v>
      </c>
      <c r="B9" s="149" t="s">
        <v>49</v>
      </c>
      <c r="C9" s="149"/>
      <c r="D9" s="150">
        <f t="shared" ref="D9:L9" si="0">D10+D14</f>
        <v>22967</v>
      </c>
      <c r="E9" s="150">
        <f t="shared" si="0"/>
        <v>450479.70935323345</v>
      </c>
      <c r="F9" s="150">
        <f t="shared" si="0"/>
        <v>0</v>
      </c>
      <c r="G9" s="150">
        <f t="shared" si="0"/>
        <v>0</v>
      </c>
      <c r="H9" s="150">
        <f t="shared" si="0"/>
        <v>450479.70935323345</v>
      </c>
      <c r="I9" s="150">
        <f t="shared" si="0"/>
        <v>249620.86685540236</v>
      </c>
      <c r="J9" s="150">
        <f t="shared" si="0"/>
        <v>35539.080420977858</v>
      </c>
      <c r="K9" s="150">
        <f t="shared" si="0"/>
        <v>23812.788374129337</v>
      </c>
      <c r="L9" s="150">
        <f t="shared" si="0"/>
        <v>308972.73565050954</v>
      </c>
      <c r="M9" s="152">
        <f>H9-L9</f>
        <v>141506.97370272392</v>
      </c>
      <c r="N9" s="89"/>
      <c r="O9" s="89"/>
      <c r="P9" s="89"/>
    </row>
    <row r="10" spans="1:17" s="52" customFormat="1" ht="13.2">
      <c r="A10" s="151" t="s">
        <v>13</v>
      </c>
      <c r="B10" s="69" t="s">
        <v>218</v>
      </c>
      <c r="C10" s="69"/>
      <c r="D10" s="152"/>
      <c r="E10" s="152">
        <f t="shared" ref="E10:M10" si="1">E11+E12+E13</f>
        <v>0</v>
      </c>
      <c r="F10" s="152">
        <f t="shared" si="1"/>
        <v>0</v>
      </c>
      <c r="G10" s="152">
        <f t="shared" si="1"/>
        <v>0</v>
      </c>
      <c r="H10" s="152">
        <f t="shared" si="1"/>
        <v>0</v>
      </c>
      <c r="I10" s="153">
        <f t="shared" si="1"/>
        <v>0</v>
      </c>
      <c r="J10" s="153">
        <f t="shared" si="1"/>
        <v>0</v>
      </c>
      <c r="K10" s="153">
        <f t="shared" si="1"/>
        <v>0</v>
      </c>
      <c r="L10" s="152">
        <f t="shared" si="1"/>
        <v>0</v>
      </c>
      <c r="M10" s="152">
        <f t="shared" si="1"/>
        <v>0</v>
      </c>
      <c r="N10" s="91"/>
      <c r="O10" s="91"/>
      <c r="P10" s="91"/>
    </row>
    <row r="11" spans="1:17" s="37" customFormat="1" ht="13.2">
      <c r="A11" s="154">
        <v>1</v>
      </c>
      <c r="B11" s="155" t="s">
        <v>219</v>
      </c>
      <c r="C11" s="155"/>
      <c r="D11" s="153"/>
      <c r="E11" s="153"/>
      <c r="F11" s="153"/>
      <c r="G11" s="153"/>
      <c r="H11" s="153"/>
      <c r="I11" s="153"/>
      <c r="J11" s="153"/>
      <c r="K11" s="153"/>
      <c r="L11" s="153"/>
      <c r="M11" s="153"/>
      <c r="N11" s="45"/>
      <c r="O11" s="45"/>
      <c r="P11" s="45"/>
    </row>
    <row r="12" spans="1:17" s="37" customFormat="1" ht="13.2">
      <c r="A12" s="154">
        <v>2</v>
      </c>
      <c r="B12" s="155" t="s">
        <v>220</v>
      </c>
      <c r="C12" s="155"/>
      <c r="D12" s="153"/>
      <c r="E12" s="153"/>
      <c r="F12" s="153"/>
      <c r="G12" s="153"/>
      <c r="H12" s="153"/>
      <c r="I12" s="153"/>
      <c r="J12" s="153"/>
      <c r="K12" s="153"/>
      <c r="L12" s="153"/>
      <c r="M12" s="153"/>
      <c r="N12" s="45"/>
      <c r="O12" s="45"/>
      <c r="P12" s="45"/>
    </row>
    <row r="13" spans="1:17" s="37" customFormat="1" ht="13.2">
      <c r="A13" s="154">
        <v>3</v>
      </c>
      <c r="B13" s="155" t="s">
        <v>221</v>
      </c>
      <c r="C13" s="155"/>
      <c r="D13" s="153"/>
      <c r="E13" s="153"/>
      <c r="F13" s="153"/>
      <c r="G13" s="153"/>
      <c r="H13" s="153"/>
      <c r="I13" s="153"/>
      <c r="J13" s="153"/>
      <c r="K13" s="153"/>
      <c r="L13" s="153"/>
      <c r="M13" s="153"/>
      <c r="N13" s="45"/>
      <c r="O13" s="45"/>
      <c r="P13" s="45"/>
    </row>
    <row r="14" spans="1:17" s="52" customFormat="1" ht="13.2">
      <c r="A14" s="151" t="s">
        <v>16</v>
      </c>
      <c r="B14" s="69" t="s">
        <v>222</v>
      </c>
      <c r="C14" s="151" t="s">
        <v>144</v>
      </c>
      <c r="D14" s="152">
        <f>SUM(D15:D18)</f>
        <v>22967</v>
      </c>
      <c r="E14" s="152">
        <f>SUM(E15:E18)</f>
        <v>450479.70935323345</v>
      </c>
      <c r="F14" s="152">
        <f>SUM(F16:F18)</f>
        <v>0</v>
      </c>
      <c r="G14" s="152">
        <f>SUM(G16:G18)</f>
        <v>0</v>
      </c>
      <c r="H14" s="152">
        <f>SUM(H15:H18)</f>
        <v>450479.70935323345</v>
      </c>
      <c r="I14" s="152">
        <f>'10 GVHB'!G20</f>
        <v>249620.86685540236</v>
      </c>
      <c r="J14" s="152">
        <f>'11 QLDN'!G28</f>
        <v>35539.080420977858</v>
      </c>
      <c r="K14" s="152">
        <f>'12 CPBH'!G21</f>
        <v>23812.788374129337</v>
      </c>
      <c r="L14" s="152">
        <f>I14+J14+K14</f>
        <v>308972.73565050954</v>
      </c>
      <c r="M14" s="152">
        <f>H14-L14</f>
        <v>141506.97370272392</v>
      </c>
      <c r="N14" s="133"/>
      <c r="O14" s="133"/>
      <c r="P14" s="91"/>
    </row>
    <row r="15" spans="1:17" s="52" customFormat="1" ht="13.2">
      <c r="A15" s="151"/>
      <c r="B15" s="156" t="s">
        <v>421</v>
      </c>
      <c r="C15" s="154" t="s">
        <v>454</v>
      </c>
      <c r="D15" s="153">
        <f>'PB 02 CSL'!H9</f>
        <v>0</v>
      </c>
      <c r="E15" s="153">
        <f>'PB 02 CSL'!H31</f>
        <v>0</v>
      </c>
      <c r="F15" s="153"/>
      <c r="G15" s="153"/>
      <c r="H15" s="153">
        <f>E15-F15-G15</f>
        <v>0</v>
      </c>
      <c r="I15" s="153"/>
      <c r="J15" s="153"/>
      <c r="K15" s="153"/>
      <c r="L15" s="153"/>
      <c r="M15" s="153"/>
      <c r="N15" s="133"/>
      <c r="O15" s="133"/>
      <c r="P15" s="91"/>
    </row>
    <row r="16" spans="1:17" s="37" customFormat="1" ht="13.2">
      <c r="A16" s="154"/>
      <c r="B16" s="156" t="s">
        <v>2114</v>
      </c>
      <c r="C16" s="154" t="s">
        <v>144</v>
      </c>
      <c r="D16" s="153">
        <f>'PB 02 CSL'!H14+'PB 02 CSL'!H20+'PB 02 CSL'!H21+'PB 02 CSL'!H22</f>
        <v>21004</v>
      </c>
      <c r="E16" s="153">
        <f>'PB 02 CSL'!H33+'PB 02 CSL'!H34+'PB 02 CSL'!H35+'PB 02 CSL'!H37</f>
        <v>364601.55790008343</v>
      </c>
      <c r="F16" s="153"/>
      <c r="G16" s="153"/>
      <c r="H16" s="153">
        <f>E16-F16-G16</f>
        <v>364601.55790008343</v>
      </c>
      <c r="I16" s="153"/>
      <c r="J16" s="153"/>
      <c r="K16" s="153"/>
      <c r="L16" s="153"/>
      <c r="M16" s="153"/>
      <c r="N16" s="132"/>
      <c r="O16" s="132"/>
      <c r="P16" s="132"/>
      <c r="Q16" s="134"/>
    </row>
    <row r="17" spans="1:17" s="37" customFormat="1" ht="13.2">
      <c r="A17" s="154"/>
      <c r="B17" s="156" t="s">
        <v>1897</v>
      </c>
      <c r="C17" s="154" t="s">
        <v>144</v>
      </c>
      <c r="D17" s="153">
        <f>'PB 02 CSL'!H23</f>
        <v>1963</v>
      </c>
      <c r="E17" s="153">
        <f>'PB 02 CSL'!H38</f>
        <v>49468.151453150007</v>
      </c>
      <c r="F17" s="153"/>
      <c r="G17" s="153"/>
      <c r="H17" s="153">
        <f>E17-F17-G17</f>
        <v>49468.151453150007</v>
      </c>
      <c r="I17" s="153"/>
      <c r="J17" s="153"/>
      <c r="K17" s="153"/>
      <c r="L17" s="153"/>
      <c r="M17" s="153"/>
      <c r="N17" s="132"/>
      <c r="O17" s="132"/>
      <c r="P17" s="132"/>
      <c r="Q17" s="134"/>
    </row>
    <row r="18" spans="1:17" s="37" customFormat="1" ht="13.2">
      <c r="A18" s="154"/>
      <c r="B18" s="2042" t="s">
        <v>1894</v>
      </c>
      <c r="C18" s="154" t="s">
        <v>144</v>
      </c>
      <c r="D18" s="153"/>
      <c r="E18" s="153">
        <f>'PB 02 CSL'!H39</f>
        <v>36410</v>
      </c>
      <c r="F18" s="153"/>
      <c r="G18" s="153"/>
      <c r="H18" s="153">
        <f>E18-F18-G18</f>
        <v>36410</v>
      </c>
      <c r="I18" s="153"/>
      <c r="J18" s="153"/>
      <c r="K18" s="153"/>
      <c r="L18" s="153"/>
      <c r="M18" s="153"/>
      <c r="N18" s="132"/>
      <c r="O18" s="132"/>
      <c r="P18" s="132"/>
      <c r="Q18" s="134"/>
    </row>
    <row r="19" spans="1:17" s="90" customFormat="1" ht="13.2">
      <c r="A19" s="151" t="s">
        <v>15</v>
      </c>
      <c r="B19" s="69" t="s">
        <v>223</v>
      </c>
      <c r="C19" s="69"/>
      <c r="D19" s="152"/>
      <c r="E19" s="152">
        <f>SUM(E20:E23)</f>
        <v>13373.155085447095</v>
      </c>
      <c r="F19" s="152">
        <f t="shared" ref="F19:L19" si="2">SUM(F20:F23)</f>
        <v>0</v>
      </c>
      <c r="G19" s="152">
        <f t="shared" si="2"/>
        <v>0</v>
      </c>
      <c r="H19" s="152">
        <f t="shared" si="2"/>
        <v>13373.155085447095</v>
      </c>
      <c r="I19" s="153">
        <f t="shared" si="2"/>
        <v>0</v>
      </c>
      <c r="J19" s="153">
        <f t="shared" si="2"/>
        <v>0</v>
      </c>
      <c r="K19" s="153">
        <f t="shared" si="2"/>
        <v>0</v>
      </c>
      <c r="L19" s="152">
        <f t="shared" si="2"/>
        <v>3417.0287671232877</v>
      </c>
      <c r="M19" s="152">
        <f>SUM(M20:M23)</f>
        <v>9956.1263183238061</v>
      </c>
      <c r="N19" s="132"/>
      <c r="O19" s="89"/>
      <c r="P19" s="89"/>
    </row>
    <row r="20" spans="1:17" s="37" customFormat="1" ht="13.2">
      <c r="A20" s="154">
        <v>1</v>
      </c>
      <c r="B20" s="155" t="s">
        <v>224</v>
      </c>
      <c r="C20" s="155"/>
      <c r="D20" s="153"/>
      <c r="E20" s="153">
        <f>'BANG TÍNH'!I124</f>
        <v>7692.9972602739736</v>
      </c>
      <c r="F20" s="153"/>
      <c r="G20" s="153"/>
      <c r="H20" s="153">
        <f>E20-F20-G20</f>
        <v>7692.9972602739736</v>
      </c>
      <c r="I20" s="153"/>
      <c r="J20" s="153"/>
      <c r="K20" s="153"/>
      <c r="L20" s="153">
        <f>'BANG TÍNH'!I129</f>
        <v>3417.0287671232877</v>
      </c>
      <c r="M20" s="153">
        <f>H20-L20</f>
        <v>4275.9684931506854</v>
      </c>
      <c r="N20" s="132"/>
      <c r="O20" s="45"/>
      <c r="P20" s="132"/>
    </row>
    <row r="21" spans="1:17" s="37" customFormat="1" ht="13.2">
      <c r="A21" s="154">
        <v>2</v>
      </c>
      <c r="B21" s="155" t="s">
        <v>680</v>
      </c>
      <c r="C21" s="155"/>
      <c r="D21" s="153"/>
      <c r="E21" s="153">
        <f>'BANG TÍNH'!I125</f>
        <v>5630.1578251731207</v>
      </c>
      <c r="F21" s="153"/>
      <c r="G21" s="153"/>
      <c r="H21" s="153">
        <f>E21-F21-G21</f>
        <v>5630.1578251731207</v>
      </c>
      <c r="I21" s="153"/>
      <c r="J21" s="153"/>
      <c r="K21" s="153"/>
      <c r="L21" s="153"/>
      <c r="M21" s="153">
        <f>H21-L21</f>
        <v>5630.1578251731207</v>
      </c>
      <c r="N21" s="132"/>
      <c r="O21" s="45"/>
      <c r="P21" s="132"/>
    </row>
    <row r="22" spans="1:17" s="37" customFormat="1" ht="13.2">
      <c r="A22" s="154">
        <v>3</v>
      </c>
      <c r="B22" s="155" t="s">
        <v>54</v>
      </c>
      <c r="C22" s="155"/>
      <c r="D22" s="153"/>
      <c r="E22" s="153">
        <f>'BANG TÍNH'!I126</f>
        <v>50</v>
      </c>
      <c r="F22" s="153"/>
      <c r="G22" s="153"/>
      <c r="H22" s="153">
        <f>E22-F22-G22</f>
        <v>50</v>
      </c>
      <c r="I22" s="153"/>
      <c r="J22" s="153"/>
      <c r="K22" s="153"/>
      <c r="L22" s="153">
        <f>'BANG TÍNH'!I130</f>
        <v>0</v>
      </c>
      <c r="M22" s="153">
        <f>H22-L22</f>
        <v>50</v>
      </c>
      <c r="N22" s="132"/>
      <c r="O22" s="45"/>
      <c r="P22" s="45"/>
    </row>
    <row r="23" spans="1:17" s="37" customFormat="1" ht="13.2">
      <c r="A23" s="154">
        <v>4</v>
      </c>
      <c r="B23" s="155" t="s">
        <v>225</v>
      </c>
      <c r="C23" s="155"/>
      <c r="D23" s="153"/>
      <c r="E23" s="153">
        <f>'BANG TÍNH'!I127</f>
        <v>0</v>
      </c>
      <c r="F23" s="153"/>
      <c r="G23" s="153"/>
      <c r="H23" s="153"/>
      <c r="I23" s="153"/>
      <c r="J23" s="153"/>
      <c r="K23" s="153"/>
      <c r="L23" s="153"/>
      <c r="M23" s="153"/>
      <c r="N23" s="45"/>
      <c r="O23" s="45"/>
      <c r="P23" s="45"/>
    </row>
    <row r="24" spans="1:17" s="90" customFormat="1" ht="13.2">
      <c r="A24" s="151" t="s">
        <v>18</v>
      </c>
      <c r="B24" s="69" t="s">
        <v>226</v>
      </c>
      <c r="C24" s="69"/>
      <c r="D24" s="152"/>
      <c r="E24" s="152">
        <f>SUM(E25:E26)</f>
        <v>0</v>
      </c>
      <c r="F24" s="152">
        <f t="shared" ref="F24:M24" si="3">SUM(F25:F26)</f>
        <v>0</v>
      </c>
      <c r="G24" s="152">
        <f t="shared" si="3"/>
        <v>0</v>
      </c>
      <c r="H24" s="152">
        <f t="shared" si="3"/>
        <v>0</v>
      </c>
      <c r="I24" s="153">
        <f t="shared" si="3"/>
        <v>0</v>
      </c>
      <c r="J24" s="153">
        <f t="shared" si="3"/>
        <v>0</v>
      </c>
      <c r="K24" s="153">
        <f t="shared" si="3"/>
        <v>0</v>
      </c>
      <c r="L24" s="152">
        <f t="shared" si="3"/>
        <v>0</v>
      </c>
      <c r="M24" s="152">
        <f t="shared" si="3"/>
        <v>0</v>
      </c>
      <c r="N24" s="89"/>
      <c r="O24" s="89"/>
      <c r="P24" s="89"/>
    </row>
    <row r="25" spans="1:17" s="37" customFormat="1" ht="13.2">
      <c r="A25" s="154">
        <v>1</v>
      </c>
      <c r="B25" s="155" t="s">
        <v>227</v>
      </c>
      <c r="C25" s="155"/>
      <c r="D25" s="153"/>
      <c r="E25" s="153"/>
      <c r="F25" s="153"/>
      <c r="G25" s="153"/>
      <c r="H25" s="153"/>
      <c r="I25" s="153"/>
      <c r="J25" s="153"/>
      <c r="K25" s="153"/>
      <c r="L25" s="153"/>
      <c r="M25" s="153"/>
      <c r="N25" s="45"/>
      <c r="O25" s="45"/>
      <c r="P25" s="45"/>
    </row>
    <row r="26" spans="1:17" s="37" customFormat="1" ht="13.2">
      <c r="A26" s="157">
        <v>2</v>
      </c>
      <c r="B26" s="158" t="s">
        <v>228</v>
      </c>
      <c r="C26" s="158"/>
      <c r="D26" s="159"/>
      <c r="E26" s="159">
        <f>'BANG TÍNH'!I132</f>
        <v>0</v>
      </c>
      <c r="F26" s="159"/>
      <c r="G26" s="159"/>
      <c r="H26" s="153">
        <f>E26-F26-G26</f>
        <v>0</v>
      </c>
      <c r="I26" s="159"/>
      <c r="J26" s="159"/>
      <c r="K26" s="159"/>
      <c r="L26" s="159">
        <f>'BANG TÍNH'!I133</f>
        <v>0</v>
      </c>
      <c r="M26" s="153">
        <f>H26-L26</f>
        <v>0</v>
      </c>
      <c r="N26" s="45"/>
      <c r="O26" s="45"/>
      <c r="P26" s="45"/>
    </row>
    <row r="27" spans="1:17" s="37" customFormat="1" ht="13.2">
      <c r="A27" s="160"/>
      <c r="B27" s="142" t="s">
        <v>150</v>
      </c>
      <c r="C27" s="160"/>
      <c r="D27" s="161">
        <f t="shared" ref="D27:K27" si="4">D9+D19+D24</f>
        <v>22967</v>
      </c>
      <c r="E27" s="161">
        <f>E9+E19+E24</f>
        <v>463852.86443868052</v>
      </c>
      <c r="F27" s="161">
        <f t="shared" si="4"/>
        <v>0</v>
      </c>
      <c r="G27" s="161">
        <f t="shared" si="4"/>
        <v>0</v>
      </c>
      <c r="H27" s="161">
        <f t="shared" si="4"/>
        <v>463852.86443868052</v>
      </c>
      <c r="I27" s="161">
        <f t="shared" si="4"/>
        <v>249620.86685540236</v>
      </c>
      <c r="J27" s="161">
        <f t="shared" si="4"/>
        <v>35539.080420977858</v>
      </c>
      <c r="K27" s="161">
        <f t="shared" si="4"/>
        <v>23812.788374129337</v>
      </c>
      <c r="L27" s="161">
        <f>L9+L19+L24</f>
        <v>312389.76441763283</v>
      </c>
      <c r="M27" s="161">
        <f>M9+M19+M24</f>
        <v>151463.10002104772</v>
      </c>
      <c r="N27" s="45"/>
      <c r="O27" s="45"/>
      <c r="P27" s="45"/>
    </row>
    <row r="28" spans="1:17" s="37" customFormat="1" ht="13.2"/>
    <row r="29" spans="1:17">
      <c r="D29" s="24"/>
      <c r="H29" s="2803" t="s">
        <v>2072</v>
      </c>
      <c r="I29" s="2803"/>
      <c r="J29" s="2803"/>
      <c r="K29" s="2803"/>
      <c r="L29" s="2803"/>
      <c r="M29" s="2803"/>
    </row>
    <row r="30" spans="1:17" ht="15.75" customHeight="1">
      <c r="B30" s="7" t="s">
        <v>167</v>
      </c>
      <c r="C30" s="5"/>
      <c r="D30" s="5"/>
      <c r="E30" s="2645" t="s">
        <v>289</v>
      </c>
      <c r="F30" s="2645"/>
      <c r="G30" s="2645"/>
      <c r="I30" s="2645" t="s">
        <v>181</v>
      </c>
      <c r="J30" s="2645"/>
      <c r="K30" s="2645"/>
      <c r="L30" s="2645"/>
      <c r="M30" s="2645"/>
    </row>
    <row r="31" spans="1:17">
      <c r="D31" s="87"/>
      <c r="K31" s="28"/>
      <c r="M31" s="38"/>
    </row>
    <row r="32" spans="1:17">
      <c r="C32" s="38"/>
      <c r="D32" s="32"/>
      <c r="K32" s="28"/>
      <c r="M32" s="38"/>
    </row>
    <row r="33" spans="2:13" ht="6" customHeight="1">
      <c r="C33" s="38"/>
      <c r="D33" s="32"/>
      <c r="M33" s="38"/>
    </row>
    <row r="34" spans="2:13">
      <c r="C34" s="28"/>
      <c r="D34" s="32"/>
    </row>
    <row r="35" spans="2:13" ht="15.75" customHeight="1">
      <c r="B35" s="219" t="s">
        <v>853</v>
      </c>
      <c r="C35" s="218"/>
      <c r="D35" s="218"/>
      <c r="E35" s="2746" t="s">
        <v>848</v>
      </c>
      <c r="F35" s="2746"/>
      <c r="G35" s="2746"/>
      <c r="I35" s="2746" t="s">
        <v>1533</v>
      </c>
      <c r="J35" s="2746"/>
      <c r="K35" s="2746"/>
      <c r="L35" s="2746"/>
      <c r="M35" s="2746"/>
    </row>
    <row r="36" spans="2:13" s="37" customFormat="1" ht="13.2">
      <c r="B36" s="464"/>
      <c r="C36" s="464"/>
      <c r="D36" s="464"/>
      <c r="E36" s="464"/>
      <c r="F36" s="464"/>
      <c r="G36" s="464"/>
      <c r="H36" s="464"/>
      <c r="I36" s="464"/>
      <c r="J36" s="464"/>
      <c r="K36" s="464"/>
      <c r="L36" s="464"/>
      <c r="M36" s="464"/>
    </row>
    <row r="37" spans="2:13" s="37" customFormat="1" ht="13.2">
      <c r="B37" s="464"/>
      <c r="C37" s="464"/>
      <c r="D37" s="464"/>
      <c r="E37" s="464"/>
      <c r="F37" s="464"/>
      <c r="G37" s="464"/>
      <c r="H37" s="464"/>
      <c r="I37" s="464"/>
      <c r="J37" s="464"/>
      <c r="K37" s="464"/>
      <c r="L37" s="464"/>
      <c r="M37" s="464"/>
    </row>
    <row r="38" spans="2:13" s="37" customFormat="1" ht="13.2">
      <c r="B38" s="464"/>
      <c r="C38" s="464"/>
      <c r="D38" s="464"/>
      <c r="E38" s="464"/>
      <c r="F38" s="464"/>
      <c r="G38" s="464"/>
      <c r="H38" s="464"/>
      <c r="I38" s="464"/>
      <c r="J38" s="464"/>
      <c r="K38" s="464"/>
      <c r="L38" s="464"/>
      <c r="M38" s="1979"/>
    </row>
    <row r="41" spans="2:13">
      <c r="M41" s="57">
        <f>M27-KQKD!F25</f>
        <v>0</v>
      </c>
    </row>
    <row r="118" spans="2:2">
      <c r="B118" s="120"/>
    </row>
  </sheetData>
  <mergeCells count="14">
    <mergeCell ref="E35:G35"/>
    <mergeCell ref="I30:M30"/>
    <mergeCell ref="I35:M35"/>
    <mergeCell ref="A5:A7"/>
    <mergeCell ref="H29:M29"/>
    <mergeCell ref="I5:L5"/>
    <mergeCell ref="D5:H5"/>
    <mergeCell ref="M6:M7"/>
    <mergeCell ref="B6:B7"/>
    <mergeCell ref="L4:M4"/>
    <mergeCell ref="J1:M1"/>
    <mergeCell ref="A1:E1"/>
    <mergeCell ref="A3:M3"/>
    <mergeCell ref="E30:G30"/>
  </mergeCells>
  <phoneticPr fontId="9" type="noConversion"/>
  <printOptions horizontalCentered="1"/>
  <pageMargins left="0.78740157480314965" right="0" top="0.47244094488188981" bottom="0.31496062992125984" header="0.23622047244094491" footer="0.23622047244094491"/>
  <pageSetup paperSize="9" scale="95"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rgb="FFFF0000"/>
  </sheetPr>
  <dimension ref="A1:L69"/>
  <sheetViews>
    <sheetView zoomScale="90" zoomScaleNormal="90" workbookViewId="0">
      <pane xSplit="1" ySplit="7" topLeftCell="B16" activePane="bottomRight" state="frozen"/>
      <selection pane="topRight" activeCell="B1" sqref="B1"/>
      <selection pane="bottomLeft" activeCell="A8" sqref="A8"/>
      <selection pane="bottomRight" activeCell="D27" sqref="D27"/>
    </sheetView>
  </sheetViews>
  <sheetFormatPr defaultColWidth="9.109375" defaultRowHeight="15.6"/>
  <cols>
    <col min="1" max="1" width="6.44140625" style="120" customWidth="1"/>
    <col min="2" max="2" width="53.44140625" style="120" bestFit="1" customWidth="1"/>
    <col min="3" max="4" width="14.6640625" style="120" customWidth="1"/>
    <col min="5" max="5" width="16.88671875" style="120" bestFit="1" customWidth="1"/>
    <col min="6" max="6" width="13.6640625" style="120" customWidth="1"/>
    <col min="7" max="7" width="11.5546875" style="120" bestFit="1" customWidth="1"/>
    <col min="8" max="8" width="22.88671875" style="2039" hidden="1" customWidth="1"/>
    <col min="9" max="9" width="17.88671875" style="120" hidden="1" customWidth="1"/>
    <col min="10" max="10" width="15.44140625" style="120" hidden="1" customWidth="1"/>
    <col min="11" max="11" width="9.109375" style="120" hidden="1" customWidth="1"/>
    <col min="12" max="12" width="12.44140625" style="120" hidden="1" customWidth="1"/>
    <col min="13" max="16384" width="9.109375" style="120"/>
  </cols>
  <sheetData>
    <row r="1" spans="1:9">
      <c r="A1" s="2870" t="s">
        <v>849</v>
      </c>
      <c r="B1" s="2870"/>
      <c r="C1" s="2870"/>
      <c r="F1" s="2858"/>
      <c r="G1" s="2858"/>
    </row>
    <row r="2" spans="1:9">
      <c r="A2" s="260"/>
      <c r="B2" s="260"/>
      <c r="C2" s="260"/>
      <c r="F2" s="261"/>
    </row>
    <row r="3" spans="1:9">
      <c r="A3" s="2761" t="s">
        <v>2111</v>
      </c>
      <c r="B3" s="2761"/>
      <c r="C3" s="2761"/>
      <c r="D3" s="2761"/>
      <c r="E3" s="2761"/>
      <c r="F3" s="2761"/>
      <c r="G3" s="2761"/>
      <c r="H3" s="717"/>
    </row>
    <row r="4" spans="1:9" ht="14.25" customHeight="1">
      <c r="F4" s="2871" t="s">
        <v>315</v>
      </c>
      <c r="G4" s="2871"/>
    </row>
    <row r="5" spans="1:9">
      <c r="A5" s="2681" t="s">
        <v>8</v>
      </c>
      <c r="B5" s="2681" t="s">
        <v>189</v>
      </c>
      <c r="C5" s="2681" t="s">
        <v>1539</v>
      </c>
      <c r="D5" s="2681"/>
      <c r="E5" s="2681"/>
      <c r="F5" s="1" t="s">
        <v>145</v>
      </c>
      <c r="G5" s="1" t="s">
        <v>51</v>
      </c>
    </row>
    <row r="6" spans="1:9">
      <c r="A6" s="2681"/>
      <c r="B6" s="2681"/>
      <c r="C6" s="389" t="s">
        <v>145</v>
      </c>
      <c r="D6" s="389" t="s">
        <v>25</v>
      </c>
      <c r="E6" s="389" t="s">
        <v>165</v>
      </c>
      <c r="F6" s="390" t="s">
        <v>2079</v>
      </c>
      <c r="G6" s="3" t="s">
        <v>19</v>
      </c>
    </row>
    <row r="7" spans="1:9">
      <c r="A7" s="17" t="s">
        <v>14</v>
      </c>
      <c r="B7" s="17" t="s">
        <v>15</v>
      </c>
      <c r="C7" s="17">
        <v>1</v>
      </c>
      <c r="D7" s="17">
        <v>2</v>
      </c>
      <c r="E7" s="17">
        <v>3</v>
      </c>
      <c r="F7" s="17">
        <v>4</v>
      </c>
      <c r="G7" s="17">
        <v>5</v>
      </c>
    </row>
    <row r="8" spans="1:9" s="129" customFormat="1" ht="18" customHeight="1">
      <c r="A8" s="20">
        <v>1</v>
      </c>
      <c r="B8" s="19" t="s">
        <v>432</v>
      </c>
      <c r="C8" s="55">
        <f>'BANG TÍNH'!E22</f>
        <v>383104.45652499999</v>
      </c>
      <c r="D8" s="55">
        <f>'BANG TÍNH'!F22</f>
        <v>401822.40357899998</v>
      </c>
      <c r="E8" s="258">
        <f>D8/C8</f>
        <v>1.0488585990979682</v>
      </c>
      <c r="F8" s="55">
        <f>'BANG TÍNH'!I22</f>
        <v>450479.70935323345</v>
      </c>
      <c r="G8" s="258">
        <f>F8/D8</f>
        <v>1.1210915701584749</v>
      </c>
      <c r="H8" s="717"/>
      <c r="I8" s="468"/>
    </row>
    <row r="9" spans="1:9">
      <c r="A9" s="22">
        <v>2</v>
      </c>
      <c r="B9" s="8" t="s">
        <v>229</v>
      </c>
      <c r="C9" s="12">
        <f>'10 GVHB'!D20</f>
        <v>222677.31289897382</v>
      </c>
      <c r="D9" s="12">
        <f>'10 GVHB'!E20</f>
        <v>221989.09988299999</v>
      </c>
      <c r="E9" s="139">
        <f>D9/C9</f>
        <v>0.99690937075261876</v>
      </c>
      <c r="F9" s="12">
        <f>'10 GVHB'!G20</f>
        <v>249620.86685540236</v>
      </c>
      <c r="G9" s="139">
        <f t="shared" ref="G9:G47" si="0">F9/D9</f>
        <v>1.1244735303984104</v>
      </c>
      <c r="H9" s="717"/>
      <c r="I9" s="261"/>
    </row>
    <row r="10" spans="1:9">
      <c r="A10" s="22">
        <v>3</v>
      </c>
      <c r="B10" s="8" t="s">
        <v>230</v>
      </c>
      <c r="C10" s="12">
        <f>C8-C9</f>
        <v>160427.14362602617</v>
      </c>
      <c r="D10" s="12">
        <f>D8-D9</f>
        <v>179833.30369599999</v>
      </c>
      <c r="E10" s="139">
        <f t="shared" ref="E10:E47" si="1">D10/C10</f>
        <v>1.1209655649994728</v>
      </c>
      <c r="F10" s="12">
        <f>F8-F9</f>
        <v>200858.84249783109</v>
      </c>
      <c r="G10" s="139">
        <f t="shared" si="0"/>
        <v>1.1169168244685859</v>
      </c>
      <c r="H10" s="717"/>
      <c r="I10" s="261"/>
    </row>
    <row r="11" spans="1:9">
      <c r="A11" s="22">
        <v>4</v>
      </c>
      <c r="B11" s="8" t="s">
        <v>231</v>
      </c>
      <c r="C11" s="12">
        <f>'BANG TÍNH'!E123</f>
        <v>9708.387495630137</v>
      </c>
      <c r="D11" s="12">
        <f>'BANG TÍNH'!F123</f>
        <v>12195.04046</v>
      </c>
      <c r="E11" s="139">
        <f t="shared" si="1"/>
        <v>1.2561344986991028</v>
      </c>
      <c r="F11" s="12">
        <f>'BANG TÍNH'!I123</f>
        <v>13373.155085447095</v>
      </c>
      <c r="G11" s="139">
        <f t="shared" si="0"/>
        <v>1.096606044835303</v>
      </c>
      <c r="H11" s="717"/>
      <c r="I11" s="261"/>
    </row>
    <row r="12" spans="1:9" s="129" customFormat="1">
      <c r="A12" s="31">
        <v>5</v>
      </c>
      <c r="B12" s="21" t="s">
        <v>1312</v>
      </c>
      <c r="C12" s="13">
        <f>C8+C11</f>
        <v>392812.84402063012</v>
      </c>
      <c r="D12" s="13">
        <f>D8+D11</f>
        <v>414017.44403899997</v>
      </c>
      <c r="E12" s="127">
        <f t="shared" si="1"/>
        <v>1.0539814324840564</v>
      </c>
      <c r="F12" s="13">
        <f>F8+F11</f>
        <v>463852.86443868052</v>
      </c>
      <c r="G12" s="127">
        <f t="shared" si="0"/>
        <v>1.1203703397458444</v>
      </c>
      <c r="H12" s="717"/>
      <c r="I12" s="468"/>
    </row>
    <row r="13" spans="1:9">
      <c r="A13" s="22">
        <v>6</v>
      </c>
      <c r="B13" s="8" t="s">
        <v>232</v>
      </c>
      <c r="C13" s="12">
        <f>'11 QLDN'!D28</f>
        <v>31091.963372628576</v>
      </c>
      <c r="D13" s="12">
        <f>'11 QLDN'!E28</f>
        <v>32117.361813</v>
      </c>
      <c r="E13" s="139">
        <f t="shared" si="1"/>
        <v>1.0329795332665972</v>
      </c>
      <c r="F13" s="12">
        <f>'11 QLDN'!G28</f>
        <v>35539.080420977858</v>
      </c>
      <c r="G13" s="139">
        <f t="shared" si="0"/>
        <v>1.1065379724493083</v>
      </c>
      <c r="H13" s="717"/>
      <c r="I13" s="261"/>
    </row>
    <row r="14" spans="1:9">
      <c r="A14" s="22">
        <v>7</v>
      </c>
      <c r="B14" s="8" t="s">
        <v>233</v>
      </c>
      <c r="C14" s="163">
        <f>'12 CPBH'!D21</f>
        <v>17023.446576224975</v>
      </c>
      <c r="D14" s="163">
        <f>'12 CPBH'!E21</f>
        <v>23100.616275</v>
      </c>
      <c r="E14" s="139">
        <f t="shared" si="1"/>
        <v>1.3569882086781668</v>
      </c>
      <c r="F14" s="163">
        <f>'12 CPBH'!G21</f>
        <v>23812.788374129337</v>
      </c>
      <c r="G14" s="139">
        <f t="shared" si="0"/>
        <v>1.0308291385238959</v>
      </c>
      <c r="H14" s="717"/>
      <c r="I14" s="261"/>
    </row>
    <row r="15" spans="1:9">
      <c r="A15" s="22">
        <v>8</v>
      </c>
      <c r="B15" s="8" t="s">
        <v>234</v>
      </c>
      <c r="C15" s="48">
        <f>'BANG TÍNH'!E128</f>
        <v>1149.7138660000001</v>
      </c>
      <c r="D15" s="48">
        <f>'BANG TÍNH'!F128</f>
        <v>578.02943300000004</v>
      </c>
      <c r="E15" s="139">
        <f t="shared" si="1"/>
        <v>0.50275938222006278</v>
      </c>
      <c r="F15" s="163">
        <f>'BANG TÍNH'!I128</f>
        <v>3417.0287671232877</v>
      </c>
      <c r="G15" s="139">
        <f t="shared" si="0"/>
        <v>5.9115134490448815</v>
      </c>
      <c r="H15" s="717"/>
      <c r="I15" s="261"/>
    </row>
    <row r="16" spans="1:9" s="129" customFormat="1">
      <c r="A16" s="31">
        <v>9</v>
      </c>
      <c r="B16" s="21" t="s">
        <v>433</v>
      </c>
      <c r="C16" s="13">
        <f>C8+C11-C13-C14-C15-C9</f>
        <v>120870.40730680275</v>
      </c>
      <c r="D16" s="13">
        <f>D8+D11-D13-D14-D15-D9</f>
        <v>136232.33663499999</v>
      </c>
      <c r="E16" s="127">
        <f>D16/C16</f>
        <v>1.1270942133023873</v>
      </c>
      <c r="F16" s="13">
        <f>F8+F11-F13-F14-F15-F9</f>
        <v>151463.10002104769</v>
      </c>
      <c r="G16" s="127">
        <f t="shared" si="0"/>
        <v>1.111799913018116</v>
      </c>
      <c r="H16" s="2039"/>
      <c r="I16" s="468"/>
    </row>
    <row r="17" spans="1:12">
      <c r="A17" s="22">
        <v>10</v>
      </c>
      <c r="B17" s="8" t="s">
        <v>235</v>
      </c>
      <c r="C17" s="189">
        <f>'BANG TÍNH'!E132</f>
        <v>300</v>
      </c>
      <c r="D17" s="189">
        <f>'BANG TÍNH'!F132</f>
        <v>53.175379999999997</v>
      </c>
      <c r="E17" s="139"/>
      <c r="F17" s="12">
        <f>'BANG TÍNH'!I132</f>
        <v>0</v>
      </c>
      <c r="G17" s="139">
        <f t="shared" si="0"/>
        <v>0</v>
      </c>
      <c r="H17" s="717"/>
      <c r="I17" s="261"/>
    </row>
    <row r="18" spans="1:12">
      <c r="A18" s="22">
        <v>11</v>
      </c>
      <c r="B18" s="8" t="s">
        <v>236</v>
      </c>
      <c r="C18" s="189">
        <f>'BANG TÍNH'!E133</f>
        <v>0</v>
      </c>
      <c r="D18" s="189">
        <f>'BANG TÍNH'!F133</f>
        <v>1169.711597</v>
      </c>
      <c r="E18" s="128">
        <v>0</v>
      </c>
      <c r="F18" s="12">
        <f>'BANG TÍNH'!I133</f>
        <v>0</v>
      </c>
      <c r="G18" s="128"/>
      <c r="H18" s="717"/>
    </row>
    <row r="19" spans="1:12" s="129" customFormat="1">
      <c r="A19" s="31">
        <v>12</v>
      </c>
      <c r="B19" s="21" t="s">
        <v>434</v>
      </c>
      <c r="C19" s="259">
        <f>C16+C17-C18</f>
        <v>121170.40730680275</v>
      </c>
      <c r="D19" s="259">
        <f>D16+D17-D18</f>
        <v>135115.800418</v>
      </c>
      <c r="E19" s="127">
        <f t="shared" si="1"/>
        <v>1.115089099897862</v>
      </c>
      <c r="F19" s="259">
        <f>F16+F17-F18</f>
        <v>151463.10002104769</v>
      </c>
      <c r="G19" s="127">
        <f t="shared" si="0"/>
        <v>1.1209873275551414</v>
      </c>
      <c r="H19" s="2039">
        <f>F19*10^6</f>
        <v>151463100021.0477</v>
      </c>
      <c r="I19" s="717"/>
    </row>
    <row r="20" spans="1:12" s="129" customFormat="1">
      <c r="A20" s="31">
        <v>14</v>
      </c>
      <c r="B20" s="21" t="s">
        <v>1009</v>
      </c>
      <c r="C20" s="13">
        <f>'BANG TÍNH'!E136</f>
        <v>23242</v>
      </c>
      <c r="D20" s="13">
        <f>'BANG TÍNH'!F136</f>
        <v>29076.896932</v>
      </c>
      <c r="E20" s="127">
        <f t="shared" si="1"/>
        <v>1.2510496915928062</v>
      </c>
      <c r="F20" s="13">
        <f>'BANG TÍNH'!I136</f>
        <v>29167</v>
      </c>
      <c r="G20" s="127">
        <f t="shared" si="0"/>
        <v>1.0030987855482212</v>
      </c>
      <c r="H20" s="2039">
        <f>F20*10^6</f>
        <v>29167000000</v>
      </c>
      <c r="I20" s="717"/>
      <c r="J20" s="717"/>
    </row>
    <row r="21" spans="1:12" s="129" customFormat="1">
      <c r="A21" s="31">
        <v>15</v>
      </c>
      <c r="B21" s="21" t="s">
        <v>1010</v>
      </c>
      <c r="C21" s="13">
        <f>'BANG TÍNH'!E16</f>
        <v>97929</v>
      </c>
      <c r="D21" s="13">
        <f>'BANG TÍNH'!F16</f>
        <v>106039.02279799999</v>
      </c>
      <c r="E21" s="127">
        <f t="shared" si="1"/>
        <v>1.0828153335375628</v>
      </c>
      <c r="F21" s="13">
        <f>'BANG TÍNH'!I16</f>
        <v>122296</v>
      </c>
      <c r="G21" s="127">
        <f t="shared" si="0"/>
        <v>1.1533112695028216</v>
      </c>
      <c r="H21" s="2039">
        <f>F21*10^6</f>
        <v>122296000000</v>
      </c>
      <c r="I21" s="717"/>
      <c r="J21" s="717"/>
      <c r="K21" s="717"/>
    </row>
    <row r="22" spans="1:12" s="129" customFormat="1">
      <c r="A22" s="31">
        <v>16</v>
      </c>
      <c r="B22" s="21" t="s">
        <v>237</v>
      </c>
      <c r="C22" s="103"/>
      <c r="D22" s="103"/>
      <c r="E22" s="211"/>
      <c r="F22" s="103"/>
      <c r="G22" s="211"/>
      <c r="H22" s="2039"/>
      <c r="I22" s="717"/>
      <c r="J22" s="717"/>
    </row>
    <row r="23" spans="1:12" s="580" customFormat="1">
      <c r="A23" s="9"/>
      <c r="B23" s="23" t="s">
        <v>302</v>
      </c>
      <c r="C23" s="106"/>
      <c r="D23" s="106"/>
      <c r="E23" s="140"/>
      <c r="F23" s="106"/>
      <c r="G23" s="140"/>
      <c r="H23" s="2039"/>
      <c r="I23" s="718"/>
      <c r="J23" s="718"/>
    </row>
    <row r="24" spans="1:12" s="580" customFormat="1">
      <c r="A24" s="9"/>
      <c r="B24" s="23" t="s">
        <v>303</v>
      </c>
      <c r="C24" s="106"/>
      <c r="D24" s="106"/>
      <c r="E24" s="140"/>
      <c r="F24" s="106"/>
      <c r="G24" s="140"/>
      <c r="H24" s="2039"/>
      <c r="I24" s="718"/>
      <c r="J24" s="718"/>
    </row>
    <row r="25" spans="1:12" s="580" customFormat="1">
      <c r="A25" s="9"/>
      <c r="B25" s="23" t="s">
        <v>467</v>
      </c>
      <c r="C25" s="106"/>
      <c r="D25" s="106"/>
      <c r="E25" s="140"/>
      <c r="F25" s="106"/>
      <c r="G25" s="140"/>
      <c r="H25" s="2039"/>
      <c r="I25" s="718"/>
      <c r="J25" s="718"/>
    </row>
    <row r="26" spans="1:12" s="580" customFormat="1">
      <c r="A26" s="9"/>
      <c r="B26" s="23" t="s">
        <v>304</v>
      </c>
      <c r="C26" s="106"/>
      <c r="D26" s="106"/>
      <c r="E26" s="140"/>
      <c r="F26" s="106"/>
      <c r="G26" s="140"/>
      <c r="H26" s="2039"/>
      <c r="I26" s="718"/>
      <c r="J26" s="718"/>
    </row>
    <row r="27" spans="1:12" s="129" customFormat="1">
      <c r="A27" s="31">
        <v>17</v>
      </c>
      <c r="B27" s="21" t="s">
        <v>1007</v>
      </c>
      <c r="C27" s="13">
        <f>SUM(C28:C32)</f>
        <v>38909.519087499997</v>
      </c>
      <c r="D27" s="13">
        <f>SUM(D28:D32)</f>
        <v>42020.666666666672</v>
      </c>
      <c r="E27" s="127">
        <f t="shared" si="1"/>
        <v>1.0799585204887858</v>
      </c>
      <c r="F27" s="13">
        <f>SUM(F28:F32)</f>
        <v>72909.923988718743</v>
      </c>
      <c r="G27" s="127">
        <f t="shared" si="0"/>
        <v>1.7350967933727548</v>
      </c>
      <c r="H27" s="2039"/>
      <c r="J27" s="717" t="s">
        <v>2082</v>
      </c>
      <c r="K27" s="717" t="s">
        <v>2083</v>
      </c>
      <c r="L27" s="129" t="s">
        <v>1573</v>
      </c>
    </row>
    <row r="28" spans="1:12" s="580" customFormat="1">
      <c r="A28" s="9">
        <v>17.100000000000001</v>
      </c>
      <c r="B28" s="23" t="s">
        <v>2174</v>
      </c>
      <c r="C28" s="117">
        <f>ROUND(C21*30%,0)</f>
        <v>29379</v>
      </c>
      <c r="D28" s="117">
        <f>ROUND(D21*30%,0)</f>
        <v>31812</v>
      </c>
      <c r="E28" s="140">
        <f t="shared" si="1"/>
        <v>1.0828142550801594</v>
      </c>
      <c r="F28" s="117">
        <f>ROUND(F21*50%,0)</f>
        <v>61148</v>
      </c>
      <c r="G28" s="140">
        <f t="shared" si="0"/>
        <v>1.9221677354457438</v>
      </c>
      <c r="H28" s="2039">
        <f>F28*10^6</f>
        <v>61148000000</v>
      </c>
      <c r="I28" s="580" t="s">
        <v>1816</v>
      </c>
      <c r="J28" s="2039">
        <f>37567200000/10^6</f>
        <v>37567.199999999997</v>
      </c>
      <c r="K28" s="718">
        <f>'BANG TÍNH'!I49+'BANG TÍNH'!I50</f>
        <v>43791.055354875003</v>
      </c>
      <c r="L28" s="718">
        <f>'BANG TÍNH'!E49+'BANG TÍNH'!E50</f>
        <v>36673.676350000002</v>
      </c>
    </row>
    <row r="29" spans="1:12" s="580" customFormat="1">
      <c r="A29" s="9">
        <v>17.2</v>
      </c>
      <c r="B29" s="23" t="s">
        <v>1343</v>
      </c>
      <c r="C29" s="117">
        <f>L32-C30</f>
        <v>8668.4190875000004</v>
      </c>
      <c r="D29" s="117">
        <f>J32-D30</f>
        <v>8891.7999999999993</v>
      </c>
      <c r="E29" s="140">
        <f t="shared" si="1"/>
        <v>1.0257695100162056</v>
      </c>
      <c r="F29" s="117">
        <f>K32-F30</f>
        <v>10447.763838718751</v>
      </c>
      <c r="G29" s="140">
        <f t="shared" si="0"/>
        <v>1.1749886230818003</v>
      </c>
      <c r="H29" s="2039">
        <f>F29*10^6</f>
        <v>10447763838.71875</v>
      </c>
      <c r="I29" s="580" t="s">
        <v>1817</v>
      </c>
      <c r="J29" s="718">
        <f>(4756000000+145200000)/10^6</f>
        <v>4901.2</v>
      </c>
      <c r="K29" s="718">
        <f>'BANG TÍNH'!I51</f>
        <v>4884.9609</v>
      </c>
      <c r="L29" s="718">
        <f>'BANG TÍNH'!E51</f>
        <v>4345.2</v>
      </c>
    </row>
    <row r="30" spans="1:12" s="580" customFormat="1">
      <c r="A30" s="9">
        <v>17.3</v>
      </c>
      <c r="B30" s="23" t="s">
        <v>1344</v>
      </c>
      <c r="C30" s="117">
        <v>500</v>
      </c>
      <c r="D30" s="117">
        <v>500</v>
      </c>
      <c r="E30" s="140">
        <f t="shared" si="1"/>
        <v>1</v>
      </c>
      <c r="F30" s="117">
        <v>500</v>
      </c>
      <c r="G30" s="140">
        <f t="shared" si="0"/>
        <v>1</v>
      </c>
      <c r="H30" s="2039">
        <f>F30*10^6</f>
        <v>500000000</v>
      </c>
      <c r="J30" s="717"/>
      <c r="K30" s="718"/>
      <c r="L30" s="718"/>
    </row>
    <row r="31" spans="1:12" s="580" customFormat="1" ht="16.5" customHeight="1">
      <c r="A31" s="9">
        <v>17.399999999999999</v>
      </c>
      <c r="B31" s="23" t="s">
        <v>239</v>
      </c>
      <c r="C31" s="117">
        <f>L35</f>
        <v>362.09999999999997</v>
      </c>
      <c r="D31" s="117">
        <f>J35</f>
        <v>816.86666666666667</v>
      </c>
      <c r="E31" s="140">
        <f t="shared" si="1"/>
        <v>2.2559145724017311</v>
      </c>
      <c r="F31" s="117">
        <f>K35</f>
        <v>814.16015000000004</v>
      </c>
      <c r="G31" s="140">
        <f t="shared" si="0"/>
        <v>0.99668670937729542</v>
      </c>
      <c r="H31" s="2039">
        <f>F31*10^6</f>
        <v>814160150</v>
      </c>
      <c r="I31" s="580" t="s">
        <v>1818</v>
      </c>
      <c r="J31" s="717">
        <f>J28/12</f>
        <v>3130.6</v>
      </c>
      <c r="K31" s="717">
        <f>K28/12</f>
        <v>3649.2546129062503</v>
      </c>
      <c r="L31" s="717">
        <f>L28/12</f>
        <v>3056.1396958333335</v>
      </c>
    </row>
    <row r="32" spans="1:12" s="580" customFormat="1">
      <c r="A32" s="9">
        <v>17.5</v>
      </c>
      <c r="B32" s="23" t="s">
        <v>1337</v>
      </c>
      <c r="C32" s="117"/>
      <c r="D32" s="117"/>
      <c r="E32" s="140"/>
      <c r="F32" s="117"/>
      <c r="G32" s="140"/>
      <c r="H32" s="718"/>
      <c r="I32" s="580" t="s">
        <v>1819</v>
      </c>
      <c r="J32" s="718">
        <f>J31*3</f>
        <v>9391.7999999999993</v>
      </c>
      <c r="K32" s="718">
        <f>K31*3</f>
        <v>10947.763838718751</v>
      </c>
      <c r="L32" s="718">
        <f>L31*3</f>
        <v>9168.4190875000004</v>
      </c>
    </row>
    <row r="33" spans="1:12" s="129" customFormat="1">
      <c r="A33" s="31">
        <v>18</v>
      </c>
      <c r="B33" s="21" t="s">
        <v>1011</v>
      </c>
      <c r="C33" s="13">
        <f>C21-C22-C27</f>
        <v>59019.480912500003</v>
      </c>
      <c r="D33" s="13">
        <f>D21-D22-D27</f>
        <v>64018.356131333319</v>
      </c>
      <c r="E33" s="127">
        <f t="shared" si="1"/>
        <v>1.0846987323769326</v>
      </c>
      <c r="F33" s="13">
        <f>F21-F22-F27</f>
        <v>49386.076011281257</v>
      </c>
      <c r="G33" s="127">
        <f t="shared" si="0"/>
        <v>0.77143617855425684</v>
      </c>
      <c r="H33" s="2039">
        <f>F33*10^6</f>
        <v>49386076011.281258</v>
      </c>
      <c r="I33" s="468"/>
      <c r="J33" s="717"/>
      <c r="K33" s="717"/>
      <c r="L33" s="717"/>
    </row>
    <row r="34" spans="1:12" s="129" customFormat="1">
      <c r="A34" s="31">
        <v>19</v>
      </c>
      <c r="B34" s="21" t="s">
        <v>1287</v>
      </c>
      <c r="C34" s="13">
        <f>C35+C36</f>
        <v>59019.480912500003</v>
      </c>
      <c r="D34" s="13">
        <f>D35+D36</f>
        <v>64018.356131333319</v>
      </c>
      <c r="E34" s="127">
        <f t="shared" si="1"/>
        <v>1.0846987323769326</v>
      </c>
      <c r="F34" s="13">
        <f>F35+F36</f>
        <v>49386.076011281257</v>
      </c>
      <c r="G34" s="127">
        <f t="shared" si="0"/>
        <v>0.77143617855425684</v>
      </c>
      <c r="H34" s="717"/>
      <c r="I34" s="1664" t="s">
        <v>1820</v>
      </c>
      <c r="J34" s="717">
        <f>J29/12</f>
        <v>408.43333333333334</v>
      </c>
      <c r="K34" s="717">
        <f>K29/12</f>
        <v>407.08007500000002</v>
      </c>
      <c r="L34" s="717">
        <f>L29/12</f>
        <v>362.09999999999997</v>
      </c>
    </row>
    <row r="35" spans="1:12" s="580" customFormat="1">
      <c r="A35" s="9">
        <v>19.100000000000001</v>
      </c>
      <c r="B35" s="23" t="s">
        <v>1017</v>
      </c>
      <c r="C35" s="117">
        <f>C33</f>
        <v>59019.480912500003</v>
      </c>
      <c r="D35" s="117">
        <f>D33</f>
        <v>64018.356131333319</v>
      </c>
      <c r="E35" s="139">
        <f t="shared" si="1"/>
        <v>1.0846987323769326</v>
      </c>
      <c r="F35" s="117">
        <f>F33</f>
        <v>49386.076011281257</v>
      </c>
      <c r="G35" s="139">
        <f t="shared" si="0"/>
        <v>0.77143617855425684</v>
      </c>
      <c r="H35" s="718"/>
      <c r="I35" s="580" t="s">
        <v>1821</v>
      </c>
      <c r="J35" s="718">
        <f>J34*2</f>
        <v>816.86666666666667</v>
      </c>
      <c r="K35" s="718">
        <f>K34*2</f>
        <v>814.16015000000004</v>
      </c>
      <c r="L35" s="718">
        <f>L34</f>
        <v>362.09999999999997</v>
      </c>
    </row>
    <row r="36" spans="1:12" s="580" customFormat="1">
      <c r="A36" s="9">
        <v>19.2</v>
      </c>
      <c r="B36" s="23" t="s">
        <v>1015</v>
      </c>
      <c r="C36" s="117"/>
      <c r="D36" s="117"/>
      <c r="E36" s="139"/>
      <c r="F36" s="117"/>
      <c r="G36" s="139"/>
      <c r="H36" s="718"/>
      <c r="I36" s="715"/>
    </row>
    <row r="37" spans="1:12" s="129" customFormat="1">
      <c r="A37" s="31">
        <v>20</v>
      </c>
      <c r="B37" s="579" t="s">
        <v>1014</v>
      </c>
      <c r="C37" s="13">
        <f>C40+C41</f>
        <v>59019.480912500003</v>
      </c>
      <c r="D37" s="13">
        <f>D40+D41</f>
        <v>64018.356131333319</v>
      </c>
      <c r="E37" s="127">
        <f>E40</f>
        <v>1.0846987323769326</v>
      </c>
      <c r="F37" s="13">
        <f>F40+F41</f>
        <v>49386.076011281257</v>
      </c>
      <c r="G37" s="127">
        <f t="shared" si="0"/>
        <v>0.77143617855425684</v>
      </c>
      <c r="H37" s="717">
        <v>150000000000</v>
      </c>
      <c r="I37" s="717"/>
    </row>
    <row r="38" spans="1:12">
      <c r="A38" s="22">
        <v>20.100000000000001</v>
      </c>
      <c r="B38" s="225" t="s">
        <v>1012</v>
      </c>
      <c r="C38" s="12"/>
      <c r="D38" s="12"/>
      <c r="E38" s="139"/>
      <c r="F38" s="12"/>
      <c r="G38" s="139"/>
      <c r="H38" s="1664">
        <f>H33/H37</f>
        <v>0.32924050674187505</v>
      </c>
      <c r="J38" s="261"/>
    </row>
    <row r="39" spans="1:12" s="580" customFormat="1">
      <c r="A39" s="9"/>
      <c r="B39" s="215" t="s">
        <v>1016</v>
      </c>
      <c r="C39" s="210">
        <f>C40/200000</f>
        <v>0.2950974045625</v>
      </c>
      <c r="D39" s="210">
        <f>D40/150000</f>
        <v>0.42678904087555547</v>
      </c>
      <c r="E39" s="139">
        <f t="shared" si="1"/>
        <v>1.4462649765025768</v>
      </c>
      <c r="F39" s="210">
        <f>F40/200000</f>
        <v>0.24693038005640627</v>
      </c>
      <c r="G39" s="139">
        <f t="shared" si="0"/>
        <v>0.57857713391569265</v>
      </c>
      <c r="H39" s="718"/>
    </row>
    <row r="40" spans="1:12" s="580" customFormat="1">
      <c r="A40" s="9"/>
      <c r="B40" s="215" t="s">
        <v>1013</v>
      </c>
      <c r="C40" s="117">
        <f>C34</f>
        <v>59019.480912500003</v>
      </c>
      <c r="D40" s="117">
        <f>D34</f>
        <v>64018.356131333319</v>
      </c>
      <c r="E40" s="139">
        <f t="shared" si="1"/>
        <v>1.0846987323769326</v>
      </c>
      <c r="F40" s="117">
        <f>F34</f>
        <v>49386.076011281257</v>
      </c>
      <c r="G40" s="139">
        <f t="shared" si="0"/>
        <v>0.77143617855425684</v>
      </c>
      <c r="H40" s="718">
        <v>200000000000</v>
      </c>
    </row>
    <row r="41" spans="1:12" s="580" customFormat="1">
      <c r="A41" s="22">
        <v>20.2</v>
      </c>
      <c r="B41" s="225" t="s">
        <v>1302</v>
      </c>
      <c r="C41" s="12">
        <f>C43</f>
        <v>0</v>
      </c>
      <c r="D41" s="12">
        <f>D43</f>
        <v>0</v>
      </c>
      <c r="E41" s="139">
        <v>0</v>
      </c>
      <c r="F41" s="12">
        <f>F43</f>
        <v>0</v>
      </c>
      <c r="G41" s="139">
        <v>0</v>
      </c>
      <c r="H41" s="715">
        <f>H33/H40</f>
        <v>0.2469303800564063</v>
      </c>
    </row>
    <row r="42" spans="1:12" s="580" customFormat="1">
      <c r="A42" s="9"/>
      <c r="B42" s="215" t="s">
        <v>1016</v>
      </c>
      <c r="C42" s="210">
        <v>0</v>
      </c>
      <c r="D42" s="210">
        <v>0</v>
      </c>
      <c r="E42" s="210">
        <v>0</v>
      </c>
      <c r="F42" s="210">
        <v>0</v>
      </c>
      <c r="G42" s="210">
        <v>0</v>
      </c>
      <c r="H42" s="718"/>
    </row>
    <row r="43" spans="1:12" s="580" customFormat="1">
      <c r="A43" s="9"/>
      <c r="B43" s="215" t="s">
        <v>1013</v>
      </c>
      <c r="C43" s="117">
        <v>0</v>
      </c>
      <c r="D43" s="117"/>
      <c r="E43" s="140"/>
      <c r="F43" s="117"/>
      <c r="G43" s="140">
        <v>0</v>
      </c>
      <c r="H43" s="718"/>
      <c r="I43" s="649"/>
    </row>
    <row r="44" spans="1:12" s="129" customFormat="1">
      <c r="A44" s="31">
        <v>21</v>
      </c>
      <c r="B44" s="579" t="s">
        <v>1059</v>
      </c>
      <c r="C44" s="13">
        <f>C34-C37</f>
        <v>0</v>
      </c>
      <c r="D44" s="13">
        <f>D34-D37</f>
        <v>0</v>
      </c>
      <c r="E44" s="127">
        <v>0</v>
      </c>
      <c r="F44" s="13">
        <f>F34-F37</f>
        <v>0</v>
      </c>
      <c r="G44" s="127">
        <v>0</v>
      </c>
      <c r="H44" s="717"/>
    </row>
    <row r="45" spans="1:12">
      <c r="A45" s="22">
        <v>22</v>
      </c>
      <c r="B45" s="8" t="s">
        <v>1057</v>
      </c>
      <c r="C45" s="109">
        <f>C21/'BANG TÍNH'!E11</f>
        <v>0.489645</v>
      </c>
      <c r="D45" s="109">
        <f>D21/'BANG TÍNH'!F11</f>
        <v>0.70692681865333329</v>
      </c>
      <c r="E45" s="139">
        <f t="shared" si="1"/>
        <v>1.4437537780500838</v>
      </c>
      <c r="F45" s="109">
        <f>F21/'BANG TÍNH'!I11</f>
        <v>0.61148000000000002</v>
      </c>
      <c r="G45" s="139">
        <f t="shared" si="0"/>
        <v>0.86498345212711614</v>
      </c>
    </row>
    <row r="46" spans="1:12">
      <c r="A46" s="22">
        <v>23</v>
      </c>
      <c r="B46" s="8" t="s">
        <v>1058</v>
      </c>
      <c r="C46" s="109">
        <v>0.26347243306027751</v>
      </c>
      <c r="D46" s="109">
        <f>D21/((CDKT!D106+CDKT!E106)/2)</f>
        <v>0.28216460211638705</v>
      </c>
      <c r="E46" s="139">
        <f t="shared" si="1"/>
        <v>1.0709454451799636</v>
      </c>
      <c r="F46" s="209">
        <f>F21/((CDKT!F106+CDKT!D106)/2)</f>
        <v>0.2912282889122691</v>
      </c>
      <c r="G46" s="139">
        <f t="shared" si="0"/>
        <v>1.0321219838629634</v>
      </c>
      <c r="J46" s="129"/>
    </row>
    <row r="47" spans="1:12">
      <c r="A47" s="22">
        <v>24</v>
      </c>
      <c r="B47" s="8" t="s">
        <v>243</v>
      </c>
      <c r="C47" s="581">
        <v>4896.4703653401366</v>
      </c>
      <c r="D47" s="581">
        <f>(D21*10^6-((D29+D30)*10^6))/(CDKT!D107*10^2)</f>
        <v>6443.1481865333326</v>
      </c>
      <c r="E47" s="139">
        <f t="shared" si="1"/>
        <v>1.3158760710861068</v>
      </c>
      <c r="F47" s="581">
        <f>(F21*10^6-((F29+F30)*10^6))/(CDKT!F108*10^2)</f>
        <v>5567.4118080640628</v>
      </c>
      <c r="G47" s="139">
        <f t="shared" si="0"/>
        <v>0.86408253339576679</v>
      </c>
    </row>
    <row r="48" spans="1:12">
      <c r="A48" s="33"/>
      <c r="B48" s="14"/>
      <c r="C48" s="164"/>
      <c r="D48" s="164"/>
      <c r="E48" s="2643"/>
      <c r="F48" s="164"/>
      <c r="G48" s="2643"/>
    </row>
    <row r="49" spans="1:11">
      <c r="C49" s="262"/>
      <c r="D49" s="262"/>
      <c r="E49" s="262"/>
      <c r="F49" s="262"/>
      <c r="G49" s="262"/>
    </row>
    <row r="50" spans="1:11" s="18" customFormat="1" ht="15.75" customHeight="1">
      <c r="D50" s="2869" t="s">
        <v>2072</v>
      </c>
      <c r="E50" s="2869"/>
      <c r="F50" s="2869"/>
      <c r="G50" s="2869"/>
      <c r="H50" s="2040"/>
      <c r="I50"/>
      <c r="J50" s="120"/>
      <c r="K50" s="57"/>
    </row>
    <row r="51" spans="1:11" s="18" customFormat="1" ht="15.75" customHeight="1">
      <c r="A51" s="2645" t="s">
        <v>167</v>
      </c>
      <c r="B51" s="2645"/>
      <c r="C51" s="2645" t="s">
        <v>289</v>
      </c>
      <c r="D51" s="2645"/>
      <c r="F51" s="2645" t="s">
        <v>181</v>
      </c>
      <c r="G51" s="2645"/>
      <c r="H51" s="2041"/>
    </row>
    <row r="52" spans="1:11" s="18" customFormat="1">
      <c r="F52" s="28"/>
      <c r="H52" s="38"/>
    </row>
    <row r="53" spans="1:11" s="18" customFormat="1">
      <c r="F53" s="28"/>
      <c r="H53" s="38"/>
    </row>
    <row r="54" spans="1:11" s="18" customFormat="1">
      <c r="H54" s="38"/>
    </row>
    <row r="55" spans="1:11" s="18" customFormat="1">
      <c r="H55" s="29"/>
    </row>
    <row r="56" spans="1:11" s="18" customFormat="1" ht="15.75" customHeight="1">
      <c r="A56" s="2645" t="s">
        <v>853</v>
      </c>
      <c r="B56" s="2645"/>
      <c r="C56" s="2645" t="s">
        <v>848</v>
      </c>
      <c r="D56" s="2645"/>
      <c r="F56" s="2645" t="s">
        <v>1533</v>
      </c>
      <c r="G56" s="2645"/>
      <c r="H56" s="35"/>
    </row>
    <row r="59" spans="1:11" hidden="1">
      <c r="B59" s="120" t="s">
        <v>238</v>
      </c>
    </row>
    <row r="60" spans="1:11" hidden="1">
      <c r="B60" s="120" t="s">
        <v>305</v>
      </c>
    </row>
    <row r="61" spans="1:11" hidden="1">
      <c r="B61" s="120" t="s">
        <v>306</v>
      </c>
    </row>
    <row r="62" spans="1:11" hidden="1">
      <c r="B62" s="120" t="s">
        <v>307</v>
      </c>
    </row>
    <row r="63" spans="1:11" hidden="1">
      <c r="B63" s="120" t="s">
        <v>308</v>
      </c>
    </row>
    <row r="64" spans="1:11" hidden="1">
      <c r="B64" s="120" t="s">
        <v>239</v>
      </c>
    </row>
    <row r="65" spans="2:2" hidden="1">
      <c r="B65" s="120" t="s">
        <v>240</v>
      </c>
    </row>
    <row r="66" spans="2:2" hidden="1">
      <c r="B66" s="120" t="s">
        <v>241</v>
      </c>
    </row>
    <row r="67" spans="2:2" hidden="1">
      <c r="B67" s="120" t="s">
        <v>242</v>
      </c>
    </row>
    <row r="68" spans="2:2" hidden="1">
      <c r="B68" s="120" t="s">
        <v>243</v>
      </c>
    </row>
    <row r="69" spans="2:2" hidden="1">
      <c r="B69" s="120" t="s">
        <v>244</v>
      </c>
    </row>
  </sheetData>
  <mergeCells count="14">
    <mergeCell ref="A51:B51"/>
    <mergeCell ref="A56:B56"/>
    <mergeCell ref="C51:D51"/>
    <mergeCell ref="C56:D56"/>
    <mergeCell ref="F51:G51"/>
    <mergeCell ref="F56:G56"/>
    <mergeCell ref="D50:G50"/>
    <mergeCell ref="A3:G3"/>
    <mergeCell ref="A1:C1"/>
    <mergeCell ref="F4:G4"/>
    <mergeCell ref="C5:E5"/>
    <mergeCell ref="F1:G1"/>
    <mergeCell ref="B5:B6"/>
    <mergeCell ref="A5:A6"/>
  </mergeCells>
  <phoneticPr fontId="9" type="noConversion"/>
  <printOptions horizontalCentered="1"/>
  <pageMargins left="0.78740157480314998" right="0" top="0.39370078740157499" bottom="0.39370078740157499" header="0.23622047244094499" footer="0.23622047244094499"/>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7">
    <tabColor rgb="FFFF0000"/>
  </sheetPr>
  <dimension ref="A1:J38"/>
  <sheetViews>
    <sheetView topLeftCell="B1" zoomScaleNormal="100" workbookViewId="0">
      <selection activeCell="Q20" sqref="Q20"/>
    </sheetView>
  </sheetViews>
  <sheetFormatPr defaultColWidth="9.109375" defaultRowHeight="15.6"/>
  <cols>
    <col min="1" max="1" width="6.109375" style="393" customWidth="1"/>
    <col min="2" max="2" width="57.33203125" style="98" customWidth="1"/>
    <col min="3" max="5" width="13.6640625" style="98" customWidth="1"/>
    <col min="6" max="6" width="14.33203125" style="98" customWidth="1"/>
    <col min="7" max="7" width="13.6640625" style="98" customWidth="1"/>
    <col min="8" max="8" width="8.44140625" style="98" customWidth="1"/>
    <col min="9" max="9" width="0" style="98" hidden="1" customWidth="1"/>
    <col min="10" max="11" width="9.109375" style="98"/>
    <col min="12" max="12" width="14" style="98" bestFit="1" customWidth="1"/>
    <col min="13" max="16384" width="9.109375" style="98"/>
  </cols>
  <sheetData>
    <row r="1" spans="1:10">
      <c r="A1" s="2776" t="s">
        <v>849</v>
      </c>
      <c r="B1" s="2776"/>
      <c r="F1" s="2779"/>
      <c r="G1" s="2779"/>
    </row>
    <row r="2" spans="1:10">
      <c r="A2" s="413"/>
      <c r="B2" s="413"/>
      <c r="C2" s="413"/>
    </row>
    <row r="3" spans="1:10">
      <c r="A3" s="2776" t="s">
        <v>2080</v>
      </c>
      <c r="B3" s="2776"/>
      <c r="C3" s="2776"/>
      <c r="D3" s="2776"/>
      <c r="E3" s="2776"/>
      <c r="F3" s="2776"/>
      <c r="G3" s="2776"/>
    </row>
    <row r="4" spans="1:10">
      <c r="G4" s="394" t="s">
        <v>315</v>
      </c>
    </row>
    <row r="5" spans="1:10">
      <c r="A5" s="2876" t="s">
        <v>8</v>
      </c>
      <c r="B5" s="2876" t="s">
        <v>189</v>
      </c>
      <c r="C5" s="2873" t="s">
        <v>1539</v>
      </c>
      <c r="D5" s="2874"/>
      <c r="E5" s="2875"/>
      <c r="F5" s="395" t="s">
        <v>145</v>
      </c>
      <c r="G5" s="395" t="s">
        <v>51</v>
      </c>
    </row>
    <row r="6" spans="1:10" ht="31.2">
      <c r="A6" s="2877"/>
      <c r="B6" s="2877"/>
      <c r="C6" s="389" t="s">
        <v>145</v>
      </c>
      <c r="D6" s="389" t="s">
        <v>25</v>
      </c>
      <c r="E6" s="389" t="s">
        <v>165</v>
      </c>
      <c r="F6" s="390" t="s">
        <v>2079</v>
      </c>
      <c r="G6" s="414" t="s">
        <v>19</v>
      </c>
    </row>
    <row r="7" spans="1:10">
      <c r="A7" s="269" t="s">
        <v>14</v>
      </c>
      <c r="B7" s="269" t="s">
        <v>15</v>
      </c>
      <c r="C7" s="396">
        <v>1</v>
      </c>
      <c r="D7" s="396">
        <v>2</v>
      </c>
      <c r="E7" s="396" t="s">
        <v>335</v>
      </c>
      <c r="F7" s="396">
        <v>4</v>
      </c>
      <c r="G7" s="396" t="s">
        <v>336</v>
      </c>
    </row>
    <row r="8" spans="1:10" s="400" customFormat="1">
      <c r="A8" s="265">
        <v>1</v>
      </c>
      <c r="B8" s="266" t="s">
        <v>245</v>
      </c>
      <c r="C8" s="492">
        <f>C9</f>
        <v>524034.04621899989</v>
      </c>
      <c r="D8" s="397">
        <f>D9</f>
        <v>524034.04621900001</v>
      </c>
      <c r="E8" s="770">
        <f>D8/C8</f>
        <v>1.0000000000000002</v>
      </c>
      <c r="F8" s="397">
        <f>F9</f>
        <v>525128.75246799993</v>
      </c>
      <c r="G8" s="770">
        <f>F8/D8</f>
        <v>1.0020889983330252</v>
      </c>
      <c r="H8" s="399"/>
    </row>
    <row r="9" spans="1:10">
      <c r="A9" s="123"/>
      <c r="B9" s="401" t="s">
        <v>291</v>
      </c>
      <c r="C9" s="370">
        <v>524034.04621899989</v>
      </c>
      <c r="D9" s="493">
        <f>CDKT!E47+CDKT!E53</f>
        <v>524034.04621900001</v>
      </c>
      <c r="E9" s="402">
        <f>D9/C9</f>
        <v>1.0000000000000002</v>
      </c>
      <c r="F9" s="372">
        <f>D14</f>
        <v>525128.75246799993</v>
      </c>
      <c r="G9" s="402">
        <f>F9/D9</f>
        <v>1.0020889983330252</v>
      </c>
      <c r="H9" s="403"/>
      <c r="J9" s="712"/>
    </row>
    <row r="10" spans="1:10" s="400" customFormat="1">
      <c r="A10" s="116">
        <v>2</v>
      </c>
      <c r="B10" s="267" t="s">
        <v>246</v>
      </c>
      <c r="C10" s="374">
        <f>C11</f>
        <v>91236.14</v>
      </c>
      <c r="D10" s="374">
        <f>D11</f>
        <v>1094.7062489999225</v>
      </c>
      <c r="E10" s="398">
        <f>D10/C10</f>
        <v>1.1998603283741756E-2</v>
      </c>
      <c r="F10" s="374">
        <f>F11</f>
        <v>341944.19675100013</v>
      </c>
      <c r="G10" s="92">
        <f>F10/D10</f>
        <v>312.36160117235642</v>
      </c>
      <c r="H10" s="399"/>
    </row>
    <row r="11" spans="1:10">
      <c r="A11" s="123"/>
      <c r="B11" s="401" t="s">
        <v>291</v>
      </c>
      <c r="C11" s="370">
        <v>91236.14</v>
      </c>
      <c r="D11" s="372">
        <f>(CDKT!D47+CDKT!D53)-(CDKT!E47+CDKT!E53)</f>
        <v>1094.7062489999225</v>
      </c>
      <c r="E11" s="402">
        <f>D11/C11</f>
        <v>1.1998603283741756E-2</v>
      </c>
      <c r="F11" s="370">
        <f>(CDKT!F47+CDKT!F53)-(CDKT!D47+CDKT!D53)</f>
        <v>341944.19675100013</v>
      </c>
      <c r="G11" s="402">
        <f>F11/D11</f>
        <v>312.36160117235642</v>
      </c>
      <c r="H11" s="403"/>
    </row>
    <row r="12" spans="1:10" s="400" customFormat="1">
      <c r="A12" s="116">
        <v>3</v>
      </c>
      <c r="B12" s="267" t="s">
        <v>247</v>
      </c>
      <c r="C12" s="374">
        <v>0</v>
      </c>
      <c r="D12" s="374">
        <f>D13</f>
        <v>0</v>
      </c>
      <c r="E12" s="404"/>
      <c r="F12" s="405">
        <v>0</v>
      </c>
      <c r="G12" s="398"/>
      <c r="H12" s="399"/>
    </row>
    <row r="13" spans="1:10">
      <c r="A13" s="123"/>
      <c r="B13" s="401" t="s">
        <v>291</v>
      </c>
      <c r="C13" s="370">
        <v>0</v>
      </c>
      <c r="D13" s="370">
        <v>0</v>
      </c>
      <c r="E13" s="402"/>
      <c r="F13" s="370">
        <f>F12</f>
        <v>0</v>
      </c>
      <c r="G13" s="402"/>
      <c r="H13" s="403"/>
    </row>
    <row r="14" spans="1:10" s="400" customFormat="1">
      <c r="A14" s="116">
        <v>4</v>
      </c>
      <c r="B14" s="267" t="s">
        <v>248</v>
      </c>
      <c r="C14" s="374">
        <f>C8+C10-C12</f>
        <v>615270.18621899991</v>
      </c>
      <c r="D14" s="374">
        <f>D8+D10-D12</f>
        <v>525128.75246799993</v>
      </c>
      <c r="E14" s="398">
        <f>D14/C14</f>
        <v>0.85349292754628137</v>
      </c>
      <c r="F14" s="374">
        <f>F8+F10-F12</f>
        <v>867072.94921900006</v>
      </c>
      <c r="G14" s="398">
        <f>F14/D14</f>
        <v>1.6511625865922042</v>
      </c>
      <c r="H14" s="399"/>
    </row>
    <row r="15" spans="1:10">
      <c r="A15" s="123"/>
      <c r="B15" s="401" t="s">
        <v>291</v>
      </c>
      <c r="C15" s="370">
        <f>C14</f>
        <v>615270.18621899991</v>
      </c>
      <c r="D15" s="370">
        <f>D14</f>
        <v>525128.75246799993</v>
      </c>
      <c r="E15" s="402">
        <f>D15/C15</f>
        <v>0.85349292754628137</v>
      </c>
      <c r="F15" s="370">
        <f>F14</f>
        <v>867072.94921900006</v>
      </c>
      <c r="G15" s="402">
        <f>F15/D15</f>
        <v>1.6511625865922042</v>
      </c>
      <c r="H15" s="403"/>
    </row>
    <row r="16" spans="1:10" s="400" customFormat="1">
      <c r="A16" s="116">
        <v>5</v>
      </c>
      <c r="B16" s="267" t="s">
        <v>249</v>
      </c>
      <c r="C16" s="374">
        <f>C14</f>
        <v>615270.18621899991</v>
      </c>
      <c r="D16" s="374">
        <f>D14</f>
        <v>525128.75246799993</v>
      </c>
      <c r="E16" s="398">
        <f>D16/C16</f>
        <v>0.85349292754628137</v>
      </c>
      <c r="F16" s="374">
        <f>F14</f>
        <v>867072.94921900006</v>
      </c>
      <c r="G16" s="398">
        <f>F16/D16</f>
        <v>1.6511625865922042</v>
      </c>
      <c r="H16" s="399"/>
      <c r="I16" s="400" t="s">
        <v>344</v>
      </c>
    </row>
    <row r="17" spans="1:9" s="400" customFormat="1" ht="31.2">
      <c r="A17" s="116">
        <v>6</v>
      </c>
      <c r="B17" s="267" t="s">
        <v>292</v>
      </c>
      <c r="C17" s="406">
        <f>C18/C16</f>
        <v>4.9914923195217537E-2</v>
      </c>
      <c r="D17" s="406">
        <f>D18/D16</f>
        <v>5.4122903711565355E-2</v>
      </c>
      <c r="E17" s="398">
        <f>D17/C17</f>
        <v>1.084303055018043</v>
      </c>
      <c r="F17" s="406">
        <f>F18/F16</f>
        <v>3.232425426955686E-2</v>
      </c>
      <c r="G17" s="398">
        <f>F17/D17</f>
        <v>0.59723799081108042</v>
      </c>
      <c r="H17" s="399"/>
    </row>
    <row r="18" spans="1:9" s="400" customFormat="1">
      <c r="A18" s="116">
        <v>7</v>
      </c>
      <c r="B18" s="267" t="s">
        <v>250</v>
      </c>
      <c r="C18" s="1665">
        <f>'BANG TÍNH'!E45</f>
        <v>30711.16408942857</v>
      </c>
      <c r="D18" s="1665">
        <f>'BANG TÍNH'!F45</f>
        <v>28421.492905999999</v>
      </c>
      <c r="E18" s="398">
        <f>D18/C18</f>
        <v>0.92544498877472625</v>
      </c>
      <c r="F18" s="488">
        <f>'BANG TÍNH'!I45</f>
        <v>28027.486480809523</v>
      </c>
      <c r="G18" s="398">
        <f>F18/D18</f>
        <v>0.98613702571875461</v>
      </c>
      <c r="H18" s="399"/>
    </row>
    <row r="19" spans="1:9">
      <c r="A19" s="407"/>
      <c r="B19" s="408"/>
      <c r="C19" s="409"/>
      <c r="D19" s="410"/>
      <c r="E19" s="410"/>
      <c r="F19" s="409"/>
      <c r="G19" s="411"/>
      <c r="H19" s="403"/>
    </row>
    <row r="20" spans="1:9">
      <c r="D20" s="412"/>
    </row>
    <row r="21" spans="1:9" s="105" customFormat="1" ht="15.75" customHeight="1">
      <c r="A21" s="181"/>
      <c r="D21" s="2872" t="s">
        <v>2081</v>
      </c>
      <c r="E21" s="2872"/>
      <c r="F21" s="2872"/>
      <c r="G21" s="2872"/>
      <c r="H21"/>
      <c r="I21"/>
    </row>
    <row r="22" spans="1:9" s="218" customFormat="1" ht="15.75" customHeight="1">
      <c r="A22" s="2776" t="s">
        <v>167</v>
      </c>
      <c r="B22" s="2776"/>
      <c r="C22" s="2776" t="s">
        <v>289</v>
      </c>
      <c r="D22" s="2776"/>
      <c r="E22"/>
      <c r="F22" s="2776" t="s">
        <v>181</v>
      </c>
      <c r="G22" s="2776"/>
    </row>
    <row r="23" spans="1:9" s="105" customFormat="1">
      <c r="A23" s="181"/>
      <c r="G23" s="268"/>
    </row>
    <row r="24" spans="1:9" s="105" customFormat="1">
      <c r="A24" s="181"/>
      <c r="G24" s="268"/>
    </row>
    <row r="25" spans="1:9" s="105" customFormat="1">
      <c r="A25" s="181"/>
      <c r="G25" s="268"/>
    </row>
    <row r="26" spans="1:9" s="105" customFormat="1">
      <c r="A26" s="181"/>
    </row>
    <row r="27" spans="1:9" s="218" customFormat="1" ht="15.75" customHeight="1">
      <c r="A27" s="2776" t="s">
        <v>853</v>
      </c>
      <c r="B27" s="2776"/>
      <c r="C27" s="2776" t="s">
        <v>848</v>
      </c>
      <c r="D27" s="2776"/>
      <c r="E27"/>
      <c r="F27" s="2776" t="s">
        <v>1533</v>
      </c>
      <c r="G27" s="2776"/>
    </row>
    <row r="29" spans="1:9">
      <c r="D29" s="1957"/>
      <c r="F29" s="1957"/>
    </row>
    <row r="31" spans="1:9">
      <c r="D31" s="403"/>
    </row>
    <row r="32" spans="1:9">
      <c r="D32" s="403"/>
    </row>
    <row r="33" spans="4:6">
      <c r="D33" s="403"/>
      <c r="F33" s="412"/>
    </row>
    <row r="34" spans="4:6">
      <c r="D34" s="1957"/>
      <c r="F34" s="1957"/>
    </row>
    <row r="38" spans="4:6">
      <c r="D38" s="1957"/>
    </row>
  </sheetData>
  <mergeCells count="13">
    <mergeCell ref="A27:B27"/>
    <mergeCell ref="F1:G1"/>
    <mergeCell ref="A3:G3"/>
    <mergeCell ref="F22:G22"/>
    <mergeCell ref="F27:G27"/>
    <mergeCell ref="D21:G21"/>
    <mergeCell ref="C22:D22"/>
    <mergeCell ref="C27:D27"/>
    <mergeCell ref="C5:E5"/>
    <mergeCell ref="B5:B6"/>
    <mergeCell ref="A5:A6"/>
    <mergeCell ref="A22:B22"/>
    <mergeCell ref="A1:B1"/>
  </mergeCells>
  <phoneticPr fontId="9" type="noConversion"/>
  <printOptions horizontalCentered="1"/>
  <pageMargins left="0.78740157480314998" right="0" top="0.31496062992126" bottom="0.31496062992126" header="0.23622047244094499" footer="0.23622047244094499"/>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E148-86A1-4CD1-A70B-031C48D87B6E}">
  <sheetPr codeName="Sheet36">
    <tabColor rgb="FFFF0000"/>
  </sheetPr>
  <dimension ref="A1:I75"/>
  <sheetViews>
    <sheetView zoomScale="80" zoomScaleNormal="80" workbookViewId="0">
      <selection activeCell="J57" sqref="J57:K57"/>
    </sheetView>
  </sheetViews>
  <sheetFormatPr defaultColWidth="11.44140625" defaultRowHeight="15.6"/>
  <cols>
    <col min="1" max="1" width="5.6640625" style="1374" customWidth="1"/>
    <col min="2" max="2" width="48.44140625" style="1374" customWidth="1"/>
    <col min="3" max="3" width="15.5546875" style="1374" customWidth="1"/>
    <col min="4" max="4" width="18" style="1374" customWidth="1"/>
    <col min="5" max="5" width="27.33203125" style="1374" bestFit="1" customWidth="1"/>
    <col min="6" max="6" width="20" style="1374" customWidth="1"/>
    <col min="7" max="7" width="14.5546875" style="1374" bestFit="1" customWidth="1"/>
    <col min="8" max="8" width="13.109375" style="1374" bestFit="1" customWidth="1"/>
    <col min="9" max="9" width="14.5546875" style="1374" bestFit="1" customWidth="1"/>
    <col min="10" max="256" width="11.44140625" style="1374"/>
    <col min="257" max="257" width="5.6640625" style="1374" customWidth="1"/>
    <col min="258" max="258" width="48.44140625" style="1374" customWidth="1"/>
    <col min="259" max="259" width="16.44140625" style="1374" customWidth="1"/>
    <col min="260" max="260" width="17.44140625" style="1374" customWidth="1"/>
    <col min="261" max="261" width="23.6640625" style="1374" customWidth="1"/>
    <col min="262" max="262" width="24.109375" style="1374" customWidth="1"/>
    <col min="263" max="512" width="11.44140625" style="1374"/>
    <col min="513" max="513" width="5.6640625" style="1374" customWidth="1"/>
    <col min="514" max="514" width="48.44140625" style="1374" customWidth="1"/>
    <col min="515" max="515" width="16.44140625" style="1374" customWidth="1"/>
    <col min="516" max="516" width="17.44140625" style="1374" customWidth="1"/>
    <col min="517" max="517" width="23.6640625" style="1374" customWidth="1"/>
    <col min="518" max="518" width="24.109375" style="1374" customWidth="1"/>
    <col min="519" max="768" width="11.44140625" style="1374"/>
    <col min="769" max="769" width="5.6640625" style="1374" customWidth="1"/>
    <col min="770" max="770" width="48.44140625" style="1374" customWidth="1"/>
    <col min="771" max="771" width="16.44140625" style="1374" customWidth="1"/>
    <col min="772" max="772" width="17.44140625" style="1374" customWidth="1"/>
    <col min="773" max="773" width="23.6640625" style="1374" customWidth="1"/>
    <col min="774" max="774" width="24.109375" style="1374" customWidth="1"/>
    <col min="775" max="1024" width="11.44140625" style="1374"/>
    <col min="1025" max="1025" width="5.6640625" style="1374" customWidth="1"/>
    <col min="1026" max="1026" width="48.44140625" style="1374" customWidth="1"/>
    <col min="1027" max="1027" width="16.44140625" style="1374" customWidth="1"/>
    <col min="1028" max="1028" width="17.44140625" style="1374" customWidth="1"/>
    <col min="1029" max="1029" width="23.6640625" style="1374" customWidth="1"/>
    <col min="1030" max="1030" width="24.109375" style="1374" customWidth="1"/>
    <col min="1031" max="1280" width="11.44140625" style="1374"/>
    <col min="1281" max="1281" width="5.6640625" style="1374" customWidth="1"/>
    <col min="1282" max="1282" width="48.44140625" style="1374" customWidth="1"/>
    <col min="1283" max="1283" width="16.44140625" style="1374" customWidth="1"/>
    <col min="1284" max="1284" width="17.44140625" style="1374" customWidth="1"/>
    <col min="1285" max="1285" width="23.6640625" style="1374" customWidth="1"/>
    <col min="1286" max="1286" width="24.109375" style="1374" customWidth="1"/>
    <col min="1287" max="1536" width="11.44140625" style="1374"/>
    <col min="1537" max="1537" width="5.6640625" style="1374" customWidth="1"/>
    <col min="1538" max="1538" width="48.44140625" style="1374" customWidth="1"/>
    <col min="1539" max="1539" width="16.44140625" style="1374" customWidth="1"/>
    <col min="1540" max="1540" width="17.44140625" style="1374" customWidth="1"/>
    <col min="1541" max="1541" width="23.6640625" style="1374" customWidth="1"/>
    <col min="1542" max="1542" width="24.109375" style="1374" customWidth="1"/>
    <col min="1543" max="1792" width="11.44140625" style="1374"/>
    <col min="1793" max="1793" width="5.6640625" style="1374" customWidth="1"/>
    <col min="1794" max="1794" width="48.44140625" style="1374" customWidth="1"/>
    <col min="1795" max="1795" width="16.44140625" style="1374" customWidth="1"/>
    <col min="1796" max="1796" width="17.44140625" style="1374" customWidth="1"/>
    <col min="1797" max="1797" width="23.6640625" style="1374" customWidth="1"/>
    <col min="1798" max="1798" width="24.109375" style="1374" customWidth="1"/>
    <col min="1799" max="2048" width="11.44140625" style="1374"/>
    <col min="2049" max="2049" width="5.6640625" style="1374" customWidth="1"/>
    <col min="2050" max="2050" width="48.44140625" style="1374" customWidth="1"/>
    <col min="2051" max="2051" width="16.44140625" style="1374" customWidth="1"/>
    <col min="2052" max="2052" width="17.44140625" style="1374" customWidth="1"/>
    <col min="2053" max="2053" width="23.6640625" style="1374" customWidth="1"/>
    <col min="2054" max="2054" width="24.109375" style="1374" customWidth="1"/>
    <col min="2055" max="2304" width="11.44140625" style="1374"/>
    <col min="2305" max="2305" width="5.6640625" style="1374" customWidth="1"/>
    <col min="2306" max="2306" width="48.44140625" style="1374" customWidth="1"/>
    <col min="2307" max="2307" width="16.44140625" style="1374" customWidth="1"/>
    <col min="2308" max="2308" width="17.44140625" style="1374" customWidth="1"/>
    <col min="2309" max="2309" width="23.6640625" style="1374" customWidth="1"/>
    <col min="2310" max="2310" width="24.109375" style="1374" customWidth="1"/>
    <col min="2311" max="2560" width="11.44140625" style="1374"/>
    <col min="2561" max="2561" width="5.6640625" style="1374" customWidth="1"/>
    <col min="2562" max="2562" width="48.44140625" style="1374" customWidth="1"/>
    <col min="2563" max="2563" width="16.44140625" style="1374" customWidth="1"/>
    <col min="2564" max="2564" width="17.44140625" style="1374" customWidth="1"/>
    <col min="2565" max="2565" width="23.6640625" style="1374" customWidth="1"/>
    <col min="2566" max="2566" width="24.109375" style="1374" customWidth="1"/>
    <col min="2567" max="2816" width="11.44140625" style="1374"/>
    <col min="2817" max="2817" width="5.6640625" style="1374" customWidth="1"/>
    <col min="2818" max="2818" width="48.44140625" style="1374" customWidth="1"/>
    <col min="2819" max="2819" width="16.44140625" style="1374" customWidth="1"/>
    <col min="2820" max="2820" width="17.44140625" style="1374" customWidth="1"/>
    <col min="2821" max="2821" width="23.6640625" style="1374" customWidth="1"/>
    <col min="2822" max="2822" width="24.109375" style="1374" customWidth="1"/>
    <col min="2823" max="3072" width="11.44140625" style="1374"/>
    <col min="3073" max="3073" width="5.6640625" style="1374" customWidth="1"/>
    <col min="3074" max="3074" width="48.44140625" style="1374" customWidth="1"/>
    <col min="3075" max="3075" width="16.44140625" style="1374" customWidth="1"/>
    <col min="3076" max="3076" width="17.44140625" style="1374" customWidth="1"/>
    <col min="3077" max="3077" width="23.6640625" style="1374" customWidth="1"/>
    <col min="3078" max="3078" width="24.109375" style="1374" customWidth="1"/>
    <col min="3079" max="3328" width="11.44140625" style="1374"/>
    <col min="3329" max="3329" width="5.6640625" style="1374" customWidth="1"/>
    <col min="3330" max="3330" width="48.44140625" style="1374" customWidth="1"/>
    <col min="3331" max="3331" width="16.44140625" style="1374" customWidth="1"/>
    <col min="3332" max="3332" width="17.44140625" style="1374" customWidth="1"/>
    <col min="3333" max="3333" width="23.6640625" style="1374" customWidth="1"/>
    <col min="3334" max="3334" width="24.109375" style="1374" customWidth="1"/>
    <col min="3335" max="3584" width="11.44140625" style="1374"/>
    <col min="3585" max="3585" width="5.6640625" style="1374" customWidth="1"/>
    <col min="3586" max="3586" width="48.44140625" style="1374" customWidth="1"/>
    <col min="3587" max="3587" width="16.44140625" style="1374" customWidth="1"/>
    <col min="3588" max="3588" width="17.44140625" style="1374" customWidth="1"/>
    <col min="3589" max="3589" width="23.6640625" style="1374" customWidth="1"/>
    <col min="3590" max="3590" width="24.109375" style="1374" customWidth="1"/>
    <col min="3591" max="3840" width="11.44140625" style="1374"/>
    <col min="3841" max="3841" width="5.6640625" style="1374" customWidth="1"/>
    <col min="3842" max="3842" width="48.44140625" style="1374" customWidth="1"/>
    <col min="3843" max="3843" width="16.44140625" style="1374" customWidth="1"/>
    <col min="3844" max="3844" width="17.44140625" style="1374" customWidth="1"/>
    <col min="3845" max="3845" width="23.6640625" style="1374" customWidth="1"/>
    <col min="3846" max="3846" width="24.109375" style="1374" customWidth="1"/>
    <col min="3847" max="4096" width="11.44140625" style="1374"/>
    <col min="4097" max="4097" width="5.6640625" style="1374" customWidth="1"/>
    <col min="4098" max="4098" width="48.44140625" style="1374" customWidth="1"/>
    <col min="4099" max="4099" width="16.44140625" style="1374" customWidth="1"/>
    <col min="4100" max="4100" width="17.44140625" style="1374" customWidth="1"/>
    <col min="4101" max="4101" width="23.6640625" style="1374" customWidth="1"/>
    <col min="4102" max="4102" width="24.109375" style="1374" customWidth="1"/>
    <col min="4103" max="4352" width="11.44140625" style="1374"/>
    <col min="4353" max="4353" width="5.6640625" style="1374" customWidth="1"/>
    <col min="4354" max="4354" width="48.44140625" style="1374" customWidth="1"/>
    <col min="4355" max="4355" width="16.44140625" style="1374" customWidth="1"/>
    <col min="4356" max="4356" width="17.44140625" style="1374" customWidth="1"/>
    <col min="4357" max="4357" width="23.6640625" style="1374" customWidth="1"/>
    <col min="4358" max="4358" width="24.109375" style="1374" customWidth="1"/>
    <col min="4359" max="4608" width="11.44140625" style="1374"/>
    <col min="4609" max="4609" width="5.6640625" style="1374" customWidth="1"/>
    <col min="4610" max="4610" width="48.44140625" style="1374" customWidth="1"/>
    <col min="4611" max="4611" width="16.44140625" style="1374" customWidth="1"/>
    <col min="4612" max="4612" width="17.44140625" style="1374" customWidth="1"/>
    <col min="4613" max="4613" width="23.6640625" style="1374" customWidth="1"/>
    <col min="4614" max="4614" width="24.109375" style="1374" customWidth="1"/>
    <col min="4615" max="4864" width="11.44140625" style="1374"/>
    <col min="4865" max="4865" width="5.6640625" style="1374" customWidth="1"/>
    <col min="4866" max="4866" width="48.44140625" style="1374" customWidth="1"/>
    <col min="4867" max="4867" width="16.44140625" style="1374" customWidth="1"/>
    <col min="4868" max="4868" width="17.44140625" style="1374" customWidth="1"/>
    <col min="4869" max="4869" width="23.6640625" style="1374" customWidth="1"/>
    <col min="4870" max="4870" width="24.109375" style="1374" customWidth="1"/>
    <col min="4871" max="5120" width="11.44140625" style="1374"/>
    <col min="5121" max="5121" width="5.6640625" style="1374" customWidth="1"/>
    <col min="5122" max="5122" width="48.44140625" style="1374" customWidth="1"/>
    <col min="5123" max="5123" width="16.44140625" style="1374" customWidth="1"/>
    <col min="5124" max="5124" width="17.44140625" style="1374" customWidth="1"/>
    <col min="5125" max="5125" width="23.6640625" style="1374" customWidth="1"/>
    <col min="5126" max="5126" width="24.109375" style="1374" customWidth="1"/>
    <col min="5127" max="5376" width="11.44140625" style="1374"/>
    <col min="5377" max="5377" width="5.6640625" style="1374" customWidth="1"/>
    <col min="5378" max="5378" width="48.44140625" style="1374" customWidth="1"/>
    <col min="5379" max="5379" width="16.44140625" style="1374" customWidth="1"/>
    <col min="5380" max="5380" width="17.44140625" style="1374" customWidth="1"/>
    <col min="5381" max="5381" width="23.6640625" style="1374" customWidth="1"/>
    <col min="5382" max="5382" width="24.109375" style="1374" customWidth="1"/>
    <col min="5383" max="5632" width="11.44140625" style="1374"/>
    <col min="5633" max="5633" width="5.6640625" style="1374" customWidth="1"/>
    <col min="5634" max="5634" width="48.44140625" style="1374" customWidth="1"/>
    <col min="5635" max="5635" width="16.44140625" style="1374" customWidth="1"/>
    <col min="5636" max="5636" width="17.44140625" style="1374" customWidth="1"/>
    <col min="5637" max="5637" width="23.6640625" style="1374" customWidth="1"/>
    <col min="5638" max="5638" width="24.109375" style="1374" customWidth="1"/>
    <col min="5639" max="5888" width="11.44140625" style="1374"/>
    <col min="5889" max="5889" width="5.6640625" style="1374" customWidth="1"/>
    <col min="5890" max="5890" width="48.44140625" style="1374" customWidth="1"/>
    <col min="5891" max="5891" width="16.44140625" style="1374" customWidth="1"/>
    <col min="5892" max="5892" width="17.44140625" style="1374" customWidth="1"/>
    <col min="5893" max="5893" width="23.6640625" style="1374" customWidth="1"/>
    <col min="5894" max="5894" width="24.109375" style="1374" customWidth="1"/>
    <col min="5895" max="6144" width="11.44140625" style="1374"/>
    <col min="6145" max="6145" width="5.6640625" style="1374" customWidth="1"/>
    <col min="6146" max="6146" width="48.44140625" style="1374" customWidth="1"/>
    <col min="6147" max="6147" width="16.44140625" style="1374" customWidth="1"/>
    <col min="6148" max="6148" width="17.44140625" style="1374" customWidth="1"/>
    <col min="6149" max="6149" width="23.6640625" style="1374" customWidth="1"/>
    <col min="6150" max="6150" width="24.109375" style="1374" customWidth="1"/>
    <col min="6151" max="6400" width="11.44140625" style="1374"/>
    <col min="6401" max="6401" width="5.6640625" style="1374" customWidth="1"/>
    <col min="6402" max="6402" width="48.44140625" style="1374" customWidth="1"/>
    <col min="6403" max="6403" width="16.44140625" style="1374" customWidth="1"/>
    <col min="6404" max="6404" width="17.44140625" style="1374" customWidth="1"/>
    <col min="6405" max="6405" width="23.6640625" style="1374" customWidth="1"/>
    <col min="6406" max="6406" width="24.109375" style="1374" customWidth="1"/>
    <col min="6407" max="6656" width="11.44140625" style="1374"/>
    <col min="6657" max="6657" width="5.6640625" style="1374" customWidth="1"/>
    <col min="6658" max="6658" width="48.44140625" style="1374" customWidth="1"/>
    <col min="6659" max="6659" width="16.44140625" style="1374" customWidth="1"/>
    <col min="6660" max="6660" width="17.44140625" style="1374" customWidth="1"/>
    <col min="6661" max="6661" width="23.6640625" style="1374" customWidth="1"/>
    <col min="6662" max="6662" width="24.109375" style="1374" customWidth="1"/>
    <col min="6663" max="6912" width="11.44140625" style="1374"/>
    <col min="6913" max="6913" width="5.6640625" style="1374" customWidth="1"/>
    <col min="6914" max="6914" width="48.44140625" style="1374" customWidth="1"/>
    <col min="6915" max="6915" width="16.44140625" style="1374" customWidth="1"/>
    <col min="6916" max="6916" width="17.44140625" style="1374" customWidth="1"/>
    <col min="6917" max="6917" width="23.6640625" style="1374" customWidth="1"/>
    <col min="6918" max="6918" width="24.109375" style="1374" customWidth="1"/>
    <col min="6919" max="7168" width="11.44140625" style="1374"/>
    <col min="7169" max="7169" width="5.6640625" style="1374" customWidth="1"/>
    <col min="7170" max="7170" width="48.44140625" style="1374" customWidth="1"/>
    <col min="7171" max="7171" width="16.44140625" style="1374" customWidth="1"/>
    <col min="7172" max="7172" width="17.44140625" style="1374" customWidth="1"/>
    <col min="7173" max="7173" width="23.6640625" style="1374" customWidth="1"/>
    <col min="7174" max="7174" width="24.109375" style="1374" customWidth="1"/>
    <col min="7175" max="7424" width="11.44140625" style="1374"/>
    <col min="7425" max="7425" width="5.6640625" style="1374" customWidth="1"/>
    <col min="7426" max="7426" width="48.44140625" style="1374" customWidth="1"/>
    <col min="7427" max="7427" width="16.44140625" style="1374" customWidth="1"/>
    <col min="7428" max="7428" width="17.44140625" style="1374" customWidth="1"/>
    <col min="7429" max="7429" width="23.6640625" style="1374" customWidth="1"/>
    <col min="7430" max="7430" width="24.109375" style="1374" customWidth="1"/>
    <col min="7431" max="7680" width="11.44140625" style="1374"/>
    <col min="7681" max="7681" width="5.6640625" style="1374" customWidth="1"/>
    <col min="7682" max="7682" width="48.44140625" style="1374" customWidth="1"/>
    <col min="7683" max="7683" width="16.44140625" style="1374" customWidth="1"/>
    <col min="7684" max="7684" width="17.44140625" style="1374" customWidth="1"/>
    <col min="7685" max="7685" width="23.6640625" style="1374" customWidth="1"/>
    <col min="7686" max="7686" width="24.109375" style="1374" customWidth="1"/>
    <col min="7687" max="7936" width="11.44140625" style="1374"/>
    <col min="7937" max="7937" width="5.6640625" style="1374" customWidth="1"/>
    <col min="7938" max="7938" width="48.44140625" style="1374" customWidth="1"/>
    <col min="7939" max="7939" width="16.44140625" style="1374" customWidth="1"/>
    <col min="7940" max="7940" width="17.44140625" style="1374" customWidth="1"/>
    <col min="7941" max="7941" width="23.6640625" style="1374" customWidth="1"/>
    <col min="7942" max="7942" width="24.109375" style="1374" customWidth="1"/>
    <col min="7943" max="8192" width="11.44140625" style="1374"/>
    <col min="8193" max="8193" width="5.6640625" style="1374" customWidth="1"/>
    <col min="8194" max="8194" width="48.44140625" style="1374" customWidth="1"/>
    <col min="8195" max="8195" width="16.44140625" style="1374" customWidth="1"/>
    <col min="8196" max="8196" width="17.44140625" style="1374" customWidth="1"/>
    <col min="8197" max="8197" width="23.6640625" style="1374" customWidth="1"/>
    <col min="8198" max="8198" width="24.109375" style="1374" customWidth="1"/>
    <col min="8199" max="8448" width="11.44140625" style="1374"/>
    <col min="8449" max="8449" width="5.6640625" style="1374" customWidth="1"/>
    <col min="8450" max="8450" width="48.44140625" style="1374" customWidth="1"/>
    <col min="8451" max="8451" width="16.44140625" style="1374" customWidth="1"/>
    <col min="8452" max="8452" width="17.44140625" style="1374" customWidth="1"/>
    <col min="8453" max="8453" width="23.6640625" style="1374" customWidth="1"/>
    <col min="8454" max="8454" width="24.109375" style="1374" customWidth="1"/>
    <col min="8455" max="8704" width="11.44140625" style="1374"/>
    <col min="8705" max="8705" width="5.6640625" style="1374" customWidth="1"/>
    <col min="8706" max="8706" width="48.44140625" style="1374" customWidth="1"/>
    <col min="8707" max="8707" width="16.44140625" style="1374" customWidth="1"/>
    <col min="8708" max="8708" width="17.44140625" style="1374" customWidth="1"/>
    <col min="8709" max="8709" width="23.6640625" style="1374" customWidth="1"/>
    <col min="8710" max="8710" width="24.109375" style="1374" customWidth="1"/>
    <col min="8711" max="8960" width="11.44140625" style="1374"/>
    <col min="8961" max="8961" width="5.6640625" style="1374" customWidth="1"/>
    <col min="8962" max="8962" width="48.44140625" style="1374" customWidth="1"/>
    <col min="8963" max="8963" width="16.44140625" style="1374" customWidth="1"/>
    <col min="8964" max="8964" width="17.44140625" style="1374" customWidth="1"/>
    <col min="8965" max="8965" width="23.6640625" style="1374" customWidth="1"/>
    <col min="8966" max="8966" width="24.109375" style="1374" customWidth="1"/>
    <col min="8967" max="9216" width="11.44140625" style="1374"/>
    <col min="9217" max="9217" width="5.6640625" style="1374" customWidth="1"/>
    <col min="9218" max="9218" width="48.44140625" style="1374" customWidth="1"/>
    <col min="9219" max="9219" width="16.44140625" style="1374" customWidth="1"/>
    <col min="9220" max="9220" width="17.44140625" style="1374" customWidth="1"/>
    <col min="9221" max="9221" width="23.6640625" style="1374" customWidth="1"/>
    <col min="9222" max="9222" width="24.109375" style="1374" customWidth="1"/>
    <col min="9223" max="9472" width="11.44140625" style="1374"/>
    <col min="9473" max="9473" width="5.6640625" style="1374" customWidth="1"/>
    <col min="9474" max="9474" width="48.44140625" style="1374" customWidth="1"/>
    <col min="9475" max="9475" width="16.44140625" style="1374" customWidth="1"/>
    <col min="9476" max="9476" width="17.44140625" style="1374" customWidth="1"/>
    <col min="9477" max="9477" width="23.6640625" style="1374" customWidth="1"/>
    <col min="9478" max="9478" width="24.109375" style="1374" customWidth="1"/>
    <col min="9479" max="9728" width="11.44140625" style="1374"/>
    <col min="9729" max="9729" width="5.6640625" style="1374" customWidth="1"/>
    <col min="9730" max="9730" width="48.44140625" style="1374" customWidth="1"/>
    <col min="9731" max="9731" width="16.44140625" style="1374" customWidth="1"/>
    <col min="9732" max="9732" width="17.44140625" style="1374" customWidth="1"/>
    <col min="9733" max="9733" width="23.6640625" style="1374" customWidth="1"/>
    <col min="9734" max="9734" width="24.109375" style="1374" customWidth="1"/>
    <col min="9735" max="9984" width="11.44140625" style="1374"/>
    <col min="9985" max="9985" width="5.6640625" style="1374" customWidth="1"/>
    <col min="9986" max="9986" width="48.44140625" style="1374" customWidth="1"/>
    <col min="9987" max="9987" width="16.44140625" style="1374" customWidth="1"/>
    <col min="9988" max="9988" width="17.44140625" style="1374" customWidth="1"/>
    <col min="9989" max="9989" width="23.6640625" style="1374" customWidth="1"/>
    <col min="9990" max="9990" width="24.109375" style="1374" customWidth="1"/>
    <col min="9991" max="10240" width="11.44140625" style="1374"/>
    <col min="10241" max="10241" width="5.6640625" style="1374" customWidth="1"/>
    <col min="10242" max="10242" width="48.44140625" style="1374" customWidth="1"/>
    <col min="10243" max="10243" width="16.44140625" style="1374" customWidth="1"/>
    <col min="10244" max="10244" width="17.44140625" style="1374" customWidth="1"/>
    <col min="10245" max="10245" width="23.6640625" style="1374" customWidth="1"/>
    <col min="10246" max="10246" width="24.109375" style="1374" customWidth="1"/>
    <col min="10247" max="10496" width="11.44140625" style="1374"/>
    <col min="10497" max="10497" width="5.6640625" style="1374" customWidth="1"/>
    <col min="10498" max="10498" width="48.44140625" style="1374" customWidth="1"/>
    <col min="10499" max="10499" width="16.44140625" style="1374" customWidth="1"/>
    <col min="10500" max="10500" width="17.44140625" style="1374" customWidth="1"/>
    <col min="10501" max="10501" width="23.6640625" style="1374" customWidth="1"/>
    <col min="10502" max="10502" width="24.109375" style="1374" customWidth="1"/>
    <col min="10503" max="10752" width="11.44140625" style="1374"/>
    <col min="10753" max="10753" width="5.6640625" style="1374" customWidth="1"/>
    <col min="10754" max="10754" width="48.44140625" style="1374" customWidth="1"/>
    <col min="10755" max="10755" width="16.44140625" style="1374" customWidth="1"/>
    <col min="10756" max="10756" width="17.44140625" style="1374" customWidth="1"/>
    <col min="10757" max="10757" width="23.6640625" style="1374" customWidth="1"/>
    <col min="10758" max="10758" width="24.109375" style="1374" customWidth="1"/>
    <col min="10759" max="11008" width="11.44140625" style="1374"/>
    <col min="11009" max="11009" width="5.6640625" style="1374" customWidth="1"/>
    <col min="11010" max="11010" width="48.44140625" style="1374" customWidth="1"/>
    <col min="11011" max="11011" width="16.44140625" style="1374" customWidth="1"/>
    <col min="11012" max="11012" width="17.44140625" style="1374" customWidth="1"/>
    <col min="11013" max="11013" width="23.6640625" style="1374" customWidth="1"/>
    <col min="11014" max="11014" width="24.109375" style="1374" customWidth="1"/>
    <col min="11015" max="11264" width="11.44140625" style="1374"/>
    <col min="11265" max="11265" width="5.6640625" style="1374" customWidth="1"/>
    <col min="11266" max="11266" width="48.44140625" style="1374" customWidth="1"/>
    <col min="11267" max="11267" width="16.44140625" style="1374" customWidth="1"/>
    <col min="11268" max="11268" width="17.44140625" style="1374" customWidth="1"/>
    <col min="11269" max="11269" width="23.6640625" style="1374" customWidth="1"/>
    <col min="11270" max="11270" width="24.109375" style="1374" customWidth="1"/>
    <col min="11271" max="11520" width="11.44140625" style="1374"/>
    <col min="11521" max="11521" width="5.6640625" style="1374" customWidth="1"/>
    <col min="11522" max="11522" width="48.44140625" style="1374" customWidth="1"/>
    <col min="11523" max="11523" width="16.44140625" style="1374" customWidth="1"/>
    <col min="11524" max="11524" width="17.44140625" style="1374" customWidth="1"/>
    <col min="11525" max="11525" width="23.6640625" style="1374" customWidth="1"/>
    <col min="11526" max="11526" width="24.109375" style="1374" customWidth="1"/>
    <col min="11527" max="11776" width="11.44140625" style="1374"/>
    <col min="11777" max="11777" width="5.6640625" style="1374" customWidth="1"/>
    <col min="11778" max="11778" width="48.44140625" style="1374" customWidth="1"/>
    <col min="11779" max="11779" width="16.44140625" style="1374" customWidth="1"/>
    <col min="11780" max="11780" width="17.44140625" style="1374" customWidth="1"/>
    <col min="11781" max="11781" width="23.6640625" style="1374" customWidth="1"/>
    <col min="11782" max="11782" width="24.109375" style="1374" customWidth="1"/>
    <col min="11783" max="12032" width="11.44140625" style="1374"/>
    <col min="12033" max="12033" width="5.6640625" style="1374" customWidth="1"/>
    <col min="12034" max="12034" width="48.44140625" style="1374" customWidth="1"/>
    <col min="12035" max="12035" width="16.44140625" style="1374" customWidth="1"/>
    <col min="12036" max="12036" width="17.44140625" style="1374" customWidth="1"/>
    <col min="12037" max="12037" width="23.6640625" style="1374" customWidth="1"/>
    <col min="12038" max="12038" width="24.109375" style="1374" customWidth="1"/>
    <col min="12039" max="12288" width="11.44140625" style="1374"/>
    <col min="12289" max="12289" width="5.6640625" style="1374" customWidth="1"/>
    <col min="12290" max="12290" width="48.44140625" style="1374" customWidth="1"/>
    <col min="12291" max="12291" width="16.44140625" style="1374" customWidth="1"/>
    <col min="12292" max="12292" width="17.44140625" style="1374" customWidth="1"/>
    <col min="12293" max="12293" width="23.6640625" style="1374" customWidth="1"/>
    <col min="12294" max="12294" width="24.109375" style="1374" customWidth="1"/>
    <col min="12295" max="12544" width="11.44140625" style="1374"/>
    <col min="12545" max="12545" width="5.6640625" style="1374" customWidth="1"/>
    <col min="12546" max="12546" width="48.44140625" style="1374" customWidth="1"/>
    <col min="12547" max="12547" width="16.44140625" style="1374" customWidth="1"/>
    <col min="12548" max="12548" width="17.44140625" style="1374" customWidth="1"/>
    <col min="12549" max="12549" width="23.6640625" style="1374" customWidth="1"/>
    <col min="12550" max="12550" width="24.109375" style="1374" customWidth="1"/>
    <col min="12551" max="12800" width="11.44140625" style="1374"/>
    <col min="12801" max="12801" width="5.6640625" style="1374" customWidth="1"/>
    <col min="12802" max="12802" width="48.44140625" style="1374" customWidth="1"/>
    <col min="12803" max="12803" width="16.44140625" style="1374" customWidth="1"/>
    <col min="12804" max="12804" width="17.44140625" style="1374" customWidth="1"/>
    <col min="12805" max="12805" width="23.6640625" style="1374" customWidth="1"/>
    <col min="12806" max="12806" width="24.109375" style="1374" customWidth="1"/>
    <col min="12807" max="13056" width="11.44140625" style="1374"/>
    <col min="13057" max="13057" width="5.6640625" style="1374" customWidth="1"/>
    <col min="13058" max="13058" width="48.44140625" style="1374" customWidth="1"/>
    <col min="13059" max="13059" width="16.44140625" style="1374" customWidth="1"/>
    <col min="13060" max="13060" width="17.44140625" style="1374" customWidth="1"/>
    <col min="13061" max="13061" width="23.6640625" style="1374" customWidth="1"/>
    <col min="13062" max="13062" width="24.109375" style="1374" customWidth="1"/>
    <col min="13063" max="13312" width="11.44140625" style="1374"/>
    <col min="13313" max="13313" width="5.6640625" style="1374" customWidth="1"/>
    <col min="13314" max="13314" width="48.44140625" style="1374" customWidth="1"/>
    <col min="13315" max="13315" width="16.44140625" style="1374" customWidth="1"/>
    <col min="13316" max="13316" width="17.44140625" style="1374" customWidth="1"/>
    <col min="13317" max="13317" width="23.6640625" style="1374" customWidth="1"/>
    <col min="13318" max="13318" width="24.109375" style="1374" customWidth="1"/>
    <col min="13319" max="13568" width="11.44140625" style="1374"/>
    <col min="13569" max="13569" width="5.6640625" style="1374" customWidth="1"/>
    <col min="13570" max="13570" width="48.44140625" style="1374" customWidth="1"/>
    <col min="13571" max="13571" width="16.44140625" style="1374" customWidth="1"/>
    <col min="13572" max="13572" width="17.44140625" style="1374" customWidth="1"/>
    <col min="13573" max="13573" width="23.6640625" style="1374" customWidth="1"/>
    <col min="13574" max="13574" width="24.109375" style="1374" customWidth="1"/>
    <col min="13575" max="13824" width="11.44140625" style="1374"/>
    <col min="13825" max="13825" width="5.6640625" style="1374" customWidth="1"/>
    <col min="13826" max="13826" width="48.44140625" style="1374" customWidth="1"/>
    <col min="13827" max="13827" width="16.44140625" style="1374" customWidth="1"/>
    <col min="13828" max="13828" width="17.44140625" style="1374" customWidth="1"/>
    <col min="13829" max="13829" width="23.6640625" style="1374" customWidth="1"/>
    <col min="13830" max="13830" width="24.109375" style="1374" customWidth="1"/>
    <col min="13831" max="14080" width="11.44140625" style="1374"/>
    <col min="14081" max="14081" width="5.6640625" style="1374" customWidth="1"/>
    <col min="14082" max="14082" width="48.44140625" style="1374" customWidth="1"/>
    <col min="14083" max="14083" width="16.44140625" style="1374" customWidth="1"/>
    <col min="14084" max="14084" width="17.44140625" style="1374" customWidth="1"/>
    <col min="14085" max="14085" width="23.6640625" style="1374" customWidth="1"/>
    <col min="14086" max="14086" width="24.109375" style="1374" customWidth="1"/>
    <col min="14087" max="14336" width="11.44140625" style="1374"/>
    <col min="14337" max="14337" width="5.6640625" style="1374" customWidth="1"/>
    <col min="14338" max="14338" width="48.44140625" style="1374" customWidth="1"/>
    <col min="14339" max="14339" width="16.44140625" style="1374" customWidth="1"/>
    <col min="14340" max="14340" width="17.44140625" style="1374" customWidth="1"/>
    <col min="14341" max="14341" width="23.6640625" style="1374" customWidth="1"/>
    <col min="14342" max="14342" width="24.109375" style="1374" customWidth="1"/>
    <col min="14343" max="14592" width="11.44140625" style="1374"/>
    <col min="14593" max="14593" width="5.6640625" style="1374" customWidth="1"/>
    <col min="14594" max="14594" width="48.44140625" style="1374" customWidth="1"/>
    <col min="14595" max="14595" width="16.44140625" style="1374" customWidth="1"/>
    <col min="14596" max="14596" width="17.44140625" style="1374" customWidth="1"/>
    <col min="14597" max="14597" width="23.6640625" style="1374" customWidth="1"/>
    <col min="14598" max="14598" width="24.109375" style="1374" customWidth="1"/>
    <col min="14599" max="14848" width="11.44140625" style="1374"/>
    <col min="14849" max="14849" width="5.6640625" style="1374" customWidth="1"/>
    <col min="14850" max="14850" width="48.44140625" style="1374" customWidth="1"/>
    <col min="14851" max="14851" width="16.44140625" style="1374" customWidth="1"/>
    <col min="14852" max="14852" width="17.44140625" style="1374" customWidth="1"/>
    <col min="14853" max="14853" width="23.6640625" style="1374" customWidth="1"/>
    <col min="14854" max="14854" width="24.109375" style="1374" customWidth="1"/>
    <col min="14855" max="15104" width="11.44140625" style="1374"/>
    <col min="15105" max="15105" width="5.6640625" style="1374" customWidth="1"/>
    <col min="15106" max="15106" width="48.44140625" style="1374" customWidth="1"/>
    <col min="15107" max="15107" width="16.44140625" style="1374" customWidth="1"/>
    <col min="15108" max="15108" width="17.44140625" style="1374" customWidth="1"/>
    <col min="15109" max="15109" width="23.6640625" style="1374" customWidth="1"/>
    <col min="15110" max="15110" width="24.109375" style="1374" customWidth="1"/>
    <col min="15111" max="15360" width="11.44140625" style="1374"/>
    <col min="15361" max="15361" width="5.6640625" style="1374" customWidth="1"/>
    <col min="15362" max="15362" width="48.44140625" style="1374" customWidth="1"/>
    <col min="15363" max="15363" width="16.44140625" style="1374" customWidth="1"/>
    <col min="15364" max="15364" width="17.44140625" style="1374" customWidth="1"/>
    <col min="15365" max="15365" width="23.6640625" style="1374" customWidth="1"/>
    <col min="15366" max="15366" width="24.109375" style="1374" customWidth="1"/>
    <col min="15367" max="15616" width="11.44140625" style="1374"/>
    <col min="15617" max="15617" width="5.6640625" style="1374" customWidth="1"/>
    <col min="15618" max="15618" width="48.44140625" style="1374" customWidth="1"/>
    <col min="15619" max="15619" width="16.44140625" style="1374" customWidth="1"/>
    <col min="15620" max="15620" width="17.44140625" style="1374" customWidth="1"/>
    <col min="15621" max="15621" width="23.6640625" style="1374" customWidth="1"/>
    <col min="15622" max="15622" width="24.109375" style="1374" customWidth="1"/>
    <col min="15623" max="15872" width="11.44140625" style="1374"/>
    <col min="15873" max="15873" width="5.6640625" style="1374" customWidth="1"/>
    <col min="15874" max="15874" width="48.44140625" style="1374" customWidth="1"/>
    <col min="15875" max="15875" width="16.44140625" style="1374" customWidth="1"/>
    <col min="15876" max="15876" width="17.44140625" style="1374" customWidth="1"/>
    <col min="15877" max="15877" width="23.6640625" style="1374" customWidth="1"/>
    <col min="15878" max="15878" width="24.109375" style="1374" customWidth="1"/>
    <col min="15879" max="16128" width="11.44140625" style="1374"/>
    <col min="16129" max="16129" width="5.6640625" style="1374" customWidth="1"/>
    <col min="16130" max="16130" width="48.44140625" style="1374" customWidth="1"/>
    <col min="16131" max="16131" width="16.44140625" style="1374" customWidth="1"/>
    <col min="16132" max="16132" width="17.44140625" style="1374" customWidth="1"/>
    <col min="16133" max="16133" width="23.6640625" style="1374" customWidth="1"/>
    <col min="16134" max="16134" width="24.109375" style="1374" customWidth="1"/>
    <col min="16135" max="16384" width="11.44140625" style="1374"/>
  </cols>
  <sheetData>
    <row r="1" spans="1:9">
      <c r="A1" s="1373" t="s">
        <v>850</v>
      </c>
      <c r="B1" s="1373"/>
      <c r="C1" s="1373"/>
      <c r="D1" s="1373"/>
      <c r="E1" s="1373"/>
    </row>
    <row r="3" spans="1:9">
      <c r="A3" s="2878" t="s">
        <v>2075</v>
      </c>
      <c r="B3" s="2878"/>
      <c r="C3" s="2878"/>
      <c r="D3" s="2878"/>
      <c r="E3" s="2878"/>
      <c r="F3" s="2878"/>
    </row>
    <row r="4" spans="1:9">
      <c r="A4" s="2879" t="s">
        <v>1140</v>
      </c>
      <c r="B4" s="2879"/>
      <c r="C4" s="2879"/>
      <c r="D4" s="2879"/>
      <c r="E4" s="2879"/>
      <c r="F4" s="2879"/>
      <c r="G4" s="1373"/>
      <c r="H4" s="1373"/>
    </row>
    <row r="5" spans="1:9">
      <c r="F5" s="1375" t="s">
        <v>1246</v>
      </c>
    </row>
    <row r="6" spans="1:9">
      <c r="A6" s="2860" t="s">
        <v>8</v>
      </c>
      <c r="B6" s="2860" t="s">
        <v>1735</v>
      </c>
      <c r="C6" s="1666" t="s">
        <v>1736</v>
      </c>
      <c r="D6" s="1666" t="s">
        <v>1737</v>
      </c>
      <c r="E6" s="1666" t="s">
        <v>1738</v>
      </c>
      <c r="F6" s="1666" t="s">
        <v>1739</v>
      </c>
    </row>
    <row r="7" spans="1:9">
      <c r="A7" s="2861"/>
      <c r="B7" s="2861"/>
      <c r="C7" s="1667" t="s">
        <v>1740</v>
      </c>
      <c r="D7" s="1667" t="s">
        <v>1741</v>
      </c>
      <c r="E7" s="1667" t="s">
        <v>2076</v>
      </c>
      <c r="F7" s="1667" t="s">
        <v>2076</v>
      </c>
    </row>
    <row r="8" spans="1:9">
      <c r="A8" s="1376" t="s">
        <v>14</v>
      </c>
      <c r="B8" s="1376" t="s">
        <v>15</v>
      </c>
      <c r="C8" s="1376">
        <v>1</v>
      </c>
      <c r="D8" s="1376">
        <v>2</v>
      </c>
      <c r="E8" s="1376">
        <v>3</v>
      </c>
      <c r="F8" s="1376" t="s">
        <v>1742</v>
      </c>
    </row>
    <row r="9" spans="1:9" s="1373" customFormat="1">
      <c r="A9" s="1668" t="s">
        <v>13</v>
      </c>
      <c r="B9" s="1669" t="s">
        <v>1822</v>
      </c>
      <c r="C9" s="1958">
        <f>C10+C12+C20+C38</f>
        <v>864913.39803699998</v>
      </c>
      <c r="D9" s="1958">
        <f t="shared" ref="D9:F9" si="0">D10+D12+D20+D38</f>
        <v>27879.486478809533</v>
      </c>
      <c r="E9" s="1958">
        <f t="shared" si="0"/>
        <v>515630.94542299997</v>
      </c>
      <c r="F9" s="1958">
        <f t="shared" si="0"/>
        <v>349282.45261399995</v>
      </c>
      <c r="G9" s="1670"/>
      <c r="H9" s="1670">
        <f>F9-CDKT!F46</f>
        <v>0</v>
      </c>
      <c r="I9" s="1670"/>
    </row>
    <row r="10" spans="1:9" s="1373" customFormat="1">
      <c r="A10" s="1671">
        <v>1</v>
      </c>
      <c r="B10" s="1672" t="s">
        <v>1743</v>
      </c>
      <c r="C10" s="1959">
        <f>C11</f>
        <v>1974.4319</v>
      </c>
      <c r="D10" s="1959">
        <f>D11</f>
        <v>0</v>
      </c>
      <c r="E10" s="1959">
        <f>E11</f>
        <v>1974.4319</v>
      </c>
      <c r="F10" s="1959">
        <f>F11</f>
        <v>0</v>
      </c>
      <c r="G10" s="1670"/>
      <c r="H10" s="1670"/>
      <c r="I10" s="1670"/>
    </row>
    <row r="11" spans="1:9" s="1373" customFormat="1">
      <c r="A11" s="1673">
        <v>1</v>
      </c>
      <c r="B11" s="1674" t="s">
        <v>1823</v>
      </c>
      <c r="C11" s="1960">
        <v>1974.4319</v>
      </c>
      <c r="D11" s="1961">
        <v>0</v>
      </c>
      <c r="E11" s="1961">
        <v>1974.4319</v>
      </c>
      <c r="F11" s="1961">
        <f t="shared" ref="F11:F58" si="1">C11-E11</f>
        <v>0</v>
      </c>
      <c r="G11" s="1670"/>
      <c r="H11" s="1670"/>
      <c r="I11" s="1670"/>
    </row>
    <row r="12" spans="1:9" s="1373" customFormat="1">
      <c r="A12" s="1675">
        <v>2</v>
      </c>
      <c r="B12" s="1676" t="s">
        <v>1745</v>
      </c>
      <c r="C12" s="1962">
        <f>SUM(C13:C19)</f>
        <v>2183.415544</v>
      </c>
      <c r="D12" s="1962">
        <f>SUM(D13:D19)</f>
        <v>40.337283999999997</v>
      </c>
      <c r="E12" s="1962">
        <f>SUM(E13:E19)</f>
        <v>2180.0541000000003</v>
      </c>
      <c r="F12" s="1962">
        <f>SUM(F13:F19)</f>
        <v>3.3614440000000059</v>
      </c>
      <c r="G12" s="1670"/>
      <c r="H12" s="1670"/>
      <c r="I12" s="1670"/>
    </row>
    <row r="13" spans="1:9" s="1373" customFormat="1">
      <c r="A13" s="1673">
        <v>1</v>
      </c>
      <c r="B13" s="1674" t="s">
        <v>1824</v>
      </c>
      <c r="C13" s="1960">
        <v>363.63636400000001</v>
      </c>
      <c r="D13" s="1961">
        <v>0</v>
      </c>
      <c r="E13" s="1961">
        <v>363.63636400000001</v>
      </c>
      <c r="F13" s="1961">
        <f t="shared" si="1"/>
        <v>0</v>
      </c>
      <c r="G13" s="1670"/>
      <c r="H13" s="1670"/>
      <c r="I13" s="1670"/>
    </row>
    <row r="14" spans="1:9" s="1373" customFormat="1">
      <c r="A14" s="1673">
        <v>2</v>
      </c>
      <c r="B14" s="1674" t="s">
        <v>1825</v>
      </c>
      <c r="C14" s="1960">
        <v>369.23636399999998</v>
      </c>
      <c r="D14" s="1961">
        <v>0</v>
      </c>
      <c r="E14" s="1961">
        <v>369.23636399999998</v>
      </c>
      <c r="F14" s="1961">
        <f t="shared" si="1"/>
        <v>0</v>
      </c>
      <c r="G14" s="1670"/>
      <c r="H14" s="1670"/>
      <c r="I14" s="1670"/>
    </row>
    <row r="15" spans="1:9" s="1373" customFormat="1">
      <c r="A15" s="1673">
        <v>3</v>
      </c>
      <c r="B15" s="1674" t="s">
        <v>1826</v>
      </c>
      <c r="C15" s="1960">
        <v>290.90908999999999</v>
      </c>
      <c r="D15" s="1961">
        <v>0</v>
      </c>
      <c r="E15" s="1961">
        <v>290.90908999999999</v>
      </c>
      <c r="F15" s="1961">
        <f t="shared" si="1"/>
        <v>0</v>
      </c>
      <c r="G15" s="1670"/>
      <c r="H15" s="1670"/>
      <c r="I15" s="1670"/>
    </row>
    <row r="16" spans="1:9" s="1373" customFormat="1">
      <c r="A16" s="1673">
        <v>4</v>
      </c>
      <c r="B16" s="1674" t="s">
        <v>1827</v>
      </c>
      <c r="C16" s="1960">
        <v>290.90909099999999</v>
      </c>
      <c r="D16" s="1961">
        <v>0</v>
      </c>
      <c r="E16" s="1961">
        <v>290.90909099999999</v>
      </c>
      <c r="F16" s="1961">
        <f t="shared" si="1"/>
        <v>0</v>
      </c>
      <c r="G16" s="1670"/>
      <c r="H16" s="1670"/>
      <c r="I16" s="1670"/>
    </row>
    <row r="17" spans="1:9" s="1373" customFormat="1">
      <c r="A17" s="1673">
        <v>5</v>
      </c>
      <c r="B17" s="1674" t="s">
        <v>1828</v>
      </c>
      <c r="C17" s="1960">
        <v>290.90908999999999</v>
      </c>
      <c r="D17" s="1961">
        <v>0</v>
      </c>
      <c r="E17" s="1961">
        <v>290.90908999999999</v>
      </c>
      <c r="F17" s="1961">
        <f t="shared" si="1"/>
        <v>0</v>
      </c>
      <c r="G17" s="1670"/>
      <c r="H17" s="1670"/>
      <c r="I17" s="1670"/>
    </row>
    <row r="18" spans="1:9" s="1373" customFormat="1">
      <c r="A18" s="1673">
        <v>6</v>
      </c>
      <c r="B18" s="1674" t="s">
        <v>1829</v>
      </c>
      <c r="C18" s="1960">
        <v>295.454545</v>
      </c>
      <c r="D18" s="1961">
        <v>0</v>
      </c>
      <c r="E18" s="1961">
        <v>295.454545</v>
      </c>
      <c r="F18" s="1961">
        <f t="shared" si="1"/>
        <v>0</v>
      </c>
      <c r="G18" s="1670"/>
      <c r="H18" s="1670"/>
      <c r="I18" s="1670"/>
    </row>
    <row r="19" spans="1:9" s="1373" customFormat="1">
      <c r="A19" s="1673">
        <v>7</v>
      </c>
      <c r="B19" s="1674" t="s">
        <v>1830</v>
      </c>
      <c r="C19" s="1963">
        <v>282.36099999999999</v>
      </c>
      <c r="D19" s="1964">
        <v>40.337283999999997</v>
      </c>
      <c r="E19" s="1964">
        <v>278.99955599999998</v>
      </c>
      <c r="F19" s="1964">
        <f t="shared" si="1"/>
        <v>3.3614440000000059</v>
      </c>
      <c r="G19" s="1670"/>
      <c r="H19" s="1670"/>
      <c r="I19" s="1670"/>
    </row>
    <row r="20" spans="1:9" s="1373" customFormat="1">
      <c r="A20" s="1675">
        <v>3</v>
      </c>
      <c r="B20" s="1676" t="s">
        <v>1746</v>
      </c>
      <c r="C20" s="1962">
        <f t="shared" ref="C20:E20" si="2">SUM(C21:C37)</f>
        <v>859990.66052899999</v>
      </c>
      <c r="D20" s="1962">
        <f t="shared" si="2"/>
        <v>27715.628596809533</v>
      </c>
      <c r="E20" s="1962">
        <f t="shared" si="2"/>
        <v>510797.18004200002</v>
      </c>
      <c r="F20" s="1962">
        <f>SUM(F21:F37)</f>
        <v>349193.48048699996</v>
      </c>
      <c r="G20" s="1670"/>
      <c r="H20" s="1670"/>
      <c r="I20" s="1670"/>
    </row>
    <row r="21" spans="1:9" s="1373" customFormat="1">
      <c r="A21" s="1673">
        <v>1</v>
      </c>
      <c r="B21" s="1674" t="s">
        <v>1831</v>
      </c>
      <c r="C21" s="1960">
        <v>6120</v>
      </c>
      <c r="D21" s="1961">
        <v>0</v>
      </c>
      <c r="E21" s="1961">
        <v>6120</v>
      </c>
      <c r="F21" s="1961">
        <f t="shared" si="1"/>
        <v>0</v>
      </c>
      <c r="G21" s="1670"/>
      <c r="H21" s="1670"/>
      <c r="I21" s="1670"/>
    </row>
    <row r="22" spans="1:9" s="1373" customFormat="1">
      <c r="A22" s="1673">
        <v>2</v>
      </c>
      <c r="B22" s="1674" t="s">
        <v>1832</v>
      </c>
      <c r="C22" s="1960">
        <v>2240</v>
      </c>
      <c r="D22" s="1961">
        <v>0</v>
      </c>
      <c r="E22" s="1961">
        <v>2240</v>
      </c>
      <c r="F22" s="1961">
        <f t="shared" si="1"/>
        <v>0</v>
      </c>
      <c r="G22" s="1670"/>
      <c r="H22" s="1670"/>
      <c r="I22" s="1670"/>
    </row>
    <row r="23" spans="1:9" s="1373" customFormat="1">
      <c r="A23" s="1673">
        <v>3</v>
      </c>
      <c r="B23" s="1674" t="s">
        <v>1833</v>
      </c>
      <c r="C23" s="1960">
        <v>78008.363649999999</v>
      </c>
      <c r="D23" s="1961">
        <v>0</v>
      </c>
      <c r="E23" s="1961">
        <v>78008.363649999999</v>
      </c>
      <c r="F23" s="1961">
        <f t="shared" si="1"/>
        <v>0</v>
      </c>
      <c r="G23" s="1670"/>
      <c r="H23" s="1670"/>
      <c r="I23" s="1670"/>
    </row>
    <row r="24" spans="1:9" s="1373" customFormat="1">
      <c r="A24" s="1673">
        <v>4</v>
      </c>
      <c r="B24" s="1674" t="s">
        <v>1834</v>
      </c>
      <c r="C24" s="1960">
        <v>97286.727849999996</v>
      </c>
      <c r="D24" s="1961">
        <v>9728.6727840000003</v>
      </c>
      <c r="E24" s="1961">
        <v>82693.718664</v>
      </c>
      <c r="F24" s="1961">
        <f t="shared" si="1"/>
        <v>14593.009185999996</v>
      </c>
      <c r="G24" s="1670"/>
      <c r="H24" s="1670"/>
      <c r="I24" s="1670"/>
    </row>
    <row r="25" spans="1:9" s="1373" customFormat="1">
      <c r="A25" s="1673">
        <v>5</v>
      </c>
      <c r="B25" s="1674" t="s">
        <v>1835</v>
      </c>
      <c r="C25" s="1960">
        <v>44621.863636000002</v>
      </c>
      <c r="D25" s="1961">
        <v>0</v>
      </c>
      <c r="E25" s="1961">
        <v>44621.863636000002</v>
      </c>
      <c r="F25" s="1961">
        <f t="shared" si="1"/>
        <v>0</v>
      </c>
      <c r="G25" s="1670"/>
      <c r="H25" s="1670"/>
      <c r="I25" s="1670"/>
    </row>
    <row r="26" spans="1:9" s="1373" customFormat="1">
      <c r="A26" s="1673">
        <v>6</v>
      </c>
      <c r="B26" s="1674" t="s">
        <v>1836</v>
      </c>
      <c r="C26" s="1960">
        <v>34272.9</v>
      </c>
      <c r="D26" s="1961">
        <v>0</v>
      </c>
      <c r="E26" s="1961">
        <v>34272.9</v>
      </c>
      <c r="F26" s="1961">
        <f t="shared" si="1"/>
        <v>0</v>
      </c>
      <c r="G26" s="1670"/>
      <c r="H26" s="1670"/>
      <c r="I26" s="1670"/>
    </row>
    <row r="27" spans="1:9" s="1373" customFormat="1">
      <c r="A27" s="1673">
        <v>7</v>
      </c>
      <c r="B27" s="1674" t="s">
        <v>1837</v>
      </c>
      <c r="C27" s="1960">
        <v>68342.727272999997</v>
      </c>
      <c r="D27" s="1961">
        <v>0</v>
      </c>
      <c r="E27" s="1961">
        <v>68342.727272999997</v>
      </c>
      <c r="F27" s="1961">
        <f t="shared" si="1"/>
        <v>0</v>
      </c>
      <c r="G27" s="1670"/>
      <c r="H27" s="1670"/>
      <c r="I27" s="1670"/>
    </row>
    <row r="28" spans="1:9" s="1373" customFormat="1">
      <c r="A28" s="1673">
        <v>8</v>
      </c>
      <c r="B28" s="1674" t="s">
        <v>1838</v>
      </c>
      <c r="C28" s="1963">
        <v>90940.920264</v>
      </c>
      <c r="D28" s="1964">
        <v>738.72116400000232</v>
      </c>
      <c r="E28" s="1964">
        <v>90940.920264</v>
      </c>
      <c r="F28" s="1964">
        <f t="shared" si="1"/>
        <v>0</v>
      </c>
      <c r="G28" s="1670"/>
      <c r="H28" s="1670"/>
      <c r="I28" s="1670"/>
    </row>
    <row r="29" spans="1:9" s="1373" customFormat="1">
      <c r="A29" s="1673">
        <v>9</v>
      </c>
      <c r="B29" s="1674" t="s">
        <v>1839</v>
      </c>
      <c r="C29" s="1963">
        <v>91393.710970999993</v>
      </c>
      <c r="D29" s="1964">
        <v>7560.8195130000004</v>
      </c>
      <c r="E29" s="1964">
        <v>91393.710970999993</v>
      </c>
      <c r="F29" s="1964">
        <f t="shared" si="1"/>
        <v>0</v>
      </c>
      <c r="G29" s="1670"/>
      <c r="H29" s="1670"/>
      <c r="I29" s="1670"/>
    </row>
    <row r="30" spans="1:9" s="1373" customFormat="1">
      <c r="A30" s="1673">
        <v>10</v>
      </c>
      <c r="B30" s="1674" t="s">
        <v>1840</v>
      </c>
      <c r="C30" s="1960">
        <v>918.04590900000005</v>
      </c>
      <c r="D30" s="1961">
        <v>131.149416</v>
      </c>
      <c r="E30" s="1961">
        <v>426.23560199999997</v>
      </c>
      <c r="F30" s="1961">
        <f t="shared" si="1"/>
        <v>491.81030700000008</v>
      </c>
      <c r="G30" s="1670"/>
      <c r="H30" s="1670"/>
      <c r="I30" s="1670"/>
    </row>
    <row r="31" spans="1:9" s="1373" customFormat="1">
      <c r="A31" s="1673">
        <v>11</v>
      </c>
      <c r="B31" s="1674" t="s">
        <v>1841</v>
      </c>
      <c r="C31" s="1960">
        <v>982.89</v>
      </c>
      <c r="D31" s="1961">
        <v>0</v>
      </c>
      <c r="E31" s="1961">
        <v>982.89</v>
      </c>
      <c r="F31" s="1961">
        <f t="shared" si="1"/>
        <v>0</v>
      </c>
      <c r="G31" s="1670"/>
      <c r="H31" s="1670"/>
      <c r="I31" s="1670"/>
    </row>
    <row r="32" spans="1:9" s="1373" customFormat="1">
      <c r="A32" s="1673">
        <v>12</v>
      </c>
      <c r="B32" s="1674" t="s">
        <v>1842</v>
      </c>
      <c r="C32" s="1960">
        <v>1019.090909</v>
      </c>
      <c r="D32" s="1961">
        <v>0</v>
      </c>
      <c r="E32" s="1961">
        <v>1019.090909</v>
      </c>
      <c r="F32" s="1961">
        <f t="shared" si="1"/>
        <v>0</v>
      </c>
      <c r="G32" s="1670"/>
      <c r="H32" s="1670"/>
      <c r="I32" s="1670"/>
    </row>
    <row r="33" spans="1:9" s="1373" customFormat="1">
      <c r="A33" s="1673">
        <v>13</v>
      </c>
      <c r="B33" s="1674" t="s">
        <v>1626</v>
      </c>
      <c r="C33" s="1960">
        <v>89.08</v>
      </c>
      <c r="D33" s="1961">
        <v>29.693328000000001</v>
      </c>
      <c r="E33" s="1961">
        <v>74.233337000000006</v>
      </c>
      <c r="F33" s="1961">
        <f t="shared" si="1"/>
        <v>14.846662999999992</v>
      </c>
      <c r="G33" s="1670"/>
      <c r="H33" s="1670"/>
      <c r="I33" s="1670"/>
    </row>
    <row r="34" spans="1:9" s="1373" customFormat="1">
      <c r="A34" s="1673">
        <v>14</v>
      </c>
      <c r="B34" s="1674" t="s">
        <v>1843</v>
      </c>
      <c r="C34" s="1960">
        <f>754340067/10^6</f>
        <v>754.34006699999998</v>
      </c>
      <c r="D34" s="1961">
        <v>107.762868</v>
      </c>
      <c r="E34" s="1961">
        <v>215.52573599999999</v>
      </c>
      <c r="F34" s="1961">
        <f t="shared" si="1"/>
        <v>538.81433100000004</v>
      </c>
      <c r="G34" s="1670"/>
      <c r="H34" s="1670"/>
      <c r="I34" s="1670"/>
    </row>
    <row r="35" spans="1:9" s="1373" customFormat="1">
      <c r="A35" s="1673">
        <v>15</v>
      </c>
      <c r="B35" s="1674" t="s">
        <v>1926</v>
      </c>
      <c r="C35" s="1960">
        <v>1100</v>
      </c>
      <c r="D35" s="1961">
        <v>157.14285714285711</v>
      </c>
      <c r="E35" s="1961">
        <v>183.33333333333329</v>
      </c>
      <c r="F35" s="1961">
        <f t="shared" si="1"/>
        <v>916.66666666666674</v>
      </c>
      <c r="G35" s="1670"/>
      <c r="H35" s="1670"/>
      <c r="I35" s="1670"/>
    </row>
    <row r="36" spans="1:9" s="1373" customFormat="1">
      <c r="A36" s="1673">
        <v>16</v>
      </c>
      <c r="B36" s="1674" t="s">
        <v>2077</v>
      </c>
      <c r="C36" s="1960">
        <v>153900</v>
      </c>
      <c r="D36" s="1961">
        <v>7695</v>
      </c>
      <c r="E36" s="1961">
        <v>7695</v>
      </c>
      <c r="F36" s="1961">
        <f t="shared" si="1"/>
        <v>146205</v>
      </c>
      <c r="G36" s="1670"/>
      <c r="H36" s="1670"/>
      <c r="I36" s="1670"/>
    </row>
    <row r="37" spans="1:9" s="1373" customFormat="1">
      <c r="A37" s="1673">
        <v>17</v>
      </c>
      <c r="B37" s="1674" t="s">
        <v>2078</v>
      </c>
      <c r="C37" s="1960">
        <v>188000</v>
      </c>
      <c r="D37" s="1961">
        <v>1566.6666666666667</v>
      </c>
      <c r="E37" s="1961">
        <v>1566.6666666666667</v>
      </c>
      <c r="F37" s="1961">
        <f t="shared" si="1"/>
        <v>186433.33333333334</v>
      </c>
      <c r="G37" s="1670"/>
      <c r="H37" s="1670"/>
      <c r="I37" s="1670"/>
    </row>
    <row r="38" spans="1:9" s="1373" customFormat="1">
      <c r="A38" s="1675">
        <v>4</v>
      </c>
      <c r="B38" s="1676" t="s">
        <v>1747</v>
      </c>
      <c r="C38" s="1962">
        <f>SUM(C39:C51)</f>
        <v>764.89006400000017</v>
      </c>
      <c r="D38" s="1962">
        <f>SUM(D39:D51)</f>
        <v>123.52059800000001</v>
      </c>
      <c r="E38" s="1962">
        <f>SUM(E39:E51)</f>
        <v>679.27938100000006</v>
      </c>
      <c r="F38" s="1962">
        <f>SUM(F39:F51)</f>
        <v>85.610682999999995</v>
      </c>
      <c r="G38" s="1670"/>
      <c r="H38" s="1670"/>
      <c r="I38" s="1670"/>
    </row>
    <row r="39" spans="1:9" s="1373" customFormat="1">
      <c r="A39" s="1673">
        <v>1</v>
      </c>
      <c r="B39" s="1674" t="s">
        <v>1627</v>
      </c>
      <c r="C39" s="1960">
        <v>49.5</v>
      </c>
      <c r="D39" s="1961">
        <v>15.125</v>
      </c>
      <c r="E39" s="1961">
        <v>49.5</v>
      </c>
      <c r="F39" s="1961">
        <f t="shared" si="1"/>
        <v>0</v>
      </c>
      <c r="G39" s="1670"/>
      <c r="H39" s="1670"/>
      <c r="I39" s="1670"/>
    </row>
    <row r="40" spans="1:9" s="1373" customFormat="1">
      <c r="A40" s="1673">
        <v>2</v>
      </c>
      <c r="B40" s="1674" t="s">
        <v>1844</v>
      </c>
      <c r="C40" s="1960">
        <v>52.2</v>
      </c>
      <c r="D40" s="1961">
        <v>0</v>
      </c>
      <c r="E40" s="1961">
        <v>52.2</v>
      </c>
      <c r="F40" s="1961">
        <f t="shared" si="1"/>
        <v>0</v>
      </c>
      <c r="G40" s="1670"/>
      <c r="H40" s="1670"/>
      <c r="I40" s="1670"/>
    </row>
    <row r="41" spans="1:9" s="1373" customFormat="1">
      <c r="A41" s="1673">
        <v>3</v>
      </c>
      <c r="B41" s="1674" t="s">
        <v>951</v>
      </c>
      <c r="C41" s="1960">
        <v>83</v>
      </c>
      <c r="D41" s="1961">
        <v>0</v>
      </c>
      <c r="E41" s="1961">
        <v>83</v>
      </c>
      <c r="F41" s="1961">
        <f t="shared" si="1"/>
        <v>0</v>
      </c>
      <c r="G41" s="1670"/>
      <c r="H41" s="1670"/>
      <c r="I41" s="1670"/>
    </row>
    <row r="42" spans="1:9" s="1373" customFormat="1">
      <c r="A42" s="1673">
        <v>4</v>
      </c>
      <c r="B42" s="1674" t="s">
        <v>770</v>
      </c>
      <c r="C42" s="1960">
        <v>47.9</v>
      </c>
      <c r="D42" s="1961">
        <v>0</v>
      </c>
      <c r="E42" s="1961">
        <v>47.9</v>
      </c>
      <c r="F42" s="1961">
        <f t="shared" si="1"/>
        <v>0</v>
      </c>
      <c r="G42" s="1670"/>
      <c r="H42" s="1670"/>
      <c r="I42" s="1670"/>
    </row>
    <row r="43" spans="1:9" s="1373" customFormat="1">
      <c r="A43" s="1673">
        <v>5</v>
      </c>
      <c r="B43" s="1674" t="s">
        <v>1624</v>
      </c>
      <c r="C43" s="1960">
        <v>62.9</v>
      </c>
      <c r="D43" s="1961">
        <v>19.219449000000001</v>
      </c>
      <c r="E43" s="1961">
        <v>62.9</v>
      </c>
      <c r="F43" s="1961">
        <f t="shared" si="1"/>
        <v>0</v>
      </c>
      <c r="G43" s="1670"/>
      <c r="H43" s="1670"/>
      <c r="I43" s="1670"/>
    </row>
    <row r="44" spans="1:9" s="1373" customFormat="1">
      <c r="A44" s="1673">
        <v>6</v>
      </c>
      <c r="B44" s="1674" t="s">
        <v>1623</v>
      </c>
      <c r="C44" s="1960">
        <v>104.5</v>
      </c>
      <c r="D44" s="1961">
        <v>31.930554000000001</v>
      </c>
      <c r="E44" s="1961">
        <v>104.5</v>
      </c>
      <c r="F44" s="1961">
        <f t="shared" si="1"/>
        <v>0</v>
      </c>
      <c r="G44" s="1670"/>
      <c r="H44" s="1670"/>
      <c r="I44" s="1670"/>
    </row>
    <row r="45" spans="1:9" s="1373" customFormat="1">
      <c r="A45" s="1673">
        <v>7</v>
      </c>
      <c r="B45" s="1674" t="s">
        <v>1845</v>
      </c>
      <c r="C45" s="1960">
        <v>68.993064000000004</v>
      </c>
      <c r="D45" s="1961">
        <v>0</v>
      </c>
      <c r="E45" s="1961">
        <v>68.993064000000004</v>
      </c>
      <c r="F45" s="1961">
        <f t="shared" si="1"/>
        <v>0</v>
      </c>
      <c r="G45" s="1670"/>
      <c r="H45" s="1670"/>
      <c r="I45" s="1670"/>
    </row>
    <row r="46" spans="1:9" s="1373" customFormat="1">
      <c r="A46" s="1673">
        <v>8</v>
      </c>
      <c r="B46" s="1674" t="s">
        <v>1846</v>
      </c>
      <c r="C46" s="1960">
        <v>88.7</v>
      </c>
      <c r="D46" s="1961">
        <v>0</v>
      </c>
      <c r="E46" s="1961">
        <v>88.7</v>
      </c>
      <c r="F46" s="1961">
        <f t="shared" si="1"/>
        <v>0</v>
      </c>
      <c r="G46" s="1670"/>
      <c r="H46" s="1670"/>
      <c r="I46" s="1670"/>
    </row>
    <row r="47" spans="1:9" s="1373" customFormat="1">
      <c r="A47" s="1677">
        <v>9</v>
      </c>
      <c r="B47" s="1678" t="s">
        <v>1877</v>
      </c>
      <c r="C47" s="1965">
        <f>50340000/10^6</f>
        <v>50.34</v>
      </c>
      <c r="D47" s="1966">
        <v>12.585000000000001</v>
      </c>
      <c r="E47" s="1966">
        <v>28.31625</v>
      </c>
      <c r="F47" s="1961">
        <f t="shared" si="1"/>
        <v>22.023750000000003</v>
      </c>
      <c r="G47" s="1670"/>
      <c r="H47" s="1670"/>
      <c r="I47" s="1670"/>
    </row>
    <row r="48" spans="1:9" s="1373" customFormat="1">
      <c r="A48" s="1673">
        <v>10</v>
      </c>
      <c r="B48" s="1678" t="s">
        <v>1878</v>
      </c>
      <c r="C48" s="1965">
        <f>37705000/10^6</f>
        <v>37.704999999999998</v>
      </c>
      <c r="D48" s="1966">
        <v>12.568332</v>
      </c>
      <c r="E48" s="1966">
        <v>26.184024999999998</v>
      </c>
      <c r="F48" s="1961">
        <f t="shared" si="1"/>
        <v>11.520975</v>
      </c>
      <c r="G48" s="1670"/>
      <c r="H48" s="1670"/>
      <c r="I48" s="1670"/>
    </row>
    <row r="49" spans="1:9" s="1373" customFormat="1">
      <c r="A49" s="1677">
        <v>11</v>
      </c>
      <c r="B49" s="1678" t="s">
        <v>1879</v>
      </c>
      <c r="C49" s="1965">
        <f>45249000/10^6</f>
        <v>45.249000000000002</v>
      </c>
      <c r="D49" s="1966">
        <v>15.083004000000001</v>
      </c>
      <c r="E49" s="1966">
        <v>30.166008000000001</v>
      </c>
      <c r="F49" s="1961">
        <f t="shared" si="1"/>
        <v>15.082992000000001</v>
      </c>
      <c r="G49" s="1670"/>
      <c r="H49" s="1670"/>
      <c r="I49" s="1670"/>
    </row>
    <row r="50" spans="1:9" s="1373" customFormat="1">
      <c r="A50" s="1673">
        <v>12</v>
      </c>
      <c r="B50" s="1678" t="s">
        <v>1923</v>
      </c>
      <c r="C50" s="1965">
        <v>38.902999999999999</v>
      </c>
      <c r="D50" s="1966">
        <v>5.4031950000000002</v>
      </c>
      <c r="E50" s="1966">
        <v>10.80639</v>
      </c>
      <c r="F50" s="1961">
        <f t="shared" ref="F50" si="3">C50-E50</f>
        <v>28.096609999999998</v>
      </c>
      <c r="G50" s="1670"/>
      <c r="H50" s="1670"/>
      <c r="I50" s="1670"/>
    </row>
    <row r="51" spans="1:9" s="1373" customFormat="1">
      <c r="A51" s="1677">
        <v>13</v>
      </c>
      <c r="B51" s="1678" t="s">
        <v>1625</v>
      </c>
      <c r="C51" s="1965">
        <v>35</v>
      </c>
      <c r="D51" s="1966">
        <v>11.606064</v>
      </c>
      <c r="E51" s="1966">
        <v>26.113644000000001</v>
      </c>
      <c r="F51" s="1966">
        <f t="shared" si="1"/>
        <v>8.8863559999999993</v>
      </c>
      <c r="G51" s="1670"/>
      <c r="H51" s="1670"/>
      <c r="I51" s="1670"/>
    </row>
    <row r="52" spans="1:9" s="1373" customFormat="1">
      <c r="A52" s="1679" t="s">
        <v>16</v>
      </c>
      <c r="B52" s="1680" t="s">
        <v>1847</v>
      </c>
      <c r="C52" s="1967">
        <f>SUM(C53:C58)</f>
        <v>2159.7330000000002</v>
      </c>
      <c r="D52" s="1967">
        <f>SUM(D53:D58)</f>
        <v>147.99999600000001</v>
      </c>
      <c r="E52" s="1967">
        <f>SUM(E53:E58)</f>
        <v>1715.7329920000002</v>
      </c>
      <c r="F52" s="1967">
        <f>SUM(F53:F58)</f>
        <v>444.00000799999998</v>
      </c>
      <c r="G52" s="1670"/>
      <c r="H52" s="1670">
        <f>F52-CDKT!F52</f>
        <v>0</v>
      </c>
      <c r="I52" s="1670"/>
    </row>
    <row r="53" spans="1:9" s="1373" customFormat="1">
      <c r="A53" s="1681">
        <v>1</v>
      </c>
      <c r="B53" s="1682" t="s">
        <v>1848</v>
      </c>
      <c r="C53" s="1968">
        <v>120</v>
      </c>
      <c r="D53" s="1969">
        <v>0</v>
      </c>
      <c r="E53" s="1969">
        <v>120</v>
      </c>
      <c r="F53" s="1969">
        <f t="shared" si="1"/>
        <v>0</v>
      </c>
      <c r="G53" s="1670"/>
      <c r="H53" s="1670"/>
      <c r="I53" s="1670"/>
    </row>
    <row r="54" spans="1:9" s="1373" customFormat="1">
      <c r="A54" s="1673">
        <v>2</v>
      </c>
      <c r="B54" s="1674" t="s">
        <v>751</v>
      </c>
      <c r="C54" s="1960">
        <v>64.510999999999996</v>
      </c>
      <c r="D54" s="1961">
        <v>0</v>
      </c>
      <c r="E54" s="1961">
        <v>64.510999999999996</v>
      </c>
      <c r="F54" s="1961">
        <f t="shared" si="1"/>
        <v>0</v>
      </c>
      <c r="G54" s="1670"/>
      <c r="H54" s="1670"/>
      <c r="I54" s="1670"/>
    </row>
    <row r="55" spans="1:9" s="1373" customFormat="1">
      <c r="A55" s="1673">
        <v>3</v>
      </c>
      <c r="B55" s="1674" t="s">
        <v>1849</v>
      </c>
      <c r="C55" s="1960">
        <v>292.62200000000001</v>
      </c>
      <c r="D55" s="1961">
        <v>0</v>
      </c>
      <c r="E55" s="1961">
        <v>292.62200000000001</v>
      </c>
      <c r="F55" s="1961">
        <f t="shared" si="1"/>
        <v>0</v>
      </c>
      <c r="G55" s="1670"/>
      <c r="H55" s="1670"/>
      <c r="I55" s="1670"/>
    </row>
    <row r="56" spans="1:9" s="1373" customFormat="1">
      <c r="A56" s="1673">
        <v>4</v>
      </c>
      <c r="B56" s="1674" t="s">
        <v>1850</v>
      </c>
      <c r="C56" s="1960">
        <v>852.6</v>
      </c>
      <c r="D56" s="1961">
        <v>0</v>
      </c>
      <c r="E56" s="1961">
        <v>852.6</v>
      </c>
      <c r="F56" s="1961">
        <f t="shared" si="1"/>
        <v>0</v>
      </c>
      <c r="G56" s="1670"/>
      <c r="H56" s="1670"/>
      <c r="I56" s="1670"/>
    </row>
    <row r="57" spans="1:9" s="1373" customFormat="1">
      <c r="A57" s="1673">
        <v>5</v>
      </c>
      <c r="B57" s="1674" t="s">
        <v>1851</v>
      </c>
      <c r="C57" s="1960">
        <v>90</v>
      </c>
      <c r="D57" s="1961">
        <v>0</v>
      </c>
      <c r="E57" s="1961">
        <v>90</v>
      </c>
      <c r="F57" s="1961">
        <f t="shared" si="1"/>
        <v>0</v>
      </c>
      <c r="G57" s="1670"/>
      <c r="H57" s="1670"/>
      <c r="I57" s="1670"/>
    </row>
    <row r="58" spans="1:9" s="1373" customFormat="1">
      <c r="A58" s="1683">
        <v>6</v>
      </c>
      <c r="B58" s="1684" t="s">
        <v>1852</v>
      </c>
      <c r="C58" s="1970">
        <f>740000000/10^6</f>
        <v>740</v>
      </c>
      <c r="D58" s="1971">
        <v>147.99999600000001</v>
      </c>
      <c r="E58" s="1971">
        <v>295.99999200000002</v>
      </c>
      <c r="F58" s="1971">
        <f t="shared" si="1"/>
        <v>444.00000799999998</v>
      </c>
      <c r="G58" s="1670"/>
      <c r="H58" s="1670"/>
      <c r="I58" s="1670"/>
    </row>
    <row r="59" spans="1:9">
      <c r="A59" s="1376"/>
      <c r="B59" s="1377" t="s">
        <v>150</v>
      </c>
      <c r="C59" s="1685">
        <f>C9+C52</f>
        <v>867073.13103699998</v>
      </c>
      <c r="D59" s="1685">
        <f t="shared" ref="D59:F59" si="4">D9+D52</f>
        <v>28027.486474809532</v>
      </c>
      <c r="E59" s="1685">
        <f t="shared" si="4"/>
        <v>517346.67841499997</v>
      </c>
      <c r="F59" s="1685">
        <f t="shared" si="4"/>
        <v>349726.45262199995</v>
      </c>
    </row>
    <row r="61" spans="1:9">
      <c r="E61" s="1375" t="s">
        <v>2107</v>
      </c>
    </row>
    <row r="62" spans="1:9">
      <c r="B62" s="1663" t="s">
        <v>167</v>
      </c>
      <c r="C62" s="1373" t="s">
        <v>289</v>
      </c>
      <c r="D62" s="1373"/>
      <c r="E62" s="2878" t="s">
        <v>181</v>
      </c>
      <c r="F62" s="2878"/>
    </row>
    <row r="63" spans="1:9">
      <c r="B63" s="11"/>
      <c r="C63" s="18"/>
      <c r="D63" s="18"/>
      <c r="E63" s="18"/>
      <c r="F63" s="29"/>
    </row>
    <row r="64" spans="1:9">
      <c r="B64" s="11"/>
      <c r="C64" s="18"/>
      <c r="D64" s="18"/>
      <c r="E64" s="18"/>
      <c r="F64" s="29"/>
    </row>
    <row r="65" spans="2:6">
      <c r="B65" s="11"/>
      <c r="C65" s="18"/>
      <c r="D65" s="18"/>
      <c r="E65" s="18"/>
      <c r="F65" s="29"/>
    </row>
    <row r="66" spans="2:6">
      <c r="B66" s="11"/>
      <c r="C66" s="18"/>
      <c r="D66" s="18"/>
      <c r="E66" s="18"/>
      <c r="F66" s="18"/>
    </row>
    <row r="67" spans="2:6">
      <c r="B67" s="1663" t="s">
        <v>853</v>
      </c>
      <c r="C67" s="1373" t="s">
        <v>848</v>
      </c>
      <c r="D67" s="1373"/>
      <c r="E67" s="2878" t="s">
        <v>1533</v>
      </c>
      <c r="F67" s="2878"/>
    </row>
    <row r="71" spans="2:6">
      <c r="C71" s="1686"/>
      <c r="D71" s="1686"/>
      <c r="E71" s="1686"/>
      <c r="F71" s="1686"/>
    </row>
    <row r="72" spans="2:6">
      <c r="C72" s="1686"/>
      <c r="D72" s="1686"/>
      <c r="E72" s="1686"/>
      <c r="F72" s="1686"/>
    </row>
    <row r="73" spans="2:6">
      <c r="C73" s="1686"/>
      <c r="D73" s="1686"/>
      <c r="E73" s="1686"/>
      <c r="F73" s="1686"/>
    </row>
    <row r="74" spans="2:6">
      <c r="C74" s="1686"/>
      <c r="D74" s="1686"/>
      <c r="E74" s="1686"/>
      <c r="F74" s="1686"/>
    </row>
    <row r="75" spans="2:6">
      <c r="C75" s="1686"/>
      <c r="D75" s="1686"/>
      <c r="E75" s="1686"/>
      <c r="F75" s="1686"/>
    </row>
  </sheetData>
  <mergeCells count="6">
    <mergeCell ref="E67:F67"/>
    <mergeCell ref="A3:F3"/>
    <mergeCell ref="A4:F4"/>
    <mergeCell ref="A6:A7"/>
    <mergeCell ref="B6:B7"/>
    <mergeCell ref="E62:F62"/>
  </mergeCells>
  <pageMargins left="0.75" right="0.25" top="0.75" bottom="0.5" header="0.5" footer="0.25"/>
  <pageSetup paperSize="9"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FF0000"/>
  </sheetPr>
  <dimension ref="A1:V28"/>
  <sheetViews>
    <sheetView zoomScale="80" zoomScaleNormal="80" workbookViewId="0">
      <selection activeCell="U11" sqref="U11"/>
    </sheetView>
  </sheetViews>
  <sheetFormatPr defaultColWidth="8.88671875" defaultRowHeight="16.8"/>
  <cols>
    <col min="1" max="1" width="5.44140625" style="585" customWidth="1"/>
    <col min="2" max="2" width="30.6640625" style="4" customWidth="1"/>
    <col min="3" max="5" width="8.44140625" style="4" bestFit="1" customWidth="1"/>
    <col min="6" max="8" width="6.6640625" style="4" customWidth="1"/>
    <col min="9" max="10" width="9.44140625" style="4" customWidth="1"/>
    <col min="11" max="13" width="8.44140625" style="4" bestFit="1" customWidth="1"/>
    <col min="14" max="14" width="8.44140625" style="4" customWidth="1"/>
    <col min="15" max="15" width="8.6640625" style="4" customWidth="1"/>
    <col min="16" max="16" width="8.33203125" style="4" customWidth="1"/>
    <col min="17" max="18" width="7.33203125" style="4" bestFit="1" customWidth="1"/>
    <col min="19" max="19" width="7.6640625" style="4" customWidth="1"/>
    <col min="20" max="22" width="6.6640625" style="4" customWidth="1"/>
    <col min="23" max="16384" width="8.88671875" style="4"/>
  </cols>
  <sheetData>
    <row r="1" spans="1:22">
      <c r="A1" s="2809" t="s">
        <v>850</v>
      </c>
      <c r="B1" s="2809"/>
      <c r="C1" s="2809"/>
      <c r="D1" s="2809"/>
      <c r="E1" s="2809"/>
    </row>
    <row r="2" spans="1:22" ht="16.5" customHeight="1">
      <c r="A2" s="2805" t="s">
        <v>2069</v>
      </c>
      <c r="B2" s="2805"/>
      <c r="C2" s="2805"/>
      <c r="D2" s="2805"/>
      <c r="E2" s="2805"/>
      <c r="F2" s="2805"/>
      <c r="G2" s="2805"/>
      <c r="H2" s="2805"/>
      <c r="I2" s="2805"/>
      <c r="J2" s="2805"/>
      <c r="K2" s="2805"/>
      <c r="L2" s="2805"/>
      <c r="M2" s="2805"/>
      <c r="N2" s="2805"/>
      <c r="O2" s="2805"/>
      <c r="P2" s="2805"/>
      <c r="Q2" s="2805"/>
      <c r="R2" s="2805"/>
      <c r="S2" s="2805"/>
      <c r="T2" s="2805"/>
      <c r="U2" s="2805"/>
      <c r="V2" s="2805"/>
    </row>
    <row r="4" spans="1:22" ht="20.25" customHeight="1">
      <c r="S4" s="2806" t="s">
        <v>1246</v>
      </c>
      <c r="T4" s="2806"/>
      <c r="U4" s="2806"/>
      <c r="V4" s="2806"/>
    </row>
    <row r="5" spans="1:22" ht="25.5" customHeight="1">
      <c r="A5" s="2681" t="s">
        <v>8</v>
      </c>
      <c r="B5" s="2880" t="s">
        <v>1247</v>
      </c>
      <c r="C5" s="2681" t="s">
        <v>1248</v>
      </c>
      <c r="D5" s="2681"/>
      <c r="E5" s="2681"/>
      <c r="F5" s="2681"/>
      <c r="G5" s="2681"/>
      <c r="H5" s="2681"/>
      <c r="I5" s="2681" t="s">
        <v>436</v>
      </c>
      <c r="J5" s="2681" t="s">
        <v>1249</v>
      </c>
      <c r="K5" s="2681" t="s">
        <v>1126</v>
      </c>
      <c r="L5" s="2681"/>
      <c r="M5" s="2681"/>
      <c r="N5" s="2681" t="s">
        <v>1118</v>
      </c>
      <c r="O5" s="2681"/>
      <c r="P5" s="2681"/>
      <c r="Q5" s="2681" t="s">
        <v>266</v>
      </c>
      <c r="R5" s="2681"/>
      <c r="S5" s="2681"/>
      <c r="T5" s="2681" t="s">
        <v>1250</v>
      </c>
      <c r="U5" s="2681"/>
      <c r="V5" s="2681"/>
    </row>
    <row r="6" spans="1:22" ht="25.5" customHeight="1">
      <c r="A6" s="2681"/>
      <c r="B6" s="2681"/>
      <c r="C6" s="2681" t="s">
        <v>1251</v>
      </c>
      <c r="D6" s="2681"/>
      <c r="E6" s="2681"/>
      <c r="F6" s="2681" t="s">
        <v>1252</v>
      </c>
      <c r="G6" s="2681"/>
      <c r="H6" s="2681"/>
      <c r="I6" s="2681"/>
      <c r="J6" s="2681"/>
      <c r="K6" s="2681"/>
      <c r="L6" s="2681"/>
      <c r="M6" s="2681"/>
      <c r="N6" s="2681"/>
      <c r="O6" s="2681"/>
      <c r="P6" s="2681"/>
      <c r="Q6" s="2681"/>
      <c r="R6" s="2681"/>
      <c r="S6" s="2681"/>
      <c r="T6" s="2681"/>
      <c r="U6" s="2681"/>
      <c r="V6" s="2681"/>
    </row>
    <row r="7" spans="1:22" ht="84" customHeight="1">
      <c r="A7" s="2681"/>
      <c r="B7" s="2880"/>
      <c r="C7" s="27" t="s">
        <v>1734</v>
      </c>
      <c r="D7" s="27" t="s">
        <v>2070</v>
      </c>
      <c r="E7" s="27" t="s">
        <v>2071</v>
      </c>
      <c r="F7" s="27" t="s">
        <v>1734</v>
      </c>
      <c r="G7" s="27" t="s">
        <v>2070</v>
      </c>
      <c r="H7" s="27" t="s">
        <v>2071</v>
      </c>
      <c r="I7" s="2681"/>
      <c r="J7" s="2681"/>
      <c r="K7" s="27" t="s">
        <v>1734</v>
      </c>
      <c r="L7" s="27" t="s">
        <v>2070</v>
      </c>
      <c r="M7" s="27" t="s">
        <v>2071</v>
      </c>
      <c r="N7" s="27" t="s">
        <v>1734</v>
      </c>
      <c r="O7" s="27" t="s">
        <v>2070</v>
      </c>
      <c r="P7" s="27" t="s">
        <v>2071</v>
      </c>
      <c r="Q7" s="27" t="s">
        <v>1734</v>
      </c>
      <c r="R7" s="27" t="s">
        <v>2070</v>
      </c>
      <c r="S7" s="27" t="s">
        <v>2071</v>
      </c>
      <c r="T7" s="27" t="s">
        <v>1734</v>
      </c>
      <c r="U7" s="27" t="s">
        <v>2070</v>
      </c>
      <c r="V7" s="27" t="s">
        <v>2071</v>
      </c>
    </row>
    <row r="8" spans="1:22">
      <c r="A8" s="27">
        <v>1</v>
      </c>
      <c r="B8" s="27">
        <f>A8+1</f>
        <v>2</v>
      </c>
      <c r="C8" s="27">
        <f t="shared" ref="C8:V8" si="0">B8+1</f>
        <v>3</v>
      </c>
      <c r="D8" s="27">
        <f t="shared" si="0"/>
        <v>4</v>
      </c>
      <c r="E8" s="27">
        <f t="shared" si="0"/>
        <v>5</v>
      </c>
      <c r="F8" s="27">
        <f t="shared" si="0"/>
        <v>6</v>
      </c>
      <c r="G8" s="27">
        <f t="shared" si="0"/>
        <v>7</v>
      </c>
      <c r="H8" s="27">
        <f t="shared" si="0"/>
        <v>8</v>
      </c>
      <c r="I8" s="27">
        <f t="shared" si="0"/>
        <v>9</v>
      </c>
      <c r="J8" s="27">
        <f t="shared" si="0"/>
        <v>10</v>
      </c>
      <c r="K8" s="27">
        <f t="shared" si="0"/>
        <v>11</v>
      </c>
      <c r="L8" s="27">
        <f t="shared" si="0"/>
        <v>12</v>
      </c>
      <c r="M8" s="27">
        <f t="shared" si="0"/>
        <v>13</v>
      </c>
      <c r="N8" s="27">
        <f t="shared" si="0"/>
        <v>14</v>
      </c>
      <c r="O8" s="27">
        <f t="shared" si="0"/>
        <v>15</v>
      </c>
      <c r="P8" s="27">
        <f t="shared" si="0"/>
        <v>16</v>
      </c>
      <c r="Q8" s="27">
        <f t="shared" si="0"/>
        <v>17</v>
      </c>
      <c r="R8" s="27">
        <f t="shared" si="0"/>
        <v>18</v>
      </c>
      <c r="S8" s="27">
        <f t="shared" si="0"/>
        <v>19</v>
      </c>
      <c r="T8" s="27">
        <f t="shared" si="0"/>
        <v>20</v>
      </c>
      <c r="U8" s="27">
        <f t="shared" si="0"/>
        <v>21</v>
      </c>
      <c r="V8" s="27">
        <f t="shared" si="0"/>
        <v>22</v>
      </c>
    </row>
    <row r="9" spans="1:22">
      <c r="A9" s="56" t="s">
        <v>13</v>
      </c>
      <c r="B9" s="36" t="s">
        <v>267</v>
      </c>
      <c r="C9" s="36"/>
      <c r="D9" s="36"/>
      <c r="E9" s="36"/>
      <c r="F9" s="36"/>
      <c r="G9" s="36"/>
      <c r="H9" s="36"/>
      <c r="I9" s="36"/>
      <c r="J9" s="36"/>
      <c r="K9" s="36"/>
      <c r="L9" s="36"/>
      <c r="M9" s="36"/>
      <c r="N9" s="36"/>
      <c r="O9" s="36"/>
      <c r="P9" s="36"/>
      <c r="Q9" s="36"/>
      <c r="R9" s="36"/>
      <c r="S9" s="36"/>
      <c r="T9" s="36"/>
      <c r="U9" s="36"/>
      <c r="V9" s="36"/>
    </row>
    <row r="10" spans="1:22">
      <c r="A10" s="22" t="s">
        <v>1253</v>
      </c>
      <c r="B10" s="8" t="s">
        <v>268</v>
      </c>
      <c r="C10" s="8"/>
      <c r="D10" s="8"/>
      <c r="E10" s="8"/>
      <c r="F10" s="8"/>
      <c r="G10" s="8"/>
      <c r="H10" s="8"/>
      <c r="I10" s="8"/>
      <c r="J10" s="8"/>
      <c r="K10" s="8"/>
      <c r="L10" s="8"/>
      <c r="M10" s="8"/>
      <c r="N10" s="8"/>
      <c r="O10" s="8"/>
      <c r="P10" s="8"/>
      <c r="Q10" s="8"/>
      <c r="R10" s="8"/>
      <c r="S10" s="8"/>
      <c r="T10" s="8"/>
      <c r="U10" s="8"/>
      <c r="V10" s="8"/>
    </row>
    <row r="11" spans="1:22" ht="31.2">
      <c r="A11" s="22" t="s">
        <v>420</v>
      </c>
      <c r="B11" s="8" t="s">
        <v>1301</v>
      </c>
      <c r="C11" s="564">
        <v>22543</v>
      </c>
      <c r="D11" s="564">
        <f>C11</f>
        <v>22543</v>
      </c>
      <c r="E11" s="564">
        <f>D11</f>
        <v>22543</v>
      </c>
      <c r="F11" s="655">
        <f>C11/$I$11</f>
        <v>0.19999645128951268</v>
      </c>
      <c r="G11" s="655">
        <f>D11/$I$11</f>
        <v>0.19999645128951268</v>
      </c>
      <c r="H11" s="655">
        <f>E11/$I$11</f>
        <v>0.19999645128951268</v>
      </c>
      <c r="I11" s="564">
        <v>112717</v>
      </c>
      <c r="J11" s="84">
        <v>183163.91999999998</v>
      </c>
      <c r="K11" s="564">
        <v>75236</v>
      </c>
      <c r="L11" s="564">
        <f>(K11*2%)+K11</f>
        <v>76740.72</v>
      </c>
      <c r="M11" s="564">
        <f>(L11*5%)+L11</f>
        <v>80577.755999999994</v>
      </c>
      <c r="N11" s="564">
        <v>17896</v>
      </c>
      <c r="O11" s="564">
        <f>(N11*2%)+N11</f>
        <v>18253.919999999998</v>
      </c>
      <c r="P11" s="564">
        <f>(O11*5%)+O11</f>
        <v>19166.615999999998</v>
      </c>
      <c r="Q11" s="84">
        <f>'BANG TÍNH'!E125</f>
        <v>4961.9737969999996</v>
      </c>
      <c r="R11" s="564">
        <f>'BANG TÍNH'!F125</f>
        <v>2713.0388779999998</v>
      </c>
      <c r="S11" s="564">
        <f>'BANG TÍNH'!I125</f>
        <v>5630.1578251731207</v>
      </c>
      <c r="T11" s="1972">
        <f>Q11/C11</f>
        <v>0.22011151120081621</v>
      </c>
      <c r="U11" s="1972">
        <f>R11/D11</f>
        <v>0.12034950441378697</v>
      </c>
      <c r="V11" s="1972">
        <f>S11/E11</f>
        <v>0.24975193298022094</v>
      </c>
    </row>
    <row r="12" spans="1:22">
      <c r="A12" s="22" t="s">
        <v>1254</v>
      </c>
      <c r="B12" s="8" t="s">
        <v>1255</v>
      </c>
      <c r="C12" s="8"/>
      <c r="D12" s="8"/>
      <c r="E12" s="8"/>
      <c r="F12" s="8"/>
      <c r="G12" s="8"/>
      <c r="H12" s="8"/>
      <c r="I12" s="8" t="s">
        <v>1098</v>
      </c>
      <c r="J12" s="8" t="s">
        <v>1098</v>
      </c>
      <c r="K12" s="8" t="s">
        <v>1098</v>
      </c>
      <c r="L12" s="8" t="s">
        <v>1098</v>
      </c>
      <c r="M12" s="8" t="s">
        <v>1098</v>
      </c>
      <c r="N12" s="8" t="s">
        <v>1098</v>
      </c>
      <c r="O12" s="8" t="s">
        <v>1098</v>
      </c>
      <c r="P12" s="8" t="s">
        <v>1098</v>
      </c>
      <c r="Q12" s="8"/>
      <c r="R12" s="8"/>
      <c r="S12" s="8"/>
      <c r="T12" s="8"/>
      <c r="U12" s="8"/>
      <c r="V12" s="8"/>
    </row>
    <row r="13" spans="1:22" ht="16.5" customHeight="1">
      <c r="A13" s="33"/>
      <c r="B13" s="14"/>
      <c r="C13" s="14"/>
      <c r="D13" s="14"/>
      <c r="E13" s="14"/>
      <c r="F13" s="14"/>
      <c r="G13" s="14"/>
      <c r="H13" s="14"/>
      <c r="I13" s="14" t="s">
        <v>1098</v>
      </c>
      <c r="J13" s="14" t="s">
        <v>1098</v>
      </c>
      <c r="K13" s="14" t="s">
        <v>1098</v>
      </c>
      <c r="L13" s="14" t="s">
        <v>1098</v>
      </c>
      <c r="M13" s="14" t="s">
        <v>1098</v>
      </c>
      <c r="N13" s="14" t="s">
        <v>1098</v>
      </c>
      <c r="O13" s="14" t="s">
        <v>1098</v>
      </c>
      <c r="P13" s="14" t="s">
        <v>1098</v>
      </c>
      <c r="Q13" s="14"/>
      <c r="R13" s="14"/>
      <c r="S13" s="14"/>
      <c r="T13" s="14"/>
      <c r="U13" s="14"/>
      <c r="V13" s="14"/>
    </row>
    <row r="14" spans="1:22">
      <c r="T14" s="1952"/>
      <c r="U14" s="1952"/>
      <c r="V14" s="1952"/>
    </row>
    <row r="15" spans="1:22" ht="16.5" customHeight="1">
      <c r="B15" s="597"/>
      <c r="C15" s="597"/>
      <c r="D15" s="597"/>
      <c r="N15" s="2806" t="s">
        <v>2072</v>
      </c>
      <c r="O15" s="2806"/>
      <c r="P15" s="2806"/>
      <c r="Q15" s="2806"/>
      <c r="R15" s="2806"/>
      <c r="S15" s="2806"/>
      <c r="T15" s="2806"/>
      <c r="U15" s="2806"/>
      <c r="V15" s="2806"/>
    </row>
    <row r="16" spans="1:22" s="587" customFormat="1" ht="16.5" customHeight="1">
      <c r="A16" s="49"/>
      <c r="B16" s="49" t="s">
        <v>167</v>
      </c>
      <c r="D16" s="598"/>
      <c r="H16" s="2805" t="s">
        <v>289</v>
      </c>
      <c r="I16" s="2805"/>
      <c r="J16" s="2805"/>
      <c r="K16" s="2805"/>
      <c r="N16" s="2805" t="s">
        <v>181</v>
      </c>
      <c r="O16" s="2805"/>
      <c r="P16" s="2805"/>
      <c r="Q16" s="2805"/>
      <c r="R16" s="2805"/>
      <c r="S16" s="2805"/>
      <c r="T16" s="2805"/>
      <c r="U16" s="2805"/>
      <c r="V16" s="2805"/>
    </row>
    <row r="17" spans="1:22">
      <c r="D17" s="597"/>
    </row>
    <row r="21" spans="1:22" s="587" customFormat="1">
      <c r="A21" s="49"/>
      <c r="B21" s="49" t="s">
        <v>853</v>
      </c>
      <c r="H21" s="2805" t="s">
        <v>848</v>
      </c>
      <c r="I21" s="2805"/>
      <c r="J21" s="2805"/>
      <c r="K21" s="2805"/>
      <c r="N21" s="2805" t="s">
        <v>1533</v>
      </c>
      <c r="O21" s="2805"/>
      <c r="P21" s="2805"/>
      <c r="Q21" s="2805"/>
      <c r="R21" s="2805"/>
      <c r="S21" s="2805"/>
      <c r="T21" s="2805"/>
      <c r="U21" s="2805"/>
      <c r="V21" s="2805"/>
    </row>
    <row r="23" spans="1:22">
      <c r="S23" s="257"/>
    </row>
    <row r="24" spans="1:22">
      <c r="O24" s="689"/>
      <c r="S24" s="257"/>
    </row>
    <row r="28" spans="1:22">
      <c r="K28" s="257"/>
    </row>
  </sheetData>
  <mergeCells count="19">
    <mergeCell ref="A1:E1"/>
    <mergeCell ref="S4:V4"/>
    <mergeCell ref="N15:V15"/>
    <mergeCell ref="N5:P6"/>
    <mergeCell ref="T5:V6"/>
    <mergeCell ref="A2:V2"/>
    <mergeCell ref="A5:A7"/>
    <mergeCell ref="I5:I7"/>
    <mergeCell ref="B5:B7"/>
    <mergeCell ref="C6:E6"/>
    <mergeCell ref="F6:H6"/>
    <mergeCell ref="K5:M6"/>
    <mergeCell ref="Q5:S6"/>
    <mergeCell ref="C5:H5"/>
    <mergeCell ref="J5:J7"/>
    <mergeCell ref="N16:V16"/>
    <mergeCell ref="N21:V21"/>
    <mergeCell ref="H21:K21"/>
    <mergeCell ref="H16:K16"/>
  </mergeCells>
  <printOptions horizontalCentered="1"/>
  <pageMargins left="0" right="0" top="0.75" bottom="0.25" header="0.25" footer="0.25"/>
  <pageSetup paperSize="9" scale="7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0">
    <tabColor rgb="FFFF0000"/>
  </sheetPr>
  <dimension ref="A1:I118"/>
  <sheetViews>
    <sheetView zoomScale="85" zoomScaleNormal="85" zoomScaleSheetLayoutView="100" workbookViewId="0">
      <selection activeCell="J23" sqref="J23"/>
    </sheetView>
  </sheetViews>
  <sheetFormatPr defaultColWidth="9.109375" defaultRowHeight="15.6"/>
  <cols>
    <col min="1" max="1" width="5.6640625" style="231" customWidth="1"/>
    <col min="2" max="2" width="49.44140625" style="231" customWidth="1"/>
    <col min="3" max="3" width="20.33203125" style="489" customWidth="1"/>
    <col min="4" max="4" width="21" style="489" customWidth="1"/>
    <col min="5" max="5" width="19.6640625" style="489" customWidth="1"/>
    <col min="6" max="6" width="21.44140625" style="489" customWidth="1"/>
    <col min="7" max="7" width="24.6640625" style="231" customWidth="1"/>
    <col min="8" max="8" width="11.33203125" style="231" bestFit="1" customWidth="1"/>
    <col min="9" max="16384" width="9.109375" style="231"/>
  </cols>
  <sheetData>
    <row r="1" spans="1:8" ht="15.75" customHeight="1">
      <c r="A1" s="2883" t="s">
        <v>849</v>
      </c>
      <c r="B1" s="2883"/>
      <c r="C1" s="2883"/>
      <c r="D1" s="570"/>
      <c r="E1" s="2884" t="s">
        <v>264</v>
      </c>
      <c r="F1" s="2884"/>
    </row>
    <row r="2" spans="1:8" ht="15.75" customHeight="1">
      <c r="A2" s="2881"/>
      <c r="B2" s="2881"/>
      <c r="C2" s="490"/>
    </row>
    <row r="3" spans="1:8">
      <c r="A3" s="232"/>
      <c r="B3" s="232"/>
      <c r="C3" s="490"/>
    </row>
    <row r="4" spans="1:8">
      <c r="A4" s="2645" t="s">
        <v>2073</v>
      </c>
      <c r="B4" s="2645"/>
      <c r="C4" s="2645"/>
      <c r="D4" s="2645"/>
      <c r="E4" s="2645"/>
      <c r="F4" s="2645"/>
    </row>
    <row r="5" spans="1:8">
      <c r="F5" s="491" t="s">
        <v>315</v>
      </c>
    </row>
    <row r="6" spans="1:8" ht="15.75" customHeight="1">
      <c r="A6" s="2703" t="s">
        <v>326</v>
      </c>
      <c r="B6" s="2703" t="s">
        <v>0</v>
      </c>
      <c r="C6" s="647" t="s">
        <v>251</v>
      </c>
      <c r="D6" s="2885" t="s">
        <v>252</v>
      </c>
      <c r="E6" s="647" t="s">
        <v>253</v>
      </c>
      <c r="F6" s="647" t="s">
        <v>7</v>
      </c>
    </row>
    <row r="7" spans="1:8" ht="24" customHeight="1">
      <c r="A7" s="2704"/>
      <c r="B7" s="2704"/>
      <c r="C7" s="648" t="s">
        <v>6</v>
      </c>
      <c r="D7" s="2886"/>
      <c r="E7" s="648" t="s">
        <v>2074</v>
      </c>
      <c r="F7" s="648" t="s">
        <v>509</v>
      </c>
    </row>
    <row r="8" spans="1:8">
      <c r="A8" s="17" t="s">
        <v>14</v>
      </c>
      <c r="B8" s="17" t="s">
        <v>15</v>
      </c>
      <c r="C8" s="17">
        <v>1</v>
      </c>
      <c r="D8" s="17">
        <v>2</v>
      </c>
      <c r="E8" s="17">
        <v>3</v>
      </c>
      <c r="F8" s="17">
        <v>4</v>
      </c>
      <c r="G8" s="263"/>
    </row>
    <row r="9" spans="1:8">
      <c r="A9" s="36"/>
      <c r="B9" s="20" t="s">
        <v>254</v>
      </c>
      <c r="C9" s="492">
        <f>SUM(C10:C18)</f>
        <v>397082.41100299999</v>
      </c>
      <c r="D9" s="492">
        <f>SUM(D10:D18)</f>
        <v>160534.07601128126</v>
      </c>
      <c r="E9" s="492">
        <f>SUM(E10:E18)</f>
        <v>442781.05457428121</v>
      </c>
      <c r="F9" s="497">
        <f>E9/C9</f>
        <v>1.1150860433627616</v>
      </c>
      <c r="G9" s="264"/>
      <c r="H9" s="489"/>
    </row>
    <row r="10" spans="1:8">
      <c r="A10" s="22">
        <v>1</v>
      </c>
      <c r="B10" s="8" t="s">
        <v>255</v>
      </c>
      <c r="C10" s="493">
        <f>CDKT!D108</f>
        <v>150000</v>
      </c>
      <c r="D10" s="493">
        <f>(CDKT!F108-CDKT!D108)</f>
        <v>50000</v>
      </c>
      <c r="E10" s="493">
        <f>CDKT!F108</f>
        <v>200000</v>
      </c>
      <c r="F10" s="496">
        <f>E10/C10</f>
        <v>1.3333333333333333</v>
      </c>
    </row>
    <row r="11" spans="1:8">
      <c r="A11" s="22">
        <v>2</v>
      </c>
      <c r="B11" s="8" t="s">
        <v>256</v>
      </c>
      <c r="C11" s="493"/>
      <c r="D11" s="493"/>
      <c r="E11" s="493">
        <f t="shared" ref="E11:E18" si="0">C11+D11</f>
        <v>0</v>
      </c>
      <c r="F11" s="493"/>
    </row>
    <row r="12" spans="1:8">
      <c r="A12" s="22">
        <v>3</v>
      </c>
      <c r="B12" s="8" t="s">
        <v>257</v>
      </c>
      <c r="C12" s="493"/>
      <c r="D12" s="493"/>
      <c r="E12" s="493">
        <f t="shared" si="0"/>
        <v>0</v>
      </c>
      <c r="F12" s="493"/>
    </row>
    <row r="13" spans="1:8">
      <c r="A13" s="22">
        <v>4</v>
      </c>
      <c r="B13" s="8" t="s">
        <v>258</v>
      </c>
      <c r="C13" s="493"/>
      <c r="D13" s="493"/>
      <c r="E13" s="493">
        <f t="shared" si="0"/>
        <v>0</v>
      </c>
      <c r="F13" s="493"/>
    </row>
    <row r="14" spans="1:8">
      <c r="A14" s="22">
        <v>5</v>
      </c>
      <c r="B14" s="8" t="s">
        <v>259</v>
      </c>
      <c r="C14" s="493"/>
      <c r="D14" s="493"/>
      <c r="E14" s="493">
        <f t="shared" si="0"/>
        <v>0</v>
      </c>
      <c r="F14" s="493"/>
    </row>
    <row r="15" spans="1:8">
      <c r="A15" s="22">
        <v>6</v>
      </c>
      <c r="B15" s="8" t="s">
        <v>260</v>
      </c>
      <c r="C15" s="493"/>
      <c r="D15" s="493"/>
      <c r="E15" s="493">
        <f t="shared" si="0"/>
        <v>0</v>
      </c>
      <c r="F15" s="493"/>
    </row>
    <row r="16" spans="1:8">
      <c r="A16" s="22">
        <v>7</v>
      </c>
      <c r="B16" s="8" t="s">
        <v>261</v>
      </c>
      <c r="C16" s="494">
        <f>CDKT!D116</f>
        <v>182246.97856300001</v>
      </c>
      <c r="D16" s="493">
        <f>'14 PPLN'!F28</f>
        <v>61148</v>
      </c>
      <c r="E16" s="493">
        <f>CDKT!F116</f>
        <v>193394.97856300001</v>
      </c>
      <c r="F16" s="493"/>
      <c r="G16" s="263"/>
      <c r="H16" s="263"/>
    </row>
    <row r="17" spans="1:9">
      <c r="A17" s="22">
        <v>9</v>
      </c>
      <c r="B17" s="8" t="s">
        <v>262</v>
      </c>
      <c r="C17" s="494">
        <f>CDKT!D119</f>
        <v>64835.432439999997</v>
      </c>
      <c r="D17" s="493">
        <f>CDKT!F121</f>
        <v>49386.076011281257</v>
      </c>
      <c r="E17" s="493">
        <f>CDKT!F119</f>
        <v>49386.076011281257</v>
      </c>
      <c r="F17" s="493"/>
    </row>
    <row r="18" spans="1:9">
      <c r="A18" s="22">
        <v>10</v>
      </c>
      <c r="B18" s="8" t="s">
        <v>263</v>
      </c>
      <c r="C18" s="493"/>
      <c r="D18" s="493"/>
      <c r="E18" s="493">
        <f t="shared" si="0"/>
        <v>0</v>
      </c>
      <c r="F18" s="493"/>
      <c r="H18" s="489"/>
      <c r="I18" s="489"/>
    </row>
    <row r="19" spans="1:9">
      <c r="A19" s="14"/>
      <c r="B19" s="14"/>
      <c r="C19" s="495"/>
      <c r="D19" s="495"/>
      <c r="E19" s="495"/>
      <c r="F19" s="495"/>
    </row>
    <row r="20" spans="1:9" ht="15.75" customHeight="1">
      <c r="A20" s="2887"/>
      <c r="B20" s="2887"/>
      <c r="C20" s="2887"/>
      <c r="D20" s="2887"/>
      <c r="E20" s="2887"/>
      <c r="F20" s="2887"/>
    </row>
    <row r="21" spans="1:9" ht="15.75" hidden="1" customHeight="1">
      <c r="C21" s="489">
        <f>C9-CDKT!D105</f>
        <v>0</v>
      </c>
      <c r="E21" s="489">
        <f>E9-CDKT!F105</f>
        <v>0</v>
      </c>
    </row>
    <row r="22" spans="1:9" s="18" customFormat="1" ht="20.25" customHeight="1">
      <c r="C22" s="489"/>
      <c r="D22" s="2882" t="s">
        <v>2072</v>
      </c>
      <c r="E22" s="2882"/>
      <c r="F22" s="2882"/>
      <c r="G22" s="24"/>
      <c r="H22" s="24"/>
    </row>
    <row r="23" spans="1:9" s="5" customFormat="1" ht="15.75" customHeight="1">
      <c r="A23" s="2881" t="s">
        <v>167</v>
      </c>
      <c r="B23" s="2881"/>
      <c r="C23" s="2878" t="s">
        <v>289</v>
      </c>
      <c r="D23" s="2878"/>
      <c r="E23" s="2878" t="s">
        <v>181</v>
      </c>
      <c r="F23" s="2878"/>
    </row>
    <row r="24" spans="1:9" s="18" customFormat="1">
      <c r="C24" s="57"/>
      <c r="D24" s="57"/>
      <c r="E24" s="57"/>
      <c r="F24" s="57"/>
      <c r="H24" s="29"/>
    </row>
    <row r="25" spans="1:9" s="18" customFormat="1">
      <c r="C25" s="57"/>
      <c r="D25" s="57"/>
      <c r="E25" s="57"/>
      <c r="F25" s="57"/>
      <c r="H25" s="29"/>
    </row>
    <row r="26" spans="1:9" s="18" customFormat="1">
      <c r="C26" s="57"/>
      <c r="D26" s="57"/>
      <c r="E26" s="57"/>
      <c r="F26" s="57"/>
      <c r="H26" s="29"/>
    </row>
    <row r="27" spans="1:9" s="18" customFormat="1">
      <c r="C27" s="57"/>
      <c r="D27" s="57"/>
      <c r="E27" s="57"/>
      <c r="F27" s="57"/>
    </row>
    <row r="28" spans="1:9" s="5" customFormat="1" ht="15.75" customHeight="1">
      <c r="A28" s="2881" t="s">
        <v>853</v>
      </c>
      <c r="B28" s="2881"/>
      <c r="C28" s="2878" t="s">
        <v>848</v>
      </c>
      <c r="D28" s="2878"/>
      <c r="E28" s="2878" t="s">
        <v>1533</v>
      </c>
      <c r="F28" s="2878"/>
    </row>
    <row r="37" spans="5:5">
      <c r="E37" s="489">
        <f>E9-CDKT!F105</f>
        <v>0</v>
      </c>
    </row>
    <row r="118" spans="2:2">
      <c r="B118" s="18"/>
    </row>
  </sheetData>
  <mergeCells count="15">
    <mergeCell ref="A1:C1"/>
    <mergeCell ref="A2:B2"/>
    <mergeCell ref="E1:F1"/>
    <mergeCell ref="A4:F4"/>
    <mergeCell ref="A23:B23"/>
    <mergeCell ref="D6:D7"/>
    <mergeCell ref="B6:B7"/>
    <mergeCell ref="A6:A7"/>
    <mergeCell ref="A20:F20"/>
    <mergeCell ref="A28:B28"/>
    <mergeCell ref="D22:F22"/>
    <mergeCell ref="E23:F23"/>
    <mergeCell ref="E28:F28"/>
    <mergeCell ref="C23:D23"/>
    <mergeCell ref="C28:D28"/>
  </mergeCells>
  <phoneticPr fontId="9" type="noConversion"/>
  <printOptions horizontalCentered="1"/>
  <pageMargins left="0.78740157480314965" right="0" top="0.51181102362204722" bottom="0.31496062992125984" header="0.23622047244094491" footer="0.23622047244094491"/>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F28"/>
  <sheetViews>
    <sheetView zoomScale="90" zoomScaleNormal="90" workbookViewId="0">
      <selection activeCell="A4" sqref="A4:F4"/>
    </sheetView>
  </sheetViews>
  <sheetFormatPr defaultColWidth="11.44140625" defaultRowHeight="15.6"/>
  <cols>
    <col min="1" max="1" width="5.88671875" style="18" customWidth="1"/>
    <col min="2" max="2" width="33.88671875" style="18" customWidth="1"/>
    <col min="3" max="3" width="25.44140625" style="18" customWidth="1"/>
    <col min="4" max="4" width="22.6640625" style="18" customWidth="1"/>
    <col min="5" max="5" width="27.109375" style="18" customWidth="1"/>
    <col min="6" max="6" width="21.6640625" style="18" customWidth="1"/>
    <col min="7" max="16384" width="11.44140625" style="18"/>
  </cols>
  <sheetData>
    <row r="1" spans="1:6">
      <c r="A1" s="2645" t="s">
        <v>850</v>
      </c>
      <c r="B1" s="2645"/>
      <c r="C1" s="2645"/>
    </row>
    <row r="3" spans="1:6" ht="16.8">
      <c r="A3" s="2805" t="s">
        <v>2112</v>
      </c>
      <c r="B3" s="2805"/>
      <c r="C3" s="2805"/>
      <c r="D3" s="2805"/>
      <c r="E3" s="2805"/>
      <c r="F3" s="2805"/>
    </row>
    <row r="4" spans="1:6" ht="16.8">
      <c r="A4" s="2806" t="s">
        <v>1140</v>
      </c>
      <c r="B4" s="2806"/>
      <c r="C4" s="2806"/>
      <c r="D4" s="2806"/>
      <c r="E4" s="2806"/>
      <c r="F4" s="2806"/>
    </row>
    <row r="6" spans="1:6" ht="35.25" customHeight="1">
      <c r="A6" s="2703" t="s">
        <v>8</v>
      </c>
      <c r="B6" s="2703" t="s">
        <v>1141</v>
      </c>
      <c r="C6" s="27" t="s">
        <v>1142</v>
      </c>
      <c r="D6" s="2749" t="s">
        <v>1143</v>
      </c>
      <c r="E6" s="2750"/>
      <c r="F6" s="2681" t="s">
        <v>1144</v>
      </c>
    </row>
    <row r="7" spans="1:6" ht="37.5" customHeight="1">
      <c r="A7" s="2704"/>
      <c r="B7" s="2704"/>
      <c r="C7" s="2" t="s">
        <v>1145</v>
      </c>
      <c r="D7" s="2" t="s">
        <v>1145</v>
      </c>
      <c r="E7" s="583" t="s">
        <v>1146</v>
      </c>
      <c r="F7" s="2681"/>
    </row>
    <row r="8" spans="1:6" ht="31.2">
      <c r="A8" s="56">
        <v>1</v>
      </c>
      <c r="B8" s="36" t="s">
        <v>1256</v>
      </c>
      <c r="C8" s="36"/>
      <c r="D8" s="56" t="s">
        <v>1286</v>
      </c>
      <c r="E8" s="36"/>
      <c r="F8" s="56" t="s">
        <v>1259</v>
      </c>
    </row>
    <row r="9" spans="1:6" ht="31.2">
      <c r="A9" s="22">
        <v>2</v>
      </c>
      <c r="B9" s="8" t="s">
        <v>1257</v>
      </c>
      <c r="C9" s="8"/>
      <c r="D9" s="22" t="s">
        <v>1286</v>
      </c>
      <c r="E9" s="8"/>
      <c r="F9" s="22" t="s">
        <v>1260</v>
      </c>
    </row>
    <row r="10" spans="1:6" ht="31.2">
      <c r="A10" s="22">
        <v>3</v>
      </c>
      <c r="B10" s="8" t="s">
        <v>1258</v>
      </c>
      <c r="C10" s="8"/>
      <c r="D10" s="22" t="s">
        <v>1286</v>
      </c>
      <c r="E10" s="8"/>
      <c r="F10" s="22" t="s">
        <v>1260</v>
      </c>
    </row>
    <row r="11" spans="1:6">
      <c r="A11" s="33"/>
      <c r="B11" s="14"/>
      <c r="C11" s="14"/>
      <c r="D11" s="14"/>
      <c r="E11" s="14"/>
      <c r="F11" s="14"/>
    </row>
    <row r="13" spans="1:6" ht="15.75" customHeight="1">
      <c r="D13" s="2804" t="s">
        <v>2097</v>
      </c>
      <c r="E13" s="2804"/>
      <c r="F13" s="2804"/>
    </row>
    <row r="14" spans="1:6" ht="15.75" customHeight="1">
      <c r="A14" s="2645" t="s">
        <v>1732</v>
      </c>
      <c r="B14" s="2645"/>
      <c r="C14" s="5"/>
      <c r="D14" s="5"/>
      <c r="E14" s="2645" t="s">
        <v>181</v>
      </c>
      <c r="F14" s="2645"/>
    </row>
    <row r="15" spans="1:6">
      <c r="B15" s="34"/>
      <c r="C15" s="34"/>
      <c r="E15" s="34"/>
    </row>
    <row r="19" spans="1:6">
      <c r="A19" s="2645" t="s">
        <v>1724</v>
      </c>
      <c r="B19" s="2645"/>
      <c r="C19" s="2645"/>
      <c r="D19" s="2645"/>
      <c r="E19" s="2645" t="s">
        <v>1533</v>
      </c>
      <c r="F19" s="2645"/>
    </row>
    <row r="23" spans="1:6">
      <c r="B23" s="32"/>
      <c r="C23" s="32"/>
      <c r="D23" s="32"/>
      <c r="E23" s="691"/>
    </row>
    <row r="24" spans="1:6">
      <c r="B24" s="32"/>
      <c r="C24" s="32"/>
      <c r="D24" s="32"/>
      <c r="E24" s="691"/>
    </row>
    <row r="25" spans="1:6">
      <c r="B25" s="32"/>
      <c r="C25" s="32"/>
      <c r="D25" s="32"/>
      <c r="E25" s="691"/>
    </row>
    <row r="26" spans="1:6">
      <c r="B26" s="32"/>
      <c r="C26" s="32"/>
      <c r="D26" s="32"/>
      <c r="E26" s="691"/>
    </row>
    <row r="27" spans="1:6">
      <c r="B27" s="32"/>
      <c r="C27" s="32"/>
      <c r="D27" s="32"/>
      <c r="E27" s="691"/>
    </row>
    <row r="28" spans="1:6">
      <c r="E28" s="691"/>
    </row>
  </sheetData>
  <mergeCells count="13">
    <mergeCell ref="A14:B14"/>
    <mergeCell ref="A19:B19"/>
    <mergeCell ref="C19:D19"/>
    <mergeCell ref="D13:F13"/>
    <mergeCell ref="E14:F14"/>
    <mergeCell ref="E19:F19"/>
    <mergeCell ref="A1:C1"/>
    <mergeCell ref="A3:F3"/>
    <mergeCell ref="A4:F4"/>
    <mergeCell ref="A6:A7"/>
    <mergeCell ref="B6:B7"/>
    <mergeCell ref="D6:E6"/>
    <mergeCell ref="F6:F7"/>
  </mergeCells>
  <pageMargins left="0.5" right="0" top="0.75" bottom="0.5" header="0.25" footer="0.2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rgb="FF92D050"/>
  </sheetPr>
  <dimension ref="A1:AP226"/>
  <sheetViews>
    <sheetView zoomScale="110" zoomScaleNormal="110" workbookViewId="0">
      <pane xSplit="2" ySplit="8" topLeftCell="S9" activePane="bottomRight" state="frozen"/>
      <selection pane="topRight" activeCell="C1" sqref="C1"/>
      <selection pane="bottomLeft" activeCell="A12" sqref="A12"/>
      <selection pane="bottomRight" activeCell="W29" sqref="W29"/>
    </sheetView>
  </sheetViews>
  <sheetFormatPr defaultColWidth="9.109375" defaultRowHeight="13.8"/>
  <cols>
    <col min="1" max="1" width="10.33203125" style="191" customWidth="1"/>
    <col min="2" max="2" width="56.5546875" style="191" customWidth="1"/>
    <col min="3" max="3" width="17.44140625" style="193" customWidth="1"/>
    <col min="4" max="4" width="17.44140625" style="191" customWidth="1"/>
    <col min="5" max="6" width="16.6640625" style="504" customWidth="1"/>
    <col min="7" max="7" width="17.44140625" style="194" bestFit="1" customWidth="1"/>
    <col min="8" max="8" width="17.44140625" style="194" customWidth="1"/>
    <col min="9" max="9" width="19.88671875" style="453" bestFit="1" customWidth="1"/>
    <col min="10" max="14" width="19.88671875" style="453" customWidth="1"/>
    <col min="15" max="15" width="19.88671875" style="1763" customWidth="1"/>
    <col min="16" max="20" width="19.88671875" style="453" customWidth="1"/>
    <col min="21" max="21" width="25.33203125" style="191" customWidth="1"/>
    <col min="22" max="22" width="17.88671875" style="191" bestFit="1" customWidth="1"/>
    <col min="23" max="23" width="17.44140625" style="191" bestFit="1" customWidth="1"/>
    <col min="24" max="24" width="17.109375" style="191" customWidth="1"/>
    <col min="25" max="25" width="15.6640625" style="191" bestFit="1" customWidth="1"/>
    <col min="26" max="16384" width="9.109375" style="191"/>
  </cols>
  <sheetData>
    <row r="1" spans="1:42" s="841" customFormat="1">
      <c r="A1" s="841" t="s">
        <v>849</v>
      </c>
      <c r="C1" s="842"/>
      <c r="D1" s="842"/>
      <c r="E1" s="842"/>
      <c r="F1" s="842">
        <f>F72-85730*1.2*12+F73+F75/0.6+F80</f>
        <v>43502765488</v>
      </c>
      <c r="G1" s="842"/>
      <c r="H1" s="843"/>
      <c r="I1" s="2578"/>
      <c r="J1" s="842"/>
      <c r="K1" s="842"/>
      <c r="L1" s="842"/>
      <c r="M1" s="842"/>
      <c r="N1" s="842"/>
      <c r="O1" s="1717"/>
      <c r="P1" s="842"/>
      <c r="U1" s="842"/>
      <c r="V1" s="842"/>
      <c r="W1" s="842"/>
      <c r="X1" s="842"/>
      <c r="Y1" s="842"/>
      <c r="Z1" s="842"/>
      <c r="AA1" s="842"/>
      <c r="AF1" s="842"/>
      <c r="AG1" s="843"/>
      <c r="AH1" s="843"/>
      <c r="AI1" s="843"/>
      <c r="AJ1" s="842"/>
      <c r="AK1" s="842"/>
      <c r="AL1" s="842"/>
      <c r="AM1" s="842"/>
      <c r="AN1" s="842"/>
      <c r="AO1" s="842"/>
      <c r="AP1" s="842"/>
    </row>
    <row r="2" spans="1:42" s="841" customFormat="1">
      <c r="A2" s="840" t="s">
        <v>1589</v>
      </c>
      <c r="C2" s="842"/>
      <c r="D2" s="842"/>
      <c r="E2" s="842"/>
      <c r="F2" s="842">
        <v>45356512000</v>
      </c>
      <c r="G2" s="842"/>
      <c r="H2" s="843"/>
      <c r="I2" s="2578"/>
      <c r="J2" s="842"/>
      <c r="K2" s="842"/>
      <c r="L2" s="842"/>
      <c r="M2" s="842"/>
      <c r="N2" s="842"/>
      <c r="O2" s="1717"/>
      <c r="P2" s="842"/>
      <c r="U2" s="842"/>
      <c r="V2" s="842"/>
      <c r="W2" s="842"/>
      <c r="X2" s="842"/>
      <c r="Y2" s="842"/>
      <c r="Z2" s="842"/>
      <c r="AA2" s="842"/>
      <c r="AF2" s="842"/>
      <c r="AG2" s="843"/>
      <c r="AH2" s="843"/>
      <c r="AI2" s="843"/>
      <c r="AJ2" s="842"/>
      <c r="AK2" s="842"/>
      <c r="AL2" s="842"/>
      <c r="AM2" s="842"/>
      <c r="AN2" s="842"/>
      <c r="AO2" s="842"/>
      <c r="AP2" s="842"/>
    </row>
    <row r="3" spans="1:42" s="841" customFormat="1">
      <c r="C3" s="842"/>
      <c r="D3" s="842"/>
      <c r="E3" s="842"/>
      <c r="F3" s="842">
        <f>F2-F1</f>
        <v>1853746512</v>
      </c>
      <c r="G3" s="842"/>
      <c r="H3" s="843"/>
      <c r="I3" s="2578"/>
      <c r="J3" s="842"/>
      <c r="K3" s="842"/>
      <c r="L3" s="842"/>
      <c r="M3" s="842"/>
      <c r="N3" s="842"/>
      <c r="O3" s="1717"/>
      <c r="P3" s="842"/>
      <c r="U3" s="842"/>
      <c r="V3" s="842"/>
      <c r="W3" s="842"/>
      <c r="X3" s="842"/>
      <c r="Y3" s="842"/>
      <c r="Z3" s="842"/>
      <c r="AA3" s="842"/>
      <c r="AF3" s="842"/>
      <c r="AG3" s="843"/>
      <c r="AH3" s="843"/>
      <c r="AI3" s="843"/>
      <c r="AJ3" s="842"/>
      <c r="AK3" s="842"/>
      <c r="AL3" s="842"/>
      <c r="AM3" s="842"/>
      <c r="AN3" s="842"/>
      <c r="AO3" s="842"/>
      <c r="AP3" s="842"/>
    </row>
    <row r="4" spans="1:42" s="840" customFormat="1">
      <c r="D4" s="840" t="s">
        <v>1898</v>
      </c>
      <c r="I4" s="723"/>
    </row>
    <row r="5" spans="1:42" s="841" customFormat="1">
      <c r="C5" s="842"/>
      <c r="D5" s="843"/>
      <c r="E5" s="843"/>
      <c r="F5" s="843">
        <f>F72+F73+F75/0.6+F80</f>
        <v>43504000000</v>
      </c>
      <c r="G5" s="843"/>
      <c r="H5" s="843"/>
      <c r="I5" s="2578"/>
      <c r="J5" s="842"/>
      <c r="K5" s="842"/>
      <c r="L5" s="842"/>
      <c r="M5" s="842"/>
      <c r="N5" s="842"/>
      <c r="O5" s="1717"/>
      <c r="P5" s="842"/>
      <c r="U5" s="842"/>
      <c r="V5" s="842"/>
      <c r="W5" s="2389" t="s">
        <v>2051</v>
      </c>
      <c r="X5" s="2389" t="s">
        <v>2052</v>
      </c>
      <c r="Y5" s="842"/>
      <c r="Z5" s="842"/>
      <c r="AA5" s="842"/>
      <c r="AF5" s="843"/>
      <c r="AG5" s="843"/>
      <c r="AH5" s="843"/>
      <c r="AI5" s="843"/>
      <c r="AJ5" s="842"/>
      <c r="AK5" s="842"/>
      <c r="AL5" s="842"/>
      <c r="AM5" s="842"/>
      <c r="AN5" s="842"/>
      <c r="AO5" s="842"/>
      <c r="AP5" s="842"/>
    </row>
    <row r="6" spans="1:42" s="841" customFormat="1">
      <c r="A6" s="841" t="s">
        <v>1588</v>
      </c>
      <c r="C6" s="842"/>
      <c r="D6" s="843"/>
      <c r="E6" s="843"/>
      <c r="F6" s="843"/>
      <c r="G6" s="843"/>
      <c r="H6" s="843"/>
      <c r="I6" s="2578"/>
      <c r="J6" s="842"/>
      <c r="K6" s="842"/>
      <c r="L6" s="842"/>
      <c r="M6" s="842"/>
      <c r="N6" s="842"/>
      <c r="O6" s="1717"/>
      <c r="P6" s="842"/>
      <c r="U6" s="842"/>
      <c r="V6" s="2289"/>
      <c r="W6" s="2290">
        <f>Phanbo2026!C118</f>
        <v>153900000000</v>
      </c>
      <c r="X6" s="2290">
        <f>Phanbo2026!C119</f>
        <v>188000000000</v>
      </c>
      <c r="Y6" s="842"/>
      <c r="Z6" s="842"/>
      <c r="AA6" s="842"/>
      <c r="AF6" s="843"/>
      <c r="AG6" s="843"/>
      <c r="AH6" s="843"/>
      <c r="AI6" s="843"/>
      <c r="AJ6" s="842"/>
      <c r="AK6" s="842"/>
      <c r="AL6" s="842"/>
      <c r="AM6" s="842"/>
      <c r="AN6" s="842"/>
      <c r="AO6" s="842"/>
      <c r="AP6" s="842"/>
    </row>
    <row r="7" spans="1:42" s="758" customFormat="1" ht="13.95" customHeight="1">
      <c r="A7" s="1876" t="s">
        <v>326</v>
      </c>
      <c r="B7" s="1876" t="s">
        <v>162</v>
      </c>
      <c r="C7" s="2659" t="s">
        <v>1383</v>
      </c>
      <c r="D7" s="2665" t="s">
        <v>1457</v>
      </c>
      <c r="E7" s="2667" t="s">
        <v>1537</v>
      </c>
      <c r="F7" s="2667" t="s">
        <v>2006</v>
      </c>
      <c r="G7" s="2654" t="s">
        <v>2000</v>
      </c>
      <c r="H7" s="2656"/>
      <c r="I7" s="2654" t="s">
        <v>1307</v>
      </c>
      <c r="J7" s="2655"/>
      <c r="K7" s="2655"/>
      <c r="L7" s="2655"/>
      <c r="M7" s="2655"/>
      <c r="N7" s="2655"/>
      <c r="O7" s="2655"/>
      <c r="P7" s="2655"/>
      <c r="Q7" s="2655"/>
      <c r="R7" s="2655"/>
      <c r="S7" s="2655"/>
      <c r="T7" s="2656"/>
      <c r="U7" s="1174" t="s">
        <v>824</v>
      </c>
      <c r="V7" s="2291"/>
      <c r="W7" s="2292" t="s">
        <v>2018</v>
      </c>
      <c r="X7" s="2292" t="s">
        <v>2019</v>
      </c>
    </row>
    <row r="8" spans="1:42" s="758" customFormat="1">
      <c r="A8" s="1877"/>
      <c r="B8" s="1877"/>
      <c r="C8" s="2660"/>
      <c r="D8" s="2666"/>
      <c r="E8" s="2668"/>
      <c r="F8" s="2668"/>
      <c r="G8" s="1172" t="s">
        <v>975</v>
      </c>
      <c r="H8" s="1172" t="s">
        <v>976</v>
      </c>
      <c r="I8" s="1172" t="s">
        <v>1575</v>
      </c>
      <c r="J8" s="1172" t="s">
        <v>1576</v>
      </c>
      <c r="K8" s="1172" t="s">
        <v>1577</v>
      </c>
      <c r="L8" s="1172" t="s">
        <v>1578</v>
      </c>
      <c r="M8" s="1172" t="s">
        <v>1579</v>
      </c>
      <c r="N8" s="1172" t="s">
        <v>1580</v>
      </c>
      <c r="O8" s="1172" t="s">
        <v>1581</v>
      </c>
      <c r="P8" s="1172" t="s">
        <v>1582</v>
      </c>
      <c r="Q8" s="1172" t="s">
        <v>1583</v>
      </c>
      <c r="R8" s="1172" t="s">
        <v>1584</v>
      </c>
      <c r="S8" s="1172" t="s">
        <v>1585</v>
      </c>
      <c r="T8" s="1172" t="s">
        <v>1586</v>
      </c>
      <c r="U8" s="1173"/>
      <c r="V8" s="2291"/>
      <c r="W8" s="2293">
        <f>SUM(W9:W25)</f>
        <v>23877344346.973423</v>
      </c>
      <c r="X8" s="2293">
        <f>SUM(X9:X25)</f>
        <v>3321269845.7836528</v>
      </c>
    </row>
    <row r="9" spans="1:42" s="195" customFormat="1">
      <c r="A9" s="1060">
        <v>1</v>
      </c>
      <c r="B9" s="1090" t="s">
        <v>1541</v>
      </c>
      <c r="C9" s="844">
        <f>SUM(C10:C15)</f>
        <v>277396303</v>
      </c>
      <c r="D9" s="844">
        <f>SUM(D10:D15)</f>
        <v>274880000</v>
      </c>
      <c r="E9" s="844">
        <f>SUM(E10:E15)</f>
        <v>300622050</v>
      </c>
      <c r="F9" s="844">
        <f>'[85]2025 (10.25)'!$AN$87+'[85]2025 (10.25)'!$AN$91</f>
        <v>276145721</v>
      </c>
      <c r="G9" s="844">
        <f>SUM(G10:G15)</f>
        <v>328000000</v>
      </c>
      <c r="H9" s="844">
        <f>SUM(H10:H15)</f>
        <v>323200000</v>
      </c>
      <c r="I9" s="1142">
        <f>SUBTOTAL(9,I10:I17)</f>
        <v>81000000</v>
      </c>
      <c r="J9" s="1142">
        <f t="shared" ref="J9:T9" si="0">SUBTOTAL(9,J10:J17)</f>
        <v>47000000</v>
      </c>
      <c r="K9" s="1142">
        <f t="shared" si="0"/>
        <v>47000000</v>
      </c>
      <c r="L9" s="1142">
        <f t="shared" si="0"/>
        <v>47000000</v>
      </c>
      <c r="M9" s="1142">
        <f t="shared" si="0"/>
        <v>47000000</v>
      </c>
      <c r="N9" s="1142">
        <f t="shared" si="0"/>
        <v>47000000</v>
      </c>
      <c r="O9" s="1142">
        <f t="shared" si="0"/>
        <v>48000000</v>
      </c>
      <c r="P9" s="1142">
        <f t="shared" si="0"/>
        <v>48000000</v>
      </c>
      <c r="Q9" s="1142">
        <f t="shared" si="0"/>
        <v>48000000</v>
      </c>
      <c r="R9" s="1142">
        <f t="shared" si="0"/>
        <v>82000000</v>
      </c>
      <c r="S9" s="1142">
        <f t="shared" si="0"/>
        <v>48000000</v>
      </c>
      <c r="T9" s="1142">
        <f t="shared" si="0"/>
        <v>48000000</v>
      </c>
      <c r="U9" s="844"/>
      <c r="V9" s="2294" t="s">
        <v>1462</v>
      </c>
      <c r="W9" s="2591">
        <f>H77+H91+H102+H113+H124+H131</f>
        <v>1696380027.5454545</v>
      </c>
      <c r="X9" s="2296">
        <f>H78+H92+H103+H114+H125+H132</f>
        <v>0</v>
      </c>
      <c r="Y9" s="2073"/>
    </row>
    <row r="10" spans="1:42" s="229" customFormat="1">
      <c r="A10" s="1061">
        <v>627702</v>
      </c>
      <c r="B10" s="1062" t="s">
        <v>689</v>
      </c>
      <c r="C10" s="1039">
        <v>4176447</v>
      </c>
      <c r="D10" s="847">
        <v>5760000</v>
      </c>
      <c r="E10" s="1039">
        <f>'[84]DK2024 (11.24)'!$W$78</f>
        <v>2126460</v>
      </c>
      <c r="F10" s="1039"/>
      <c r="G10" s="1040">
        <f>SUM(I10:T10)</f>
        <v>12000000</v>
      </c>
      <c r="H10" s="847">
        <f>G10*60%</f>
        <v>7200000</v>
      </c>
      <c r="I10" s="1102">
        <v>1000000</v>
      </c>
      <c r="J10" s="1102">
        <v>1000000</v>
      </c>
      <c r="K10" s="1102">
        <v>1000000</v>
      </c>
      <c r="L10" s="1102">
        <v>1000000</v>
      </c>
      <c r="M10" s="1102">
        <v>1000000</v>
      </c>
      <c r="N10" s="1102">
        <v>1000000</v>
      </c>
      <c r="O10" s="1102">
        <v>1000000</v>
      </c>
      <c r="P10" s="1102">
        <v>1000000</v>
      </c>
      <c r="Q10" s="1102">
        <v>1000000</v>
      </c>
      <c r="R10" s="1102">
        <v>1000000</v>
      </c>
      <c r="S10" s="1102">
        <v>1000000</v>
      </c>
      <c r="T10" s="1102">
        <v>1000000</v>
      </c>
      <c r="U10" s="847"/>
      <c r="V10" s="2015" t="s">
        <v>1463</v>
      </c>
      <c r="W10" s="2591">
        <f>H181</f>
        <v>57000000</v>
      </c>
      <c r="X10" s="2296">
        <f>H182</f>
        <v>0</v>
      </c>
      <c r="Y10" s="2045"/>
    </row>
    <row r="11" spans="1:42" s="229" customFormat="1">
      <c r="A11" s="1061">
        <v>627701</v>
      </c>
      <c r="B11" s="1062" t="s">
        <v>722</v>
      </c>
      <c r="C11" s="847"/>
      <c r="D11" s="847">
        <v>2400000</v>
      </c>
      <c r="E11" s="1039"/>
      <c r="F11" s="1039"/>
      <c r="G11" s="1040">
        <f t="shared" ref="G11:G14" si="1">SUM(I11:T11)</f>
        <v>0</v>
      </c>
      <c r="H11" s="847">
        <f>G11</f>
        <v>0</v>
      </c>
      <c r="I11" s="1102"/>
      <c r="J11" s="1102"/>
      <c r="K11" s="1102"/>
      <c r="L11" s="1102"/>
      <c r="M11" s="1102"/>
      <c r="N11" s="1102"/>
      <c r="O11" s="1102"/>
      <c r="P11" s="1102"/>
      <c r="Q11" s="1102"/>
      <c r="R11" s="1102"/>
      <c r="S11" s="1102"/>
      <c r="T11" s="1102"/>
      <c r="U11" s="847"/>
      <c r="V11" s="2015" t="s">
        <v>1464</v>
      </c>
      <c r="W11" s="2591">
        <f>Phanbo2026!Q23</f>
        <v>7695000000</v>
      </c>
      <c r="X11" s="2296">
        <f>Phanbo2026!Q24</f>
        <v>1566666666.6666667</v>
      </c>
      <c r="Y11" s="2045"/>
    </row>
    <row r="12" spans="1:42" s="736" customFormat="1">
      <c r="A12" s="1868">
        <f>A11</f>
        <v>627701</v>
      </c>
      <c r="B12" s="1101" t="s">
        <v>1900</v>
      </c>
      <c r="C12" s="1049"/>
      <c r="D12" s="1049"/>
      <c r="E12" s="1050"/>
      <c r="F12" s="1050"/>
      <c r="G12" s="1089">
        <f>SUM(I12:T12)</f>
        <v>6000000</v>
      </c>
      <c r="H12" s="1049">
        <f t="shared" ref="H12:H17" si="2">G12</f>
        <v>6000000</v>
      </c>
      <c r="I12" s="1102"/>
      <c r="J12" s="1102"/>
      <c r="K12" s="1102"/>
      <c r="L12" s="1102"/>
      <c r="M12" s="1102"/>
      <c r="N12" s="1102"/>
      <c r="O12" s="1102">
        <v>1000000</v>
      </c>
      <c r="P12" s="1102">
        <v>1000000</v>
      </c>
      <c r="Q12" s="1102">
        <v>1000000</v>
      </c>
      <c r="R12" s="1102">
        <v>1000000</v>
      </c>
      <c r="S12" s="1102">
        <v>1000000</v>
      </c>
      <c r="T12" s="1102">
        <v>1000000</v>
      </c>
      <c r="U12" s="1049"/>
      <c r="V12" s="2015" t="s">
        <v>1465</v>
      </c>
      <c r="W12" s="2591">
        <f>DD!F136+DD!F139</f>
        <v>9528783182.4416656</v>
      </c>
      <c r="X12" s="2296">
        <f>DD!G136+DD!G139</f>
        <v>1012904548.9799999</v>
      </c>
      <c r="Y12" s="2313"/>
    </row>
    <row r="13" spans="1:42" s="736" customFormat="1">
      <c r="A13" s="1868"/>
      <c r="B13" s="1101" t="s">
        <v>1901</v>
      </c>
      <c r="C13" s="1049"/>
      <c r="D13" s="1049"/>
      <c r="E13" s="1050"/>
      <c r="F13" s="1050"/>
      <c r="G13" s="1089">
        <f t="shared" si="1"/>
        <v>0</v>
      </c>
      <c r="H13" s="1049">
        <f t="shared" si="2"/>
        <v>0</v>
      </c>
      <c r="I13" s="1102"/>
      <c r="J13" s="1102"/>
      <c r="K13" s="1102"/>
      <c r="L13" s="1102"/>
      <c r="M13" s="1102"/>
      <c r="N13" s="1102"/>
      <c r="O13" s="1102"/>
      <c r="P13" s="1102"/>
      <c r="Q13" s="1102"/>
      <c r="R13" s="1102"/>
      <c r="S13" s="1102"/>
      <c r="T13" s="1102"/>
      <c r="U13" s="1049"/>
      <c r="V13" s="2015" t="s">
        <v>1466</v>
      </c>
      <c r="W13" s="2591">
        <f>'PHONG KTVT'!H108+Phanbo2026!Q92</f>
        <v>357600000</v>
      </c>
      <c r="X13" s="2296">
        <f>'PHONG KTVT'!H109+Phanbo2026!Q93</f>
        <v>0</v>
      </c>
      <c r="Y13" s="2313"/>
    </row>
    <row r="14" spans="1:42" s="229" customFormat="1">
      <c r="A14" s="1061">
        <v>627701</v>
      </c>
      <c r="B14" s="1062" t="s">
        <v>1382</v>
      </c>
      <c r="C14" s="847"/>
      <c r="D14" s="847">
        <v>6720000</v>
      </c>
      <c r="E14" s="1039"/>
      <c r="F14" s="1039"/>
      <c r="G14" s="1040">
        <f t="shared" si="1"/>
        <v>0</v>
      </c>
      <c r="H14" s="847">
        <f t="shared" si="2"/>
        <v>0</v>
      </c>
      <c r="I14" s="1102"/>
      <c r="J14" s="1102"/>
      <c r="K14" s="1102"/>
      <c r="L14" s="1102"/>
      <c r="M14" s="1102"/>
      <c r="N14" s="1102"/>
      <c r="O14" s="1102"/>
      <c r="P14" s="1102"/>
      <c r="Q14" s="1102"/>
      <c r="R14" s="1102"/>
      <c r="S14" s="1102"/>
      <c r="T14" s="1102"/>
      <c r="U14" s="847"/>
      <c r="V14" s="2015" t="s">
        <v>1467</v>
      </c>
      <c r="W14" s="2590">
        <f>Phanbo2026!Q72</f>
        <v>382195000</v>
      </c>
      <c r="X14" s="2296">
        <f>Phanbo2026!Q73</f>
        <v>0</v>
      </c>
    </row>
    <row r="15" spans="1:42" s="229" customFormat="1">
      <c r="A15" s="1061">
        <v>627701</v>
      </c>
      <c r="B15" s="1101" t="s">
        <v>690</v>
      </c>
      <c r="C15" s="1064">
        <f>176985500+96234356</f>
        <v>273219856</v>
      </c>
      <c r="D15" s="847">
        <v>260000000</v>
      </c>
      <c r="E15" s="1039">
        <f>'[84]DK2024 (11.24)'!$W$81+'[84]DK2024 (11.24)'!$W$80</f>
        <v>298495590</v>
      </c>
      <c r="F15" s="1039"/>
      <c r="G15" s="1040">
        <f>G16+G17</f>
        <v>310000000</v>
      </c>
      <c r="H15" s="847">
        <f t="shared" si="2"/>
        <v>310000000</v>
      </c>
      <c r="I15" s="1049">
        <f>SUM(I16:I17)</f>
        <v>40000000</v>
      </c>
      <c r="J15" s="1049">
        <f t="shared" ref="J15:T15" si="3">SUM(J16:J17)</f>
        <v>23000000</v>
      </c>
      <c r="K15" s="1049">
        <f t="shared" si="3"/>
        <v>23000000</v>
      </c>
      <c r="L15" s="1049">
        <f t="shared" si="3"/>
        <v>23000000</v>
      </c>
      <c r="M15" s="1049">
        <f t="shared" si="3"/>
        <v>23000000</v>
      </c>
      <c r="N15" s="1049">
        <f t="shared" si="3"/>
        <v>23000000</v>
      </c>
      <c r="O15" s="1049">
        <f t="shared" si="3"/>
        <v>23000000</v>
      </c>
      <c r="P15" s="1049">
        <f t="shared" si="3"/>
        <v>23000000</v>
      </c>
      <c r="Q15" s="1049">
        <f t="shared" si="3"/>
        <v>23000000</v>
      </c>
      <c r="R15" s="1049">
        <f t="shared" si="3"/>
        <v>40000000</v>
      </c>
      <c r="S15" s="1049">
        <f t="shared" si="3"/>
        <v>23000000</v>
      </c>
      <c r="T15" s="1049">
        <f t="shared" si="3"/>
        <v>23000000</v>
      </c>
      <c r="U15" s="1065"/>
      <c r="V15" s="2015" t="s">
        <v>1513</v>
      </c>
      <c r="W15" s="2590">
        <f>H36</f>
        <v>7020000</v>
      </c>
      <c r="X15" s="2297">
        <f>H37</f>
        <v>0</v>
      </c>
    </row>
    <row r="16" spans="1:42" s="229" customFormat="1">
      <c r="A16" s="1061"/>
      <c r="B16" s="1105" t="s">
        <v>1902</v>
      </c>
      <c r="C16" s="1064"/>
      <c r="D16" s="847"/>
      <c r="E16" s="1039"/>
      <c r="F16" s="1039"/>
      <c r="G16" s="1040">
        <f>SUM(I16:T16)</f>
        <v>180000000</v>
      </c>
      <c r="H16" s="847">
        <f t="shared" si="2"/>
        <v>180000000</v>
      </c>
      <c r="I16" s="2579">
        <v>15000000</v>
      </c>
      <c r="J16" s="2062">
        <v>15000000</v>
      </c>
      <c r="K16" s="2062">
        <v>15000000</v>
      </c>
      <c r="L16" s="2062">
        <v>15000000</v>
      </c>
      <c r="M16" s="2062">
        <v>15000000</v>
      </c>
      <c r="N16" s="2062">
        <v>15000000</v>
      </c>
      <c r="O16" s="2062">
        <v>15000000</v>
      </c>
      <c r="P16" s="2062">
        <v>15000000</v>
      </c>
      <c r="Q16" s="2062">
        <v>15000000</v>
      </c>
      <c r="R16" s="2062">
        <v>15000000</v>
      </c>
      <c r="S16" s="2062">
        <v>15000000</v>
      </c>
      <c r="T16" s="2062">
        <v>15000000</v>
      </c>
      <c r="U16" s="1065"/>
      <c r="V16" s="2015" t="s">
        <v>1514</v>
      </c>
      <c r="W16" s="2590">
        <f>H12</f>
        <v>6000000</v>
      </c>
      <c r="X16" s="2297">
        <f>H13</f>
        <v>0</v>
      </c>
    </row>
    <row r="17" spans="1:24" s="229" customFormat="1">
      <c r="A17" s="1061"/>
      <c r="B17" s="1105" t="s">
        <v>1903</v>
      </c>
      <c r="C17" s="1064"/>
      <c r="D17" s="847"/>
      <c r="E17" s="1039"/>
      <c r="F17" s="1039"/>
      <c r="G17" s="1040">
        <f>SUM(I17:T17)</f>
        <v>130000000</v>
      </c>
      <c r="H17" s="847">
        <f t="shared" si="2"/>
        <v>130000000</v>
      </c>
      <c r="I17" s="1148">
        <v>25000000</v>
      </c>
      <c r="J17" s="2062">
        <v>8000000</v>
      </c>
      <c r="K17" s="2062">
        <v>8000000</v>
      </c>
      <c r="L17" s="2062">
        <v>8000000</v>
      </c>
      <c r="M17" s="2062">
        <v>8000000</v>
      </c>
      <c r="N17" s="2062">
        <v>8000000</v>
      </c>
      <c r="O17" s="2062">
        <v>8000000</v>
      </c>
      <c r="P17" s="2062">
        <v>8000000</v>
      </c>
      <c r="Q17" s="2062">
        <v>8000000</v>
      </c>
      <c r="R17" s="2062">
        <v>25000000</v>
      </c>
      <c r="S17" s="2062">
        <v>8000000</v>
      </c>
      <c r="T17" s="2062">
        <v>8000000</v>
      </c>
      <c r="U17" s="1065"/>
      <c r="V17" s="2015" t="s">
        <v>1515</v>
      </c>
      <c r="W17" s="2590">
        <f>H62</f>
        <v>19136000</v>
      </c>
      <c r="X17" s="2297">
        <f>H63</f>
        <v>0</v>
      </c>
    </row>
    <row r="18" spans="1:24" s="195" customFormat="1" ht="12.75" customHeight="1">
      <c r="A18" s="1057">
        <v>64231</v>
      </c>
      <c r="B18" s="851" t="s">
        <v>1540</v>
      </c>
      <c r="C18" s="1059">
        <f>SUM(C19:C21)</f>
        <v>802588404</v>
      </c>
      <c r="D18" s="1059">
        <f>SUM(D19:D21)</f>
        <v>127000000</v>
      </c>
      <c r="E18" s="1059">
        <f>'[84]DK2024 (11.24)'!$W$86</f>
        <v>506571510</v>
      </c>
      <c r="F18" s="1059">
        <f>'[85]2025 (10.25)'!$AN$96</f>
        <v>183298569</v>
      </c>
      <c r="G18" s="1059">
        <f>SUM(G19:G21)</f>
        <v>198000000</v>
      </c>
      <c r="H18" s="1059">
        <f>G18</f>
        <v>198000000</v>
      </c>
      <c r="I18" s="2065">
        <f>SUM(I19:I21)</f>
        <v>6500000</v>
      </c>
      <c r="J18" s="738">
        <f t="shared" ref="J18:T18" si="4">SUM(J19:J21)</f>
        <v>36500000</v>
      </c>
      <c r="K18" s="738">
        <f t="shared" si="4"/>
        <v>46500000</v>
      </c>
      <c r="L18" s="738">
        <f t="shared" si="4"/>
        <v>6500000</v>
      </c>
      <c r="M18" s="738">
        <f t="shared" si="4"/>
        <v>6500000</v>
      </c>
      <c r="N18" s="738">
        <f t="shared" si="4"/>
        <v>16500000</v>
      </c>
      <c r="O18" s="738">
        <f t="shared" si="4"/>
        <v>6500000</v>
      </c>
      <c r="P18" s="738">
        <f t="shared" si="4"/>
        <v>6500000</v>
      </c>
      <c r="Q18" s="738">
        <f t="shared" si="4"/>
        <v>6500000</v>
      </c>
      <c r="R18" s="738">
        <f t="shared" si="4"/>
        <v>16500000</v>
      </c>
      <c r="S18" s="738">
        <f t="shared" si="4"/>
        <v>6500000</v>
      </c>
      <c r="T18" s="738">
        <f t="shared" si="4"/>
        <v>36500000</v>
      </c>
      <c r="U18" s="847"/>
      <c r="V18" s="2015" t="s">
        <v>1516</v>
      </c>
      <c r="W18" s="2590">
        <f>H148</f>
        <v>25900000</v>
      </c>
      <c r="X18" s="2297">
        <f>H149</f>
        <v>0</v>
      </c>
    </row>
    <row r="19" spans="1:24" s="195" customFormat="1">
      <c r="A19" s="1057"/>
      <c r="B19" s="1101" t="s">
        <v>1904</v>
      </c>
      <c r="C19" s="1041">
        <v>0</v>
      </c>
      <c r="D19" s="1041">
        <v>0</v>
      </c>
      <c r="E19" s="1041"/>
      <c r="F19" s="1041"/>
      <c r="G19" s="1040">
        <f>SUM(I19:T19)</f>
        <v>30000000</v>
      </c>
      <c r="H19" s="1041">
        <f>G19</f>
        <v>30000000</v>
      </c>
      <c r="I19" s="1049">
        <v>2500000</v>
      </c>
      <c r="J19" s="1049">
        <v>2500000</v>
      </c>
      <c r="K19" s="1049">
        <v>2500000</v>
      </c>
      <c r="L19" s="1049">
        <v>2500000</v>
      </c>
      <c r="M19" s="1049">
        <v>2500000</v>
      </c>
      <c r="N19" s="1049">
        <v>2500000</v>
      </c>
      <c r="O19" s="1049">
        <v>2500000</v>
      </c>
      <c r="P19" s="1049">
        <v>2500000</v>
      </c>
      <c r="Q19" s="1049">
        <v>2500000</v>
      </c>
      <c r="R19" s="1049">
        <v>2500000</v>
      </c>
      <c r="S19" s="1049">
        <v>2500000</v>
      </c>
      <c r="T19" s="1049">
        <v>2500000</v>
      </c>
      <c r="U19" s="1063"/>
      <c r="V19" s="2015" t="s">
        <v>1517</v>
      </c>
      <c r="W19" s="2590">
        <f>'PHONG KTVT'!H244</f>
        <v>750000000</v>
      </c>
      <c r="X19" s="2297">
        <f>'PHONG KTVT'!H245</f>
        <v>0</v>
      </c>
    </row>
    <row r="20" spans="1:24" s="195" customFormat="1" ht="12.75" customHeight="1">
      <c r="A20" s="1057"/>
      <c r="B20" s="1101" t="s">
        <v>987</v>
      </c>
      <c r="C20" s="1041"/>
      <c r="D20" s="1041">
        <v>0</v>
      </c>
      <c r="E20" s="1041"/>
      <c r="F20" s="1041"/>
      <c r="G20" s="1040">
        <f>SUM(I20:T20)</f>
        <v>120000000</v>
      </c>
      <c r="H20" s="1041">
        <f>G20</f>
        <v>120000000</v>
      </c>
      <c r="I20" s="1049"/>
      <c r="J20" s="1049">
        <v>30000000</v>
      </c>
      <c r="K20" s="1049">
        <v>40000000</v>
      </c>
      <c r="L20" s="1049"/>
      <c r="M20" s="1049"/>
      <c r="N20" s="1049">
        <v>10000000</v>
      </c>
      <c r="O20" s="1049"/>
      <c r="P20" s="1049"/>
      <c r="Q20" s="1049"/>
      <c r="R20" s="1049">
        <v>10000000</v>
      </c>
      <c r="S20" s="1049"/>
      <c r="T20" s="1049">
        <v>30000000</v>
      </c>
      <c r="U20" s="1063"/>
      <c r="V20" s="2015" t="s">
        <v>1518</v>
      </c>
      <c r="W20" s="2297">
        <f>H163</f>
        <v>0</v>
      </c>
      <c r="X20" s="2297">
        <f>H164</f>
        <v>0</v>
      </c>
    </row>
    <row r="21" spans="1:24" s="195" customFormat="1" ht="12.75" customHeight="1">
      <c r="A21" s="1057"/>
      <c r="B21" s="1101" t="s">
        <v>988</v>
      </c>
      <c r="C21" s="1041">
        <v>802588404</v>
      </c>
      <c r="D21" s="1041">
        <v>127000000</v>
      </c>
      <c r="E21" s="1041"/>
      <c r="F21" s="1041"/>
      <c r="G21" s="1040">
        <f>SUM(I21:T21)</f>
        <v>48000000</v>
      </c>
      <c r="H21" s="1041">
        <f>G21</f>
        <v>48000000</v>
      </c>
      <c r="I21" s="1049">
        <v>4000000</v>
      </c>
      <c r="J21" s="1049">
        <v>4000000</v>
      </c>
      <c r="K21" s="1049">
        <v>4000000</v>
      </c>
      <c r="L21" s="1049">
        <v>4000000</v>
      </c>
      <c r="M21" s="1049">
        <v>4000000</v>
      </c>
      <c r="N21" s="1049">
        <v>4000000</v>
      </c>
      <c r="O21" s="1049">
        <v>4000000</v>
      </c>
      <c r="P21" s="1049">
        <v>4000000</v>
      </c>
      <c r="Q21" s="1049">
        <v>4000000</v>
      </c>
      <c r="R21" s="1049">
        <v>4000000</v>
      </c>
      <c r="S21" s="1049">
        <v>4000000</v>
      </c>
      <c r="T21" s="1049">
        <v>4000000</v>
      </c>
      <c r="U21" s="1063"/>
      <c r="V21" s="2015" t="s">
        <v>1519</v>
      </c>
      <c r="W21" s="2590">
        <f>'PHONG KTVT'!H90</f>
        <v>37000000</v>
      </c>
      <c r="X21" s="2297">
        <f>'PHONG KTVT'!H91</f>
        <v>0</v>
      </c>
    </row>
    <row r="22" spans="1:24" s="195" customFormat="1">
      <c r="A22" s="1057">
        <v>64221</v>
      </c>
      <c r="B22" s="851" t="s">
        <v>2192</v>
      </c>
      <c r="C22" s="846">
        <f>SUM(C23:C27)</f>
        <v>316412949</v>
      </c>
      <c r="D22" s="846">
        <f>SUM(D23:D27)</f>
        <v>498000000</v>
      </c>
      <c r="E22" s="846">
        <f>'[84]DK2024 (11.24)'!$W$82</f>
        <v>279433339</v>
      </c>
      <c r="F22" s="846">
        <f>'[85]2025 (10.25)'!$AN$92</f>
        <v>264700292</v>
      </c>
      <c r="G22" s="846">
        <f>SUM(G23:G26)</f>
        <v>192000000</v>
      </c>
      <c r="H22" s="846">
        <f>SUM(H23:H26)</f>
        <v>192000000</v>
      </c>
      <c r="I22" s="721">
        <f>SUM(I23:I26)</f>
        <v>16000000</v>
      </c>
      <c r="J22" s="721">
        <f t="shared" ref="J22:T22" si="5">SUM(J23:J26)</f>
        <v>16000000</v>
      </c>
      <c r="K22" s="721">
        <f t="shared" si="5"/>
        <v>16000000</v>
      </c>
      <c r="L22" s="721">
        <f t="shared" si="5"/>
        <v>16000000</v>
      </c>
      <c r="M22" s="721">
        <f t="shared" si="5"/>
        <v>16000000</v>
      </c>
      <c r="N22" s="721">
        <f t="shared" si="5"/>
        <v>16000000</v>
      </c>
      <c r="O22" s="721">
        <f t="shared" si="5"/>
        <v>16000000</v>
      </c>
      <c r="P22" s="721">
        <f t="shared" si="5"/>
        <v>16000000</v>
      </c>
      <c r="Q22" s="721">
        <f t="shared" si="5"/>
        <v>16000000</v>
      </c>
      <c r="R22" s="721">
        <f t="shared" si="5"/>
        <v>16000000</v>
      </c>
      <c r="S22" s="721">
        <f t="shared" si="5"/>
        <v>16000000</v>
      </c>
      <c r="T22" s="721">
        <f t="shared" si="5"/>
        <v>16000000</v>
      </c>
      <c r="U22" s="851"/>
      <c r="V22" s="2015" t="s">
        <v>1520</v>
      </c>
      <c r="W22" s="2590">
        <f>'PHONG KTVT'!H221</f>
        <v>270000000</v>
      </c>
      <c r="X22" s="2297">
        <f>'PHONG KTVT'!H222</f>
        <v>0</v>
      </c>
    </row>
    <row r="23" spans="1:24" s="195" customFormat="1">
      <c r="A23" s="1066"/>
      <c r="B23" s="850" t="s">
        <v>373</v>
      </c>
      <c r="C23" s="1039">
        <v>57693738</v>
      </c>
      <c r="D23" s="847">
        <v>100000000</v>
      </c>
      <c r="E23" s="1042"/>
      <c r="F23" s="1042"/>
      <c r="G23" s="1040">
        <f>SUM(I23:T23)</f>
        <v>48000000</v>
      </c>
      <c r="H23" s="847">
        <f>G23</f>
        <v>48000000</v>
      </c>
      <c r="I23" s="1049">
        <v>4000000</v>
      </c>
      <c r="J23" s="1049">
        <v>4000000</v>
      </c>
      <c r="K23" s="1049">
        <v>4000000</v>
      </c>
      <c r="L23" s="1049">
        <v>4000000</v>
      </c>
      <c r="M23" s="1049">
        <v>4000000</v>
      </c>
      <c r="N23" s="1049">
        <v>4000000</v>
      </c>
      <c r="O23" s="1049">
        <v>4000000</v>
      </c>
      <c r="P23" s="1049">
        <v>4000000</v>
      </c>
      <c r="Q23" s="1049">
        <v>4000000</v>
      </c>
      <c r="R23" s="1049">
        <v>4000000</v>
      </c>
      <c r="S23" s="1049">
        <v>4000000</v>
      </c>
      <c r="T23" s="1049">
        <v>4000000</v>
      </c>
      <c r="U23" s="850"/>
      <c r="V23" s="2015" t="s">
        <v>1521</v>
      </c>
      <c r="W23" s="2590">
        <f>'PHONG KTVT'!H228</f>
        <v>370000000</v>
      </c>
      <c r="X23" s="2297">
        <f>'PHONG KTVT'!H229</f>
        <v>0</v>
      </c>
    </row>
    <row r="24" spans="1:24">
      <c r="A24" s="1066"/>
      <c r="B24" s="850" t="s">
        <v>703</v>
      </c>
      <c r="C24" s="1043">
        <v>52733401</v>
      </c>
      <c r="D24" s="847">
        <v>110000000</v>
      </c>
      <c r="E24" s="1042"/>
      <c r="F24" s="1042"/>
      <c r="G24" s="1040">
        <f t="shared" ref="G24:G26" si="6">SUM(I24:T24)</f>
        <v>48000000</v>
      </c>
      <c r="H24" s="847">
        <f t="shared" ref="H24:H27" si="7">G24</f>
        <v>48000000</v>
      </c>
      <c r="I24" s="1049">
        <v>4000000</v>
      </c>
      <c r="J24" s="848">
        <v>4000000</v>
      </c>
      <c r="K24" s="848">
        <v>4000000</v>
      </c>
      <c r="L24" s="848">
        <v>4000000</v>
      </c>
      <c r="M24" s="848">
        <v>4000000</v>
      </c>
      <c r="N24" s="848">
        <v>4000000</v>
      </c>
      <c r="O24" s="848">
        <v>4000000</v>
      </c>
      <c r="P24" s="848">
        <v>4000000</v>
      </c>
      <c r="Q24" s="848">
        <v>4000000</v>
      </c>
      <c r="R24" s="848">
        <v>4000000</v>
      </c>
      <c r="S24" s="848">
        <v>4000000</v>
      </c>
      <c r="T24" s="848">
        <v>4000000</v>
      </c>
      <c r="U24" s="850"/>
      <c r="V24" s="2015" t="s">
        <v>1522</v>
      </c>
      <c r="W24" s="2297">
        <f>Phanbo2026!Q112</f>
        <v>2675330136.9863014</v>
      </c>
      <c r="X24" s="2296">
        <f>Phanbo2026!Q113</f>
        <v>741698630.13698626</v>
      </c>
    </row>
    <row r="25" spans="1:24" s="195" customFormat="1">
      <c r="A25" s="1066"/>
      <c r="B25" s="850" t="s">
        <v>1444</v>
      </c>
      <c r="C25" s="1043">
        <f>167206100-C23-C24</f>
        <v>56778961</v>
      </c>
      <c r="D25" s="847">
        <v>120000000</v>
      </c>
      <c r="E25" s="1042"/>
      <c r="F25" s="1042"/>
      <c r="G25" s="1040">
        <f t="shared" si="6"/>
        <v>48000000</v>
      </c>
      <c r="H25" s="847">
        <f t="shared" si="7"/>
        <v>48000000</v>
      </c>
      <c r="I25" s="1049">
        <v>4000000</v>
      </c>
      <c r="J25" s="1102">
        <v>4000000</v>
      </c>
      <c r="K25" s="1102">
        <v>4000000</v>
      </c>
      <c r="L25" s="1102">
        <v>4000000</v>
      </c>
      <c r="M25" s="1102">
        <v>4000000</v>
      </c>
      <c r="N25" s="1102">
        <v>4000000</v>
      </c>
      <c r="O25" s="1102">
        <v>4000000</v>
      </c>
      <c r="P25" s="1102">
        <v>4000000</v>
      </c>
      <c r="Q25" s="1102">
        <v>4000000</v>
      </c>
      <c r="R25" s="1102">
        <v>4000000</v>
      </c>
      <c r="S25" s="1102">
        <v>4000000</v>
      </c>
      <c r="T25" s="1102">
        <v>4000000</v>
      </c>
      <c r="U25" s="850"/>
      <c r="V25" s="2015" t="s">
        <v>1523</v>
      </c>
      <c r="W25" s="2297"/>
      <c r="X25" s="2296">
        <f t="shared" ref="X25" si="8">W25</f>
        <v>0</v>
      </c>
    </row>
    <row r="26" spans="1:24" s="195" customFormat="1">
      <c r="A26" s="1066"/>
      <c r="B26" s="2066" t="s">
        <v>1905</v>
      </c>
      <c r="C26" s="1043"/>
      <c r="D26" s="847"/>
      <c r="E26" s="1042"/>
      <c r="F26" s="1042"/>
      <c r="G26" s="1040">
        <f t="shared" si="6"/>
        <v>48000000</v>
      </c>
      <c r="H26" s="847">
        <f t="shared" si="7"/>
        <v>48000000</v>
      </c>
      <c r="I26" s="1049">
        <v>4000000</v>
      </c>
      <c r="J26" s="1102">
        <v>4000000</v>
      </c>
      <c r="K26" s="1102">
        <v>4000000</v>
      </c>
      <c r="L26" s="1102">
        <v>4000000</v>
      </c>
      <c r="M26" s="1102">
        <v>4000000</v>
      </c>
      <c r="N26" s="1102">
        <v>4000000</v>
      </c>
      <c r="O26" s="1102">
        <v>4000000</v>
      </c>
      <c r="P26" s="1102">
        <v>4000000</v>
      </c>
      <c r="Q26" s="1102">
        <v>4000000</v>
      </c>
      <c r="R26" s="1102">
        <v>4000000</v>
      </c>
      <c r="S26" s="1102">
        <v>4000000</v>
      </c>
      <c r="T26" s="1102">
        <v>4000000</v>
      </c>
      <c r="U26" s="850"/>
      <c r="V26" s="2294"/>
      <c r="W26" s="2299"/>
      <c r="X26" s="2295"/>
    </row>
    <row r="27" spans="1:24" s="195" customFormat="1">
      <c r="A27" s="1057">
        <v>64222</v>
      </c>
      <c r="B27" s="851" t="s">
        <v>482</v>
      </c>
      <c r="C27" s="1076">
        <v>149206849</v>
      </c>
      <c r="D27" s="846">
        <v>168000000</v>
      </c>
      <c r="E27" s="2072"/>
      <c r="F27" s="2072"/>
      <c r="G27" s="1138">
        <f>SUM(I27:T27)</f>
        <v>148680000</v>
      </c>
      <c r="H27" s="846">
        <f t="shared" si="7"/>
        <v>148680000</v>
      </c>
      <c r="I27" s="848">
        <v>12390000</v>
      </c>
      <c r="J27" s="848">
        <v>12390000</v>
      </c>
      <c r="K27" s="848">
        <v>12390000</v>
      </c>
      <c r="L27" s="848">
        <v>12390000</v>
      </c>
      <c r="M27" s="848">
        <v>12390000</v>
      </c>
      <c r="N27" s="848">
        <v>12390000</v>
      </c>
      <c r="O27" s="848">
        <v>12390000</v>
      </c>
      <c r="P27" s="848">
        <v>12390000</v>
      </c>
      <c r="Q27" s="848">
        <v>12390000</v>
      </c>
      <c r="R27" s="848">
        <v>12390000</v>
      </c>
      <c r="S27" s="848">
        <v>12390000</v>
      </c>
      <c r="T27" s="848">
        <v>12390000</v>
      </c>
      <c r="U27" s="851"/>
      <c r="V27" s="2300"/>
      <c r="W27" s="2016"/>
      <c r="X27" s="2298"/>
    </row>
    <row r="28" spans="1:24" s="195" customFormat="1">
      <c r="A28" s="1057">
        <v>642709</v>
      </c>
      <c r="B28" s="851" t="s">
        <v>910</v>
      </c>
      <c r="C28" s="848">
        <v>146182732</v>
      </c>
      <c r="D28" s="846">
        <v>60000000</v>
      </c>
      <c r="E28" s="848">
        <f>'[84]DK2024 (11.24)'!$W$67</f>
        <v>54989695</v>
      </c>
      <c r="F28" s="848">
        <f>'[85]2025 (10.25)'!$AN$77</f>
        <v>23767300</v>
      </c>
      <c r="G28" s="1138">
        <f>SUM(I28:T28)</f>
        <v>35000000</v>
      </c>
      <c r="H28" s="846">
        <f>G28</f>
        <v>35000000</v>
      </c>
      <c r="I28" s="848"/>
      <c r="J28" s="848">
        <v>8000000</v>
      </c>
      <c r="K28" s="1049"/>
      <c r="L28" s="848"/>
      <c r="M28" s="848">
        <v>10000000</v>
      </c>
      <c r="N28" s="1049"/>
      <c r="O28" s="848"/>
      <c r="P28" s="848"/>
      <c r="Q28" s="1049">
        <v>10000000</v>
      </c>
      <c r="R28" s="848"/>
      <c r="S28" s="848"/>
      <c r="T28" s="1049">
        <v>7000000</v>
      </c>
      <c r="U28" s="851"/>
      <c r="V28" s="1107"/>
      <c r="W28" s="2362">
        <f>W8-W12</f>
        <v>14348561164.531757</v>
      </c>
      <c r="X28" s="2363">
        <f>X8-X12</f>
        <v>2308365296.8036528</v>
      </c>
    </row>
    <row r="29" spans="1:24" s="195" customFormat="1">
      <c r="A29" s="1057">
        <v>642703</v>
      </c>
      <c r="B29" s="851" t="s">
        <v>704</v>
      </c>
      <c r="C29" s="1044">
        <v>28839382</v>
      </c>
      <c r="D29" s="846">
        <v>30000000</v>
      </c>
      <c r="E29" s="1044">
        <f>'[84]DK2024 (11.24)'!$W$101</f>
        <v>26061500</v>
      </c>
      <c r="F29" s="1044">
        <f>'[85]2025 (10.25)'!$AN$111</f>
        <v>33911200</v>
      </c>
      <c r="G29" s="1138">
        <f>SUM(I29:T29)</f>
        <v>50000000</v>
      </c>
      <c r="H29" s="846">
        <f t="shared" ref="H29:H32" si="9">G29</f>
        <v>50000000</v>
      </c>
      <c r="I29" s="848"/>
      <c r="J29" s="848"/>
      <c r="K29" s="848"/>
      <c r="L29" s="1049">
        <v>10000000</v>
      </c>
      <c r="M29" s="848"/>
      <c r="N29" s="848"/>
      <c r="O29" s="848"/>
      <c r="P29" s="848"/>
      <c r="Q29" s="1049">
        <v>10000000</v>
      </c>
      <c r="R29" s="1049">
        <v>10000000</v>
      </c>
      <c r="S29" s="1049">
        <v>20000000</v>
      </c>
      <c r="T29" s="848"/>
      <c r="U29" s="851"/>
      <c r="V29" s="1107"/>
      <c r="W29" s="2362">
        <f>W28/6</f>
        <v>2391426860.7552929</v>
      </c>
      <c r="X29" s="2362"/>
    </row>
    <row r="30" spans="1:24" s="195" customFormat="1">
      <c r="A30" s="1057">
        <v>6</v>
      </c>
      <c r="B30" s="851" t="s">
        <v>374</v>
      </c>
      <c r="C30" s="1056">
        <f>SUM(C34:C39)</f>
        <v>362744787</v>
      </c>
      <c r="D30" s="846">
        <f>SUM(D34:D39)</f>
        <v>340600000</v>
      </c>
      <c r="E30" s="846">
        <f>'[84]DK2024 (11.24)'!$W$90</f>
        <v>334041459.80000001</v>
      </c>
      <c r="F30" s="846">
        <f>'[85]2025 (10.25)'!$AN$100</f>
        <v>312830038</v>
      </c>
      <c r="G30" s="846">
        <f>SUM(G31:G33)</f>
        <v>298788000</v>
      </c>
      <c r="H30" s="846">
        <f>SUM(H31:H33)</f>
        <v>295980000</v>
      </c>
      <c r="I30" s="721">
        <f>SUM(I31:I33)</f>
        <v>23729000</v>
      </c>
      <c r="J30" s="721">
        <f t="shared" ref="J30:T30" si="10">SUM(J31:J33)</f>
        <v>23729000</v>
      </c>
      <c r="K30" s="721">
        <f t="shared" si="10"/>
        <v>23729000</v>
      </c>
      <c r="L30" s="721">
        <f t="shared" si="10"/>
        <v>23729000</v>
      </c>
      <c r="M30" s="721">
        <f t="shared" si="10"/>
        <v>23729000</v>
      </c>
      <c r="N30" s="721">
        <f t="shared" si="10"/>
        <v>23729000</v>
      </c>
      <c r="O30" s="721">
        <f t="shared" si="10"/>
        <v>26069000</v>
      </c>
      <c r="P30" s="721">
        <f t="shared" si="10"/>
        <v>26069000</v>
      </c>
      <c r="Q30" s="721">
        <f t="shared" si="10"/>
        <v>26069000</v>
      </c>
      <c r="R30" s="721">
        <f t="shared" si="10"/>
        <v>26069000</v>
      </c>
      <c r="S30" s="721">
        <f t="shared" si="10"/>
        <v>26069000</v>
      </c>
      <c r="T30" s="721">
        <f t="shared" si="10"/>
        <v>26069000</v>
      </c>
      <c r="U30" s="851"/>
      <c r="V30" s="1107"/>
      <c r="W30" s="733"/>
      <c r="X30" s="2287"/>
    </row>
    <row r="31" spans="1:24" s="195" customFormat="1">
      <c r="A31" s="1066">
        <v>627711</v>
      </c>
      <c r="B31" s="850" t="s">
        <v>1617</v>
      </c>
      <c r="C31" s="1056"/>
      <c r="D31" s="846"/>
      <c r="E31" s="1045"/>
      <c r="F31" s="1045"/>
      <c r="G31" s="1040">
        <f t="shared" ref="G31:G33" si="11">SUM(I31:T31)</f>
        <v>0</v>
      </c>
      <c r="H31" s="847">
        <f>G31</f>
        <v>0</v>
      </c>
      <c r="I31" s="1049"/>
      <c r="J31" s="1049"/>
      <c r="K31" s="1049"/>
      <c r="L31" s="1049"/>
      <c r="M31" s="1049"/>
      <c r="N31" s="1049"/>
      <c r="O31" s="1049"/>
      <c r="P31" s="1049"/>
      <c r="Q31" s="1049"/>
      <c r="R31" s="1049"/>
      <c r="S31" s="1049"/>
      <c r="T31" s="1049"/>
      <c r="U31" s="851"/>
      <c r="V31" s="522"/>
      <c r="W31" s="194"/>
      <c r="X31" s="506"/>
    </row>
    <row r="32" spans="1:24" s="195" customFormat="1">
      <c r="A32" s="1066">
        <v>642702</v>
      </c>
      <c r="B32" s="850" t="s">
        <v>1618</v>
      </c>
      <c r="C32" s="1056"/>
      <c r="D32" s="846"/>
      <c r="E32" s="1045"/>
      <c r="F32" s="1045"/>
      <c r="G32" s="1040">
        <f t="shared" si="11"/>
        <v>78000000</v>
      </c>
      <c r="H32" s="847">
        <f t="shared" si="9"/>
        <v>78000000</v>
      </c>
      <c r="I32" s="1089">
        <v>6500000</v>
      </c>
      <c r="J32" s="1089">
        <v>6500000</v>
      </c>
      <c r="K32" s="1089">
        <v>6500000</v>
      </c>
      <c r="L32" s="1089">
        <v>6500000</v>
      </c>
      <c r="M32" s="1089">
        <v>6500000</v>
      </c>
      <c r="N32" s="1089">
        <v>6500000</v>
      </c>
      <c r="O32" s="1089">
        <v>6500000</v>
      </c>
      <c r="P32" s="1089">
        <v>6500000</v>
      </c>
      <c r="Q32" s="1089">
        <v>6500000</v>
      </c>
      <c r="R32" s="1089">
        <v>6500000</v>
      </c>
      <c r="S32" s="1089">
        <v>6500000</v>
      </c>
      <c r="T32" s="1089">
        <v>6500000</v>
      </c>
      <c r="U32" s="851"/>
      <c r="V32" s="522"/>
      <c r="W32" s="194"/>
    </row>
    <row r="33" spans="1:23" s="195" customFormat="1">
      <c r="A33" s="1057"/>
      <c r="B33" s="850" t="s">
        <v>1619</v>
      </c>
      <c r="C33" s="1056"/>
      <c r="D33" s="846"/>
      <c r="E33" s="1045"/>
      <c r="F33" s="1045"/>
      <c r="G33" s="1040">
        <f t="shared" si="11"/>
        <v>220788000</v>
      </c>
      <c r="H33" s="1040">
        <f>SUM(H34:H39)</f>
        <v>217980000</v>
      </c>
      <c r="I33" s="725">
        <f>SUM(I34:I39)</f>
        <v>17229000</v>
      </c>
      <c r="J33" s="725">
        <f t="shared" ref="J33:T33" si="12">SUM(J34:J39)</f>
        <v>17229000</v>
      </c>
      <c r="K33" s="725">
        <f t="shared" si="12"/>
        <v>17229000</v>
      </c>
      <c r="L33" s="725">
        <f t="shared" si="12"/>
        <v>17229000</v>
      </c>
      <c r="M33" s="725">
        <f t="shared" si="12"/>
        <v>17229000</v>
      </c>
      <c r="N33" s="725">
        <f t="shared" si="12"/>
        <v>17229000</v>
      </c>
      <c r="O33" s="725">
        <f t="shared" si="12"/>
        <v>19569000</v>
      </c>
      <c r="P33" s="725">
        <f t="shared" si="12"/>
        <v>19569000</v>
      </c>
      <c r="Q33" s="725">
        <f t="shared" si="12"/>
        <v>19569000</v>
      </c>
      <c r="R33" s="725">
        <f t="shared" si="12"/>
        <v>19569000</v>
      </c>
      <c r="S33" s="725">
        <f t="shared" si="12"/>
        <v>19569000</v>
      </c>
      <c r="T33" s="725">
        <f t="shared" si="12"/>
        <v>19569000</v>
      </c>
      <c r="U33" s="851"/>
      <c r="V33" s="522"/>
      <c r="W33" s="194"/>
    </row>
    <row r="34" spans="1:23" s="229" customFormat="1">
      <c r="A34" s="1061">
        <v>627712</v>
      </c>
      <c r="B34" s="1067" t="s">
        <v>689</v>
      </c>
      <c r="C34" s="1156">
        <v>9100360</v>
      </c>
      <c r="D34" s="845">
        <v>9000000</v>
      </c>
      <c r="E34" s="1053"/>
      <c r="F34" s="1053"/>
      <c r="G34" s="1058">
        <f>SUM(I34:T34)</f>
        <v>7020000</v>
      </c>
      <c r="H34" s="845">
        <f>G34*60%</f>
        <v>4212000</v>
      </c>
      <c r="I34" s="1102"/>
      <c r="J34" s="1102"/>
      <c r="K34" s="1102"/>
      <c r="L34" s="1102"/>
      <c r="M34" s="1102"/>
      <c r="N34" s="1102"/>
      <c r="O34" s="1102">
        <f t="shared" ref="O34:T34" si="13">(1050000*0.9)+(250000*0.9)</f>
        <v>1170000</v>
      </c>
      <c r="P34" s="1102">
        <f t="shared" si="13"/>
        <v>1170000</v>
      </c>
      <c r="Q34" s="1102">
        <f t="shared" si="13"/>
        <v>1170000</v>
      </c>
      <c r="R34" s="1102">
        <f t="shared" si="13"/>
        <v>1170000</v>
      </c>
      <c r="S34" s="1102">
        <f t="shared" si="13"/>
        <v>1170000</v>
      </c>
      <c r="T34" s="1102">
        <f t="shared" si="13"/>
        <v>1170000</v>
      </c>
      <c r="U34" s="1073"/>
    </row>
    <row r="35" spans="1:23" s="229" customFormat="1">
      <c r="A35" s="1061">
        <v>627711</v>
      </c>
      <c r="B35" s="1067" t="s">
        <v>722</v>
      </c>
      <c r="C35" s="1053"/>
      <c r="D35" s="845">
        <v>7500000</v>
      </c>
      <c r="E35" s="1053"/>
      <c r="F35" s="1053"/>
      <c r="G35" s="1058">
        <f t="shared" ref="G35:G39" si="14">SUM(I35:T35)</f>
        <v>0</v>
      </c>
      <c r="H35" s="845">
        <f>G35</f>
        <v>0</v>
      </c>
      <c r="I35" s="1102"/>
      <c r="J35" s="1102"/>
      <c r="K35" s="1102"/>
      <c r="L35" s="1102"/>
      <c r="M35" s="1102"/>
      <c r="N35" s="1102"/>
      <c r="O35" s="1102"/>
      <c r="P35" s="1102"/>
      <c r="Q35" s="1102"/>
      <c r="R35" s="1102"/>
      <c r="S35" s="1102"/>
      <c r="T35" s="1102"/>
      <c r="U35" s="1047"/>
      <c r="V35" s="1139"/>
    </row>
    <row r="36" spans="1:23" s="229" customFormat="1">
      <c r="A36" s="1061">
        <f>A35</f>
        <v>627711</v>
      </c>
      <c r="B36" s="1105" t="s">
        <v>1900</v>
      </c>
      <c r="C36" s="1053"/>
      <c r="D36" s="845"/>
      <c r="E36" s="1053"/>
      <c r="F36" s="1053"/>
      <c r="G36" s="1058">
        <f t="shared" si="14"/>
        <v>7020000</v>
      </c>
      <c r="H36" s="845">
        <f t="shared" ref="H36:H39" si="15">G36</f>
        <v>7020000</v>
      </c>
      <c r="I36" s="1102"/>
      <c r="J36" s="1102"/>
      <c r="K36" s="1102"/>
      <c r="L36" s="1102"/>
      <c r="M36" s="1102"/>
      <c r="N36" s="1102"/>
      <c r="O36" s="1102">
        <f t="shared" ref="O36:T36" si="16">(1050000*0.9)+(250000*0.9)</f>
        <v>1170000</v>
      </c>
      <c r="P36" s="1102">
        <f t="shared" si="16"/>
        <v>1170000</v>
      </c>
      <c r="Q36" s="1102">
        <f t="shared" si="16"/>
        <v>1170000</v>
      </c>
      <c r="R36" s="1102">
        <f t="shared" si="16"/>
        <v>1170000</v>
      </c>
      <c r="S36" s="1102">
        <f t="shared" si="16"/>
        <v>1170000</v>
      </c>
      <c r="T36" s="1102">
        <f t="shared" si="16"/>
        <v>1170000</v>
      </c>
      <c r="U36" s="1047"/>
      <c r="V36" s="1139"/>
    </row>
    <row r="37" spans="1:23" s="229" customFormat="1">
      <c r="A37" s="1061">
        <f>A36</f>
        <v>627711</v>
      </c>
      <c r="B37" s="1105" t="s">
        <v>1901</v>
      </c>
      <c r="C37" s="1053"/>
      <c r="D37" s="845"/>
      <c r="E37" s="1053"/>
      <c r="F37" s="1053"/>
      <c r="G37" s="1058">
        <f t="shared" si="14"/>
        <v>0</v>
      </c>
      <c r="H37" s="845">
        <f t="shared" si="15"/>
        <v>0</v>
      </c>
      <c r="I37" s="1102"/>
      <c r="J37" s="1102"/>
      <c r="K37" s="1102"/>
      <c r="L37" s="1102"/>
      <c r="M37" s="1102"/>
      <c r="N37" s="1102"/>
      <c r="O37" s="1102"/>
      <c r="P37" s="1102"/>
      <c r="Q37" s="1102"/>
      <c r="R37" s="1102"/>
      <c r="S37" s="1102"/>
      <c r="T37" s="1102"/>
      <c r="U37" s="1047"/>
      <c r="V37" s="1139"/>
    </row>
    <row r="38" spans="1:23" s="229" customFormat="1">
      <c r="A38" s="1061">
        <v>627711</v>
      </c>
      <c r="B38" s="1067" t="s">
        <v>1382</v>
      </c>
      <c r="C38" s="1053"/>
      <c r="D38" s="845">
        <v>10500000</v>
      </c>
      <c r="E38" s="1053"/>
      <c r="F38" s="1053"/>
      <c r="G38" s="1058">
        <f t="shared" si="14"/>
        <v>0</v>
      </c>
      <c r="H38" s="845">
        <f t="shared" si="15"/>
        <v>0</v>
      </c>
      <c r="I38" s="1102"/>
      <c r="J38" s="1102"/>
      <c r="K38" s="1102"/>
      <c r="L38" s="1102"/>
      <c r="M38" s="1102"/>
      <c r="N38" s="1102"/>
      <c r="O38" s="1102"/>
      <c r="P38" s="1102"/>
      <c r="Q38" s="1102"/>
      <c r="R38" s="1102"/>
      <c r="S38" s="1102"/>
      <c r="T38" s="1102"/>
      <c r="U38" s="1047"/>
      <c r="V38" s="1139"/>
    </row>
    <row r="39" spans="1:23" s="229" customFormat="1">
      <c r="A39" s="1061">
        <v>627711</v>
      </c>
      <c r="B39" s="1067" t="s">
        <v>690</v>
      </c>
      <c r="C39" s="1048">
        <f>270846211+82798216</f>
        <v>353644427</v>
      </c>
      <c r="D39" s="845">
        <v>313600000</v>
      </c>
      <c r="E39" s="1053"/>
      <c r="F39" s="1053"/>
      <c r="G39" s="1058">
        <f t="shared" si="14"/>
        <v>206748000</v>
      </c>
      <c r="H39" s="845">
        <f t="shared" si="15"/>
        <v>206748000</v>
      </c>
      <c r="I39" s="1102">
        <f>15409000+1820000</f>
        <v>17229000</v>
      </c>
      <c r="J39" s="1102">
        <f t="shared" ref="J39:T39" si="17">15409000+1820000</f>
        <v>17229000</v>
      </c>
      <c r="K39" s="1102">
        <f t="shared" si="17"/>
        <v>17229000</v>
      </c>
      <c r="L39" s="1102">
        <f t="shared" si="17"/>
        <v>17229000</v>
      </c>
      <c r="M39" s="1102">
        <f t="shared" si="17"/>
        <v>17229000</v>
      </c>
      <c r="N39" s="1102">
        <f t="shared" si="17"/>
        <v>17229000</v>
      </c>
      <c r="O39" s="1102">
        <f t="shared" si="17"/>
        <v>17229000</v>
      </c>
      <c r="P39" s="1102">
        <f t="shared" si="17"/>
        <v>17229000</v>
      </c>
      <c r="Q39" s="1102">
        <f t="shared" si="17"/>
        <v>17229000</v>
      </c>
      <c r="R39" s="1102">
        <f t="shared" si="17"/>
        <v>17229000</v>
      </c>
      <c r="S39" s="1102">
        <f t="shared" si="17"/>
        <v>17229000</v>
      </c>
      <c r="T39" s="1102">
        <f t="shared" si="17"/>
        <v>17229000</v>
      </c>
      <c r="U39" s="1073"/>
      <c r="V39" s="1139"/>
    </row>
    <row r="40" spans="1:23" s="195" customFormat="1">
      <c r="A40" s="1057">
        <v>642803</v>
      </c>
      <c r="B40" s="851" t="s">
        <v>375</v>
      </c>
      <c r="C40" s="849">
        <f>C41+C42</f>
        <v>901467885</v>
      </c>
      <c r="D40" s="849">
        <f>D41+D42</f>
        <v>700000000</v>
      </c>
      <c r="E40" s="849">
        <f>'[84]DK2024 (11.24)'!$W$145</f>
        <v>1006198603</v>
      </c>
      <c r="F40" s="849">
        <f>'[85]2025 (10.25)'!$AN$158</f>
        <v>1001881589</v>
      </c>
      <c r="G40" s="849">
        <f>G41+G42</f>
        <v>1240000000</v>
      </c>
      <c r="H40" s="846">
        <f>G40</f>
        <v>1240000000</v>
      </c>
      <c r="I40" s="848">
        <f>SUM(I41:I42)</f>
        <v>20000000</v>
      </c>
      <c r="J40" s="848">
        <f t="shared" ref="J40:T40" si="18">SUM(J41:J42)</f>
        <v>520000000</v>
      </c>
      <c r="K40" s="848">
        <f t="shared" si="18"/>
        <v>20000000</v>
      </c>
      <c r="L40" s="848">
        <f t="shared" si="18"/>
        <v>20000000</v>
      </c>
      <c r="M40" s="848">
        <f t="shared" si="18"/>
        <v>20000000</v>
      </c>
      <c r="N40" s="848">
        <f t="shared" si="18"/>
        <v>20000000</v>
      </c>
      <c r="O40" s="848">
        <f t="shared" si="18"/>
        <v>20000000</v>
      </c>
      <c r="P40" s="848">
        <f t="shared" si="18"/>
        <v>20000000</v>
      </c>
      <c r="Q40" s="848">
        <f t="shared" si="18"/>
        <v>20000000</v>
      </c>
      <c r="R40" s="848">
        <f t="shared" si="18"/>
        <v>20000000</v>
      </c>
      <c r="S40" s="848">
        <f t="shared" si="18"/>
        <v>20000000</v>
      </c>
      <c r="T40" s="848">
        <f t="shared" si="18"/>
        <v>520000000</v>
      </c>
      <c r="U40" s="851"/>
      <c r="V40" s="521"/>
    </row>
    <row r="41" spans="1:23" s="2080" customFormat="1">
      <c r="A41" s="2074" t="s">
        <v>1306</v>
      </c>
      <c r="B41" s="2075" t="s">
        <v>985</v>
      </c>
      <c r="C41" s="2076">
        <v>901467885</v>
      </c>
      <c r="D41" s="2077">
        <v>700000000</v>
      </c>
      <c r="E41" s="2076"/>
      <c r="F41" s="2076"/>
      <c r="G41" s="2078">
        <f>SUM(I41:T41)</f>
        <v>240000000</v>
      </c>
      <c r="H41" s="2077">
        <f>G41</f>
        <v>240000000</v>
      </c>
      <c r="I41" s="2077">
        <v>20000000</v>
      </c>
      <c r="J41" s="2077">
        <v>20000000</v>
      </c>
      <c r="K41" s="2077">
        <v>20000000</v>
      </c>
      <c r="L41" s="2077">
        <v>20000000</v>
      </c>
      <c r="M41" s="2077">
        <v>20000000</v>
      </c>
      <c r="N41" s="2077">
        <v>20000000</v>
      </c>
      <c r="O41" s="1049">
        <v>20000000</v>
      </c>
      <c r="P41" s="2077">
        <v>20000000</v>
      </c>
      <c r="Q41" s="2077">
        <v>20000000</v>
      </c>
      <c r="R41" s="2077">
        <v>20000000</v>
      </c>
      <c r="S41" s="2077">
        <v>20000000</v>
      </c>
      <c r="T41" s="2077">
        <v>20000000</v>
      </c>
      <c r="U41" s="2075"/>
      <c r="V41" s="2079"/>
    </row>
    <row r="42" spans="1:23" s="2080" customFormat="1">
      <c r="A42" s="2074" t="s">
        <v>1306</v>
      </c>
      <c r="B42" s="2075" t="s">
        <v>986</v>
      </c>
      <c r="C42" s="2076"/>
      <c r="D42" s="2077">
        <v>0</v>
      </c>
      <c r="E42" s="2076"/>
      <c r="F42" s="2076"/>
      <c r="G42" s="2078">
        <f>SUM(I42:T42)</f>
        <v>1000000000</v>
      </c>
      <c r="H42" s="2077">
        <f>G42</f>
        <v>1000000000</v>
      </c>
      <c r="I42" s="2081"/>
      <c r="J42" s="2077">
        <v>500000000</v>
      </c>
      <c r="K42" s="2081"/>
      <c r="L42" s="2081"/>
      <c r="M42" s="2081"/>
      <c r="N42" s="2077"/>
      <c r="O42" s="848"/>
      <c r="P42" s="2081"/>
      <c r="Q42" s="2081"/>
      <c r="R42" s="2081"/>
      <c r="S42" s="2081"/>
      <c r="T42" s="2077">
        <v>500000000</v>
      </c>
      <c r="U42" s="2075"/>
      <c r="V42" s="2079"/>
    </row>
    <row r="43" spans="1:23" s="723" customFormat="1">
      <c r="A43" s="1069">
        <v>642805</v>
      </c>
      <c r="B43" s="1071" t="s">
        <v>376</v>
      </c>
      <c r="C43" s="1100">
        <v>1332990978</v>
      </c>
      <c r="D43" s="848">
        <f>SUM(D44:D55)</f>
        <v>994000000</v>
      </c>
      <c r="E43" s="848">
        <f>'[84]DK2024 (11.24)'!$W$146</f>
        <v>2288603168</v>
      </c>
      <c r="F43" s="848">
        <f>'[85]2025 (10.25)'!$AN$159</f>
        <v>2041171154</v>
      </c>
      <c r="G43" s="848">
        <f>G44+G46+G52+G53+G54+G55+G45</f>
        <v>2668000000</v>
      </c>
      <c r="H43" s="848">
        <f>H44+H46+H52+H53+H54+H55+H45</f>
        <v>2668000000</v>
      </c>
      <c r="I43" s="721">
        <f>I44+I45+I46+SUM(I52:I55)</f>
        <v>112333333.33333333</v>
      </c>
      <c r="J43" s="721">
        <f>J44+J45+J46+SUM(J52:J55)</f>
        <v>162333333.33333331</v>
      </c>
      <c r="K43" s="721">
        <f t="shared" ref="K43:T43" si="19">K44+K45+K46+SUM(K52:K55)</f>
        <v>132333333.33333333</v>
      </c>
      <c r="L43" s="721">
        <f t="shared" si="19"/>
        <v>112333333.33333333</v>
      </c>
      <c r="M43" s="721">
        <f t="shared" si="19"/>
        <v>112333333.33333333</v>
      </c>
      <c r="N43" s="721">
        <f t="shared" si="19"/>
        <v>112333333.33333333</v>
      </c>
      <c r="O43" s="721">
        <f t="shared" si="19"/>
        <v>112333333.33333333</v>
      </c>
      <c r="P43" s="721">
        <f t="shared" si="19"/>
        <v>162333333.33333331</v>
      </c>
      <c r="Q43" s="721">
        <f t="shared" si="19"/>
        <v>112333333.33333333</v>
      </c>
      <c r="R43" s="721">
        <f t="shared" si="19"/>
        <v>112333333.33333333</v>
      </c>
      <c r="S43" s="721">
        <f t="shared" si="19"/>
        <v>1312333333.3333333</v>
      </c>
      <c r="T43" s="721">
        <f t="shared" si="19"/>
        <v>112333333.33333333</v>
      </c>
      <c r="U43" s="1071"/>
      <c r="V43" s="722"/>
    </row>
    <row r="44" spans="1:23" s="1988" customFormat="1">
      <c r="A44" s="1989"/>
      <c r="B44" s="2061" t="s">
        <v>1560</v>
      </c>
      <c r="C44" s="2172"/>
      <c r="D44" s="1992">
        <v>564000000</v>
      </c>
      <c r="E44" s="1991"/>
      <c r="F44" s="1991"/>
      <c r="G44" s="2173">
        <f>SUM(I44:T44)</f>
        <v>300000000</v>
      </c>
      <c r="H44" s="1992">
        <f t="shared" ref="H44:H55" si="20">G44</f>
        <v>300000000</v>
      </c>
      <c r="I44" s="1992">
        <v>25000000</v>
      </c>
      <c r="J44" s="2301">
        <v>25000000</v>
      </c>
      <c r="K44" s="2301">
        <v>25000000</v>
      </c>
      <c r="L44" s="2301">
        <v>25000000</v>
      </c>
      <c r="M44" s="2301">
        <v>25000000</v>
      </c>
      <c r="N44" s="2301">
        <v>25000000</v>
      </c>
      <c r="O44" s="2064">
        <v>25000000</v>
      </c>
      <c r="P44" s="2301">
        <v>25000000</v>
      </c>
      <c r="Q44" s="2301">
        <v>25000000</v>
      </c>
      <c r="R44" s="2301">
        <v>25000000</v>
      </c>
      <c r="S44" s="2301">
        <v>25000000</v>
      </c>
      <c r="T44" s="2301">
        <v>25000000</v>
      </c>
      <c r="U44" s="2174"/>
      <c r="V44" s="1993"/>
    </row>
    <row r="45" spans="1:23" s="1988" customFormat="1">
      <c r="A45" s="1989"/>
      <c r="B45" s="2061" t="s">
        <v>1718</v>
      </c>
      <c r="C45" s="2172"/>
      <c r="D45" s="1992"/>
      <c r="E45" s="1991"/>
      <c r="F45" s="1991"/>
      <c r="G45" s="2173">
        <f>SUM(I45:T45)</f>
        <v>600000000</v>
      </c>
      <c r="H45" s="1992">
        <f>G45</f>
        <v>600000000</v>
      </c>
      <c r="I45" s="1992">
        <v>50000000</v>
      </c>
      <c r="J45" s="1992">
        <f>I45</f>
        <v>50000000</v>
      </c>
      <c r="K45" s="1992">
        <f t="shared" ref="K45:T45" si="21">J45</f>
        <v>50000000</v>
      </c>
      <c r="L45" s="1992">
        <f t="shared" si="21"/>
        <v>50000000</v>
      </c>
      <c r="M45" s="1992">
        <f t="shared" si="21"/>
        <v>50000000</v>
      </c>
      <c r="N45" s="1992">
        <f t="shared" si="21"/>
        <v>50000000</v>
      </c>
      <c r="O45" s="1049">
        <f t="shared" si="21"/>
        <v>50000000</v>
      </c>
      <c r="P45" s="1992">
        <f t="shared" si="21"/>
        <v>50000000</v>
      </c>
      <c r="Q45" s="1992">
        <f t="shared" si="21"/>
        <v>50000000</v>
      </c>
      <c r="R45" s="1992">
        <f t="shared" si="21"/>
        <v>50000000</v>
      </c>
      <c r="S45" s="1992">
        <f t="shared" si="21"/>
        <v>50000000</v>
      </c>
      <c r="T45" s="1992">
        <f t="shared" si="21"/>
        <v>50000000</v>
      </c>
      <c r="U45" s="2174"/>
      <c r="V45" s="1993"/>
    </row>
    <row r="46" spans="1:23" s="723" customFormat="1">
      <c r="A46" s="1069"/>
      <c r="B46" s="1101" t="s">
        <v>1561</v>
      </c>
      <c r="C46" s="1100"/>
      <c r="D46" s="1049"/>
      <c r="E46" s="1050"/>
      <c r="F46" s="1050"/>
      <c r="G46" s="1089">
        <f>SUM(G47:G51)</f>
        <v>268000000</v>
      </c>
      <c r="H46" s="1089">
        <f>SUM(H47:H51)</f>
        <v>268000000</v>
      </c>
      <c r="I46" s="848">
        <f>SUM(I47:I51)</f>
        <v>22333333.333333332</v>
      </c>
      <c r="J46" s="848">
        <f t="shared" ref="J46:T46" si="22">SUM(J47:J51)</f>
        <v>22333333.333333332</v>
      </c>
      <c r="K46" s="848">
        <f t="shared" si="22"/>
        <v>22333333.333333332</v>
      </c>
      <c r="L46" s="848">
        <f t="shared" si="22"/>
        <v>22333333.333333332</v>
      </c>
      <c r="M46" s="848">
        <f t="shared" si="22"/>
        <v>22333333.333333332</v>
      </c>
      <c r="N46" s="848">
        <f t="shared" si="22"/>
        <v>22333333.333333332</v>
      </c>
      <c r="O46" s="848">
        <f t="shared" si="22"/>
        <v>22333333.333333332</v>
      </c>
      <c r="P46" s="848">
        <f t="shared" si="22"/>
        <v>22333333.333333332</v>
      </c>
      <c r="Q46" s="848">
        <f t="shared" si="22"/>
        <v>22333333.333333332</v>
      </c>
      <c r="R46" s="848">
        <f t="shared" si="22"/>
        <v>22333333.333333332</v>
      </c>
      <c r="S46" s="848">
        <f t="shared" si="22"/>
        <v>22333333.333333332</v>
      </c>
      <c r="T46" s="848">
        <f t="shared" si="22"/>
        <v>22333333.333333332</v>
      </c>
      <c r="U46" s="1071"/>
      <c r="V46" s="722"/>
    </row>
    <row r="47" spans="1:23" s="1103" customFormat="1" ht="14.4">
      <c r="A47" s="1890"/>
      <c r="B47" s="1105" t="s">
        <v>1568</v>
      </c>
      <c r="C47" s="1891"/>
      <c r="D47" s="1102"/>
      <c r="E47" s="1141"/>
      <c r="F47" s="1141"/>
      <c r="G47" s="1892">
        <f t="shared" ref="G47:G57" si="23">SUM(I47:T47)</f>
        <v>36000000</v>
      </c>
      <c r="H47" s="1102">
        <f>G47</f>
        <v>36000000</v>
      </c>
      <c r="I47" s="1102">
        <v>3000000</v>
      </c>
      <c r="J47" s="2063">
        <v>3000000</v>
      </c>
      <c r="K47" s="2063">
        <v>3000000</v>
      </c>
      <c r="L47" s="2063">
        <v>3000000</v>
      </c>
      <c r="M47" s="2063">
        <v>3000000</v>
      </c>
      <c r="N47" s="2063">
        <v>3000000</v>
      </c>
      <c r="O47" s="2063">
        <v>3000000</v>
      </c>
      <c r="P47" s="2063">
        <v>3000000</v>
      </c>
      <c r="Q47" s="2063">
        <v>3000000</v>
      </c>
      <c r="R47" s="2063">
        <v>3000000</v>
      </c>
      <c r="S47" s="2063">
        <v>3000000</v>
      </c>
      <c r="T47" s="2063">
        <v>3000000</v>
      </c>
      <c r="U47" s="1893"/>
      <c r="V47" s="1894"/>
    </row>
    <row r="48" spans="1:23" s="1103" customFormat="1" ht="14.4">
      <c r="A48" s="1890"/>
      <c r="B48" s="1105" t="s">
        <v>1569</v>
      </c>
      <c r="C48" s="1891"/>
      <c r="D48" s="1102"/>
      <c r="E48" s="1141"/>
      <c r="F48" s="1141"/>
      <c r="G48" s="1892">
        <v>100000000</v>
      </c>
      <c r="H48" s="1102">
        <f t="shared" si="20"/>
        <v>100000000</v>
      </c>
      <c r="I48" s="1102">
        <f>$G$48/12</f>
        <v>8333333.333333333</v>
      </c>
      <c r="J48" s="2063">
        <f t="shared" ref="J48:T48" si="24">$G$48/12</f>
        <v>8333333.333333333</v>
      </c>
      <c r="K48" s="2063">
        <f t="shared" si="24"/>
        <v>8333333.333333333</v>
      </c>
      <c r="L48" s="2063">
        <f t="shared" si="24"/>
        <v>8333333.333333333</v>
      </c>
      <c r="M48" s="2063">
        <f t="shared" si="24"/>
        <v>8333333.333333333</v>
      </c>
      <c r="N48" s="2063">
        <f t="shared" si="24"/>
        <v>8333333.333333333</v>
      </c>
      <c r="O48" s="2063">
        <f t="shared" si="24"/>
        <v>8333333.333333333</v>
      </c>
      <c r="P48" s="2063">
        <f t="shared" si="24"/>
        <v>8333333.333333333</v>
      </c>
      <c r="Q48" s="2063">
        <f t="shared" si="24"/>
        <v>8333333.333333333</v>
      </c>
      <c r="R48" s="2063">
        <f t="shared" si="24"/>
        <v>8333333.333333333</v>
      </c>
      <c r="S48" s="2063">
        <f t="shared" si="24"/>
        <v>8333333.333333333</v>
      </c>
      <c r="T48" s="2063">
        <f t="shared" si="24"/>
        <v>8333333.333333333</v>
      </c>
      <c r="U48" s="1893"/>
      <c r="V48" s="1894"/>
    </row>
    <row r="49" spans="1:22" s="1103" customFormat="1" ht="14.4">
      <c r="A49" s="1890"/>
      <c r="B49" s="1105" t="s">
        <v>1570</v>
      </c>
      <c r="C49" s="1891"/>
      <c r="D49" s="1102"/>
      <c r="E49" s="1141"/>
      <c r="F49" s="1141"/>
      <c r="G49" s="1892">
        <f t="shared" si="23"/>
        <v>36000000</v>
      </c>
      <c r="H49" s="1102">
        <f t="shared" si="20"/>
        <v>36000000</v>
      </c>
      <c r="I49" s="1102">
        <v>3000000</v>
      </c>
      <c r="J49" s="2063">
        <v>3000000</v>
      </c>
      <c r="K49" s="2063">
        <v>3000000</v>
      </c>
      <c r="L49" s="2063">
        <v>3000000</v>
      </c>
      <c r="M49" s="2063">
        <v>3000000</v>
      </c>
      <c r="N49" s="2063">
        <v>3000000</v>
      </c>
      <c r="O49" s="2063">
        <v>3000000</v>
      </c>
      <c r="P49" s="2063">
        <v>3000000</v>
      </c>
      <c r="Q49" s="2063">
        <v>3000000</v>
      </c>
      <c r="R49" s="2063">
        <v>3000000</v>
      </c>
      <c r="S49" s="2063">
        <v>3000000</v>
      </c>
      <c r="T49" s="2063">
        <v>3000000</v>
      </c>
      <c r="U49" s="1893"/>
      <c r="V49" s="1894"/>
    </row>
    <row r="50" spans="1:22" s="1103" customFormat="1" ht="14.4">
      <c r="A50" s="1890"/>
      <c r="B50" s="1105" t="s">
        <v>1571</v>
      </c>
      <c r="C50" s="1891"/>
      <c r="D50" s="1102"/>
      <c r="E50" s="1141"/>
      <c r="F50" s="1141"/>
      <c r="G50" s="1892">
        <f t="shared" si="23"/>
        <v>36000000</v>
      </c>
      <c r="H50" s="1102">
        <f>G50</f>
        <v>36000000</v>
      </c>
      <c r="I50" s="1102">
        <v>3000000</v>
      </c>
      <c r="J50" s="2063">
        <v>3000000</v>
      </c>
      <c r="K50" s="2063">
        <v>3000000</v>
      </c>
      <c r="L50" s="2063">
        <v>3000000</v>
      </c>
      <c r="M50" s="2063">
        <v>3000000</v>
      </c>
      <c r="N50" s="2063">
        <v>3000000</v>
      </c>
      <c r="O50" s="2063">
        <v>3000000</v>
      </c>
      <c r="P50" s="2063">
        <v>3000000</v>
      </c>
      <c r="Q50" s="2063">
        <v>3000000</v>
      </c>
      <c r="R50" s="2063">
        <v>3000000</v>
      </c>
      <c r="S50" s="2063">
        <v>3000000</v>
      </c>
      <c r="T50" s="2063">
        <v>3000000</v>
      </c>
      <c r="U50" s="1893"/>
      <c r="V50" s="1894"/>
    </row>
    <row r="51" spans="1:22" s="1103" customFormat="1" ht="14.4">
      <c r="A51" s="1890"/>
      <c r="B51" s="1105" t="s">
        <v>1572</v>
      </c>
      <c r="C51" s="1891"/>
      <c r="D51" s="1102"/>
      <c r="E51" s="1141"/>
      <c r="F51" s="1141"/>
      <c r="G51" s="1892">
        <f t="shared" si="23"/>
        <v>60000000</v>
      </c>
      <c r="H51" s="1102">
        <f t="shared" si="20"/>
        <v>60000000</v>
      </c>
      <c r="I51" s="1102">
        <v>5000000</v>
      </c>
      <c r="J51" s="2063">
        <f>I51</f>
        <v>5000000</v>
      </c>
      <c r="K51" s="2063">
        <f t="shared" ref="K51:T51" si="25">J51</f>
        <v>5000000</v>
      </c>
      <c r="L51" s="2063">
        <f t="shared" si="25"/>
        <v>5000000</v>
      </c>
      <c r="M51" s="2063">
        <f t="shared" si="25"/>
        <v>5000000</v>
      </c>
      <c r="N51" s="2063">
        <f t="shared" si="25"/>
        <v>5000000</v>
      </c>
      <c r="O51" s="2063">
        <f t="shared" si="25"/>
        <v>5000000</v>
      </c>
      <c r="P51" s="2063">
        <f t="shared" si="25"/>
        <v>5000000</v>
      </c>
      <c r="Q51" s="2063">
        <f t="shared" si="25"/>
        <v>5000000</v>
      </c>
      <c r="R51" s="2063">
        <f t="shared" si="25"/>
        <v>5000000</v>
      </c>
      <c r="S51" s="2063">
        <f t="shared" si="25"/>
        <v>5000000</v>
      </c>
      <c r="T51" s="2063">
        <f t="shared" si="25"/>
        <v>5000000</v>
      </c>
      <c r="U51" s="1893"/>
      <c r="V51" s="1894"/>
    </row>
    <row r="52" spans="1:22" s="1988" customFormat="1">
      <c r="A52" s="1989"/>
      <c r="B52" s="2302" t="s">
        <v>1857</v>
      </c>
      <c r="C52" s="2172"/>
      <c r="D52" s="1992">
        <v>110000000</v>
      </c>
      <c r="E52" s="1991"/>
      <c r="F52" s="1991"/>
      <c r="G52" s="2173">
        <f t="shared" si="23"/>
        <v>1200000000</v>
      </c>
      <c r="H52" s="1992">
        <f t="shared" si="20"/>
        <v>1200000000</v>
      </c>
      <c r="I52" s="2172"/>
      <c r="J52" s="2172"/>
      <c r="K52" s="1991"/>
      <c r="L52" s="2172"/>
      <c r="M52" s="2172"/>
      <c r="N52" s="2172"/>
      <c r="O52" s="1100"/>
      <c r="P52" s="2172"/>
      <c r="Q52" s="2172"/>
      <c r="R52" s="2172"/>
      <c r="S52" s="1991">
        <v>1200000000</v>
      </c>
      <c r="T52" s="1991"/>
      <c r="U52" s="2174"/>
      <c r="V52" s="1993"/>
    </row>
    <row r="53" spans="1:22" s="723" customFormat="1">
      <c r="A53" s="1069"/>
      <c r="B53" s="1101" t="s">
        <v>1620</v>
      </c>
      <c r="C53" s="1100"/>
      <c r="D53" s="1049">
        <v>110000000</v>
      </c>
      <c r="E53" s="1050"/>
      <c r="F53" s="1050"/>
      <c r="G53" s="1040">
        <f t="shared" si="23"/>
        <v>120000000</v>
      </c>
      <c r="H53" s="1049">
        <f t="shared" si="20"/>
        <v>120000000</v>
      </c>
      <c r="I53" s="1089"/>
      <c r="J53" s="2067">
        <v>50000000</v>
      </c>
      <c r="K53" s="2067">
        <v>20000000</v>
      </c>
      <c r="L53" s="2067"/>
      <c r="M53" s="2067"/>
      <c r="N53" s="2067"/>
      <c r="O53" s="2067"/>
      <c r="P53" s="2067">
        <v>50000000</v>
      </c>
      <c r="Q53" s="2067"/>
      <c r="R53" s="2067"/>
      <c r="S53" s="2067"/>
      <c r="T53" s="2067"/>
      <c r="U53" s="1071"/>
      <c r="V53" s="722"/>
    </row>
    <row r="54" spans="1:22" s="723" customFormat="1">
      <c r="A54" s="1069"/>
      <c r="B54" s="1101" t="s">
        <v>1906</v>
      </c>
      <c r="C54" s="1100"/>
      <c r="D54" s="1049">
        <v>60000000</v>
      </c>
      <c r="E54" s="1050"/>
      <c r="F54" s="1050"/>
      <c r="G54" s="1040">
        <f t="shared" si="23"/>
        <v>180000000</v>
      </c>
      <c r="H54" s="1049">
        <f t="shared" si="20"/>
        <v>180000000</v>
      </c>
      <c r="I54" s="1089">
        <v>15000000</v>
      </c>
      <c r="J54" s="2067">
        <v>15000000</v>
      </c>
      <c r="K54" s="2067">
        <v>15000000</v>
      </c>
      <c r="L54" s="2067">
        <v>15000000</v>
      </c>
      <c r="M54" s="2067">
        <v>15000000</v>
      </c>
      <c r="N54" s="2067">
        <v>15000000</v>
      </c>
      <c r="O54" s="2067">
        <v>15000000</v>
      </c>
      <c r="P54" s="2067">
        <v>15000000</v>
      </c>
      <c r="Q54" s="2067">
        <v>15000000</v>
      </c>
      <c r="R54" s="2067">
        <v>15000000</v>
      </c>
      <c r="S54" s="2067">
        <v>15000000</v>
      </c>
      <c r="T54" s="2067">
        <v>15000000</v>
      </c>
      <c r="U54" s="1071"/>
      <c r="V54" s="722"/>
    </row>
    <row r="55" spans="1:22" s="723" customFormat="1">
      <c r="A55" s="1069"/>
      <c r="B55" s="1101" t="s">
        <v>1562</v>
      </c>
      <c r="C55" s="1100"/>
      <c r="D55" s="1049">
        <v>150000000</v>
      </c>
      <c r="E55" s="1050"/>
      <c r="F55" s="1050"/>
      <c r="G55" s="1040">
        <f t="shared" si="23"/>
        <v>0</v>
      </c>
      <c r="H55" s="1049">
        <f t="shared" si="20"/>
        <v>0</v>
      </c>
      <c r="I55" s="1071"/>
      <c r="J55" s="1071"/>
      <c r="K55" s="1071"/>
      <c r="L55" s="1071"/>
      <c r="M55" s="1071"/>
      <c r="N55" s="1071"/>
      <c r="O55" s="1071"/>
      <c r="P55" s="1071"/>
      <c r="Q55" s="1071"/>
      <c r="R55" s="1071"/>
      <c r="S55" s="1071"/>
      <c r="T55" s="1089"/>
      <c r="U55" s="1071"/>
      <c r="V55" s="722"/>
    </row>
    <row r="56" spans="1:22" s="195" customFormat="1">
      <c r="A56" s="1057">
        <v>642815</v>
      </c>
      <c r="B56" s="851" t="s">
        <v>1543</v>
      </c>
      <c r="C56" s="849">
        <f>339737986+228000000+325000000</f>
        <v>892737986</v>
      </c>
      <c r="D56" s="846">
        <v>5000000</v>
      </c>
      <c r="E56" s="846">
        <f>'[84]DK2024 (11.24)'!$W$85</f>
        <v>126850303</v>
      </c>
      <c r="F56" s="846">
        <f>'[85]2025 (10.25)'!$AN$95</f>
        <v>28115013</v>
      </c>
      <c r="G56" s="1138">
        <f t="shared" si="23"/>
        <v>14000000</v>
      </c>
      <c r="H56" s="846">
        <f>G56</f>
        <v>14000000</v>
      </c>
      <c r="I56" s="1049"/>
      <c r="J56" s="1049">
        <v>2000000</v>
      </c>
      <c r="K56" s="1049"/>
      <c r="L56" s="1049">
        <v>10000000</v>
      </c>
      <c r="M56" s="1049"/>
      <c r="N56" s="1049"/>
      <c r="O56" s="1049"/>
      <c r="P56" s="1049"/>
      <c r="Q56" s="1049"/>
      <c r="R56" s="1049"/>
      <c r="S56" s="1049"/>
      <c r="T56" s="1049">
        <v>2000000</v>
      </c>
      <c r="U56" s="851"/>
      <c r="V56" s="521"/>
    </row>
    <row r="57" spans="1:22" s="195" customFormat="1">
      <c r="A57" s="1057">
        <v>642808</v>
      </c>
      <c r="B57" s="851" t="s">
        <v>377</v>
      </c>
      <c r="C57" s="849">
        <v>12000000</v>
      </c>
      <c r="D57" s="846">
        <f>'[87]PHONG TCHC'!$I$51</f>
        <v>12000000</v>
      </c>
      <c r="E57" s="846">
        <f>'[84]DK2024 (11.24)'!$W$148</f>
        <v>6000000</v>
      </c>
      <c r="F57" s="846">
        <f>'[85]2025 (10.25)'!$AN$161</f>
        <v>6000000</v>
      </c>
      <c r="G57" s="1836">
        <f t="shared" si="23"/>
        <v>12000000</v>
      </c>
      <c r="H57" s="848">
        <f>G57</f>
        <v>12000000</v>
      </c>
      <c r="I57" s="848">
        <v>1000000</v>
      </c>
      <c r="J57" s="2069">
        <v>1000000</v>
      </c>
      <c r="K57" s="2069">
        <v>1000000</v>
      </c>
      <c r="L57" s="2069">
        <v>1000000</v>
      </c>
      <c r="M57" s="2069">
        <v>1000000</v>
      </c>
      <c r="N57" s="2069">
        <v>1000000</v>
      </c>
      <c r="O57" s="2069">
        <v>1000000</v>
      </c>
      <c r="P57" s="2069">
        <v>1000000</v>
      </c>
      <c r="Q57" s="2069">
        <v>1000000</v>
      </c>
      <c r="R57" s="2069">
        <v>1000000</v>
      </c>
      <c r="S57" s="2069">
        <v>1000000</v>
      </c>
      <c r="T57" s="2069">
        <v>1000000</v>
      </c>
      <c r="U57" s="851"/>
      <c r="V57" s="521"/>
    </row>
    <row r="58" spans="1:22" s="195" customFormat="1">
      <c r="A58" s="1057">
        <v>11</v>
      </c>
      <c r="B58" s="851" t="s">
        <v>861</v>
      </c>
      <c r="C58" s="846">
        <f>C59+C66</f>
        <v>266662681</v>
      </c>
      <c r="D58" s="846">
        <f>D59+D66</f>
        <v>343000000</v>
      </c>
      <c r="E58" s="846">
        <f>E59+E66</f>
        <v>336383408.19999999</v>
      </c>
      <c r="F58" s="846">
        <f>'[85]2025 (10.25)'!$AN$145</f>
        <v>318941060</v>
      </c>
      <c r="G58" s="846">
        <f>G59+G66</f>
        <v>343196800</v>
      </c>
      <c r="H58" s="846">
        <f>H59+H66</f>
        <v>327946880</v>
      </c>
      <c r="I58" s="721">
        <f t="shared" ref="I58:T58" si="26">I59+I66</f>
        <v>27465066.666666668</v>
      </c>
      <c r="J58" s="721">
        <f t="shared" si="26"/>
        <v>25257066.666666668</v>
      </c>
      <c r="K58" s="721">
        <f t="shared" si="26"/>
        <v>27465066.666666668</v>
      </c>
      <c r="L58" s="721">
        <f t="shared" si="26"/>
        <v>27465066.666666668</v>
      </c>
      <c r="M58" s="721">
        <f t="shared" si="26"/>
        <v>26361066.666666668</v>
      </c>
      <c r="N58" s="721">
        <f t="shared" si="26"/>
        <v>27465066.666666668</v>
      </c>
      <c r="O58" s="721">
        <f t="shared" si="26"/>
        <v>30703466.666666664</v>
      </c>
      <c r="P58" s="721">
        <f t="shared" si="26"/>
        <v>29452266.666666664</v>
      </c>
      <c r="Q58" s="721">
        <f t="shared" si="26"/>
        <v>30703466.666666664</v>
      </c>
      <c r="R58" s="721">
        <f t="shared" si="26"/>
        <v>30703466.666666664</v>
      </c>
      <c r="S58" s="721">
        <f t="shared" si="26"/>
        <v>29452266.666666664</v>
      </c>
      <c r="T58" s="721">
        <f t="shared" si="26"/>
        <v>30703466.666666664</v>
      </c>
      <c r="U58" s="851"/>
      <c r="V58" s="521"/>
    </row>
    <row r="59" spans="1:22">
      <c r="A59" s="1066"/>
      <c r="B59" s="850" t="s">
        <v>502</v>
      </c>
      <c r="C59" s="847">
        <f t="shared" ref="C59:I59" si="27">SUM(C60:C65)</f>
        <v>266662681</v>
      </c>
      <c r="D59" s="847">
        <f t="shared" si="27"/>
        <v>343000000</v>
      </c>
      <c r="E59" s="847">
        <f t="shared" si="27"/>
        <v>336383408.19999999</v>
      </c>
      <c r="F59" s="847"/>
      <c r="G59" s="847">
        <f>SUM(G60:G65)</f>
        <v>343196800</v>
      </c>
      <c r="H59" s="847">
        <f t="shared" si="27"/>
        <v>327946880</v>
      </c>
      <c r="I59" s="1049">
        <f t="shared" si="27"/>
        <v>27465066.666666668</v>
      </c>
      <c r="J59" s="1143">
        <f t="shared" ref="J59:T59" si="28">SUM(J60:J65)</f>
        <v>25257066.666666668</v>
      </c>
      <c r="K59" s="1143">
        <f t="shared" si="28"/>
        <v>27465066.666666668</v>
      </c>
      <c r="L59" s="1143">
        <f t="shared" si="28"/>
        <v>27465066.666666668</v>
      </c>
      <c r="M59" s="1143">
        <f t="shared" si="28"/>
        <v>26361066.666666668</v>
      </c>
      <c r="N59" s="1143">
        <f t="shared" si="28"/>
        <v>27465066.666666668</v>
      </c>
      <c r="O59" s="1143">
        <f t="shared" si="28"/>
        <v>30703466.666666664</v>
      </c>
      <c r="P59" s="1143">
        <f t="shared" si="28"/>
        <v>29452266.666666664</v>
      </c>
      <c r="Q59" s="1143">
        <f t="shared" si="28"/>
        <v>30703466.666666664</v>
      </c>
      <c r="R59" s="1143">
        <f t="shared" si="28"/>
        <v>30703466.666666664</v>
      </c>
      <c r="S59" s="1143">
        <f t="shared" si="28"/>
        <v>29452266.666666664</v>
      </c>
      <c r="T59" s="1143">
        <f t="shared" si="28"/>
        <v>30703466.666666664</v>
      </c>
      <c r="U59" s="850"/>
      <c r="V59" s="522"/>
    </row>
    <row r="60" spans="1:22" s="226" customFormat="1" ht="14.4">
      <c r="A60" s="1867">
        <v>627832</v>
      </c>
      <c r="B60" s="1067" t="s">
        <v>689</v>
      </c>
      <c r="C60" s="1048">
        <v>19774976</v>
      </c>
      <c r="D60" s="177">
        <v>21000000</v>
      </c>
      <c r="E60" s="845">
        <f>'[84]DK2024 (11.24)'!$W$135</f>
        <v>24821792.199999999</v>
      </c>
      <c r="F60" s="845"/>
      <c r="G60" s="1058">
        <f>SUM(I60:T60)</f>
        <v>38124800</v>
      </c>
      <c r="H60" s="845">
        <f>G60*60%</f>
        <v>22874880</v>
      </c>
      <c r="I60" s="1157">
        <v>3177066.6666666665</v>
      </c>
      <c r="J60" s="1157">
        <v>3177066.6666666665</v>
      </c>
      <c r="K60" s="1157">
        <v>3177066.6666666665</v>
      </c>
      <c r="L60" s="1157">
        <v>3177066.6666666665</v>
      </c>
      <c r="M60" s="1157">
        <v>3177066.6666666665</v>
      </c>
      <c r="N60" s="1157">
        <v>3177066.6666666665</v>
      </c>
      <c r="O60" s="1157">
        <v>3177066.6666666665</v>
      </c>
      <c r="P60" s="1157">
        <v>3177066.6666666665</v>
      </c>
      <c r="Q60" s="1157">
        <v>3177066.6666666665</v>
      </c>
      <c r="R60" s="1157">
        <v>3177066.6666666665</v>
      </c>
      <c r="S60" s="1157">
        <v>3177066.6666666665</v>
      </c>
      <c r="T60" s="1157">
        <v>3177066.6666666665</v>
      </c>
      <c r="U60" s="845"/>
      <c r="V60" s="523"/>
    </row>
    <row r="61" spans="1:22" s="226" customFormat="1" ht="14.4">
      <c r="A61" s="1867">
        <v>627831</v>
      </c>
      <c r="B61" s="1067" t="s">
        <v>722</v>
      </c>
      <c r="C61" s="1047"/>
      <c r="D61" s="177">
        <v>17500000</v>
      </c>
      <c r="E61" s="845">
        <f>'[87]PHONG TCHC'!I55</f>
        <v>0</v>
      </c>
      <c r="F61" s="845"/>
      <c r="G61" s="1058">
        <f t="shared" ref="G61:G65" si="29">SUM(I61:T61)</f>
        <v>0</v>
      </c>
      <c r="H61" s="845">
        <f>G61</f>
        <v>0</v>
      </c>
      <c r="I61" s="1102"/>
      <c r="J61" s="1102"/>
      <c r="K61" s="1102"/>
      <c r="L61" s="1102"/>
      <c r="M61" s="1102"/>
      <c r="N61" s="1102"/>
      <c r="O61" s="1102"/>
      <c r="P61" s="1102"/>
      <c r="Q61" s="1102"/>
      <c r="R61" s="1102"/>
      <c r="S61" s="1102"/>
      <c r="T61" s="1102"/>
      <c r="U61" s="845"/>
      <c r="V61" s="523"/>
    </row>
    <row r="62" spans="1:22" s="1103" customFormat="1" ht="14.4">
      <c r="A62" s="1890">
        <f>A61</f>
        <v>627831</v>
      </c>
      <c r="B62" s="1105" t="s">
        <v>1900</v>
      </c>
      <c r="C62" s="1140"/>
      <c r="D62" s="1148"/>
      <c r="E62" s="1102"/>
      <c r="F62" s="1102"/>
      <c r="G62" s="1892">
        <f t="shared" si="29"/>
        <v>19136000</v>
      </c>
      <c r="H62" s="1102">
        <f t="shared" ref="H62:H64" si="30">G62</f>
        <v>19136000</v>
      </c>
      <c r="I62" s="1102"/>
      <c r="J62" s="1102"/>
      <c r="K62" s="1102"/>
      <c r="L62" s="1102"/>
      <c r="M62" s="1102"/>
      <c r="N62" s="1102"/>
      <c r="O62" s="1102">
        <v>3238400</v>
      </c>
      <c r="P62" s="1102">
        <v>3091200</v>
      </c>
      <c r="Q62" s="1102">
        <v>3238400</v>
      </c>
      <c r="R62" s="1102">
        <v>3238400</v>
      </c>
      <c r="S62" s="1102">
        <v>3091200</v>
      </c>
      <c r="T62" s="1102">
        <v>3238400</v>
      </c>
      <c r="U62" s="1102"/>
      <c r="V62" s="1894"/>
    </row>
    <row r="63" spans="1:22" s="1103" customFormat="1" ht="14.4">
      <c r="A63" s="1890"/>
      <c r="B63" s="1105" t="s">
        <v>1901</v>
      </c>
      <c r="C63" s="1140"/>
      <c r="D63" s="1148"/>
      <c r="E63" s="1102"/>
      <c r="F63" s="1102"/>
      <c r="G63" s="1892">
        <f t="shared" si="29"/>
        <v>0</v>
      </c>
      <c r="H63" s="1102">
        <f t="shared" si="30"/>
        <v>0</v>
      </c>
      <c r="I63" s="1102"/>
      <c r="J63" s="1102"/>
      <c r="K63" s="1102"/>
      <c r="L63" s="1102"/>
      <c r="M63" s="1102"/>
      <c r="N63" s="1102"/>
      <c r="O63" s="1102"/>
      <c r="P63" s="1102"/>
      <c r="Q63" s="1102"/>
      <c r="R63" s="1102"/>
      <c r="S63" s="1102"/>
      <c r="T63" s="1102"/>
      <c r="U63" s="1102"/>
      <c r="V63" s="1894"/>
    </row>
    <row r="64" spans="1:22" s="1103" customFormat="1" ht="14.4">
      <c r="A64" s="1890">
        <v>627831</v>
      </c>
      <c r="B64" s="1105" t="s">
        <v>1382</v>
      </c>
      <c r="C64" s="1140"/>
      <c r="D64" s="1148">
        <v>24500000</v>
      </c>
      <c r="E64" s="1102">
        <f>'[87]PHONG TCHC'!I56</f>
        <v>0</v>
      </c>
      <c r="F64" s="1102"/>
      <c r="G64" s="1892">
        <f t="shared" si="29"/>
        <v>0</v>
      </c>
      <c r="H64" s="1102">
        <f t="shared" si="30"/>
        <v>0</v>
      </c>
      <c r="I64" s="1157"/>
      <c r="J64" s="1157"/>
      <c r="K64" s="1157"/>
      <c r="L64" s="1157"/>
      <c r="M64" s="1157"/>
      <c r="N64" s="1157"/>
      <c r="O64" s="1157"/>
      <c r="P64" s="1157"/>
      <c r="Q64" s="1157"/>
      <c r="R64" s="1157"/>
      <c r="S64" s="1157"/>
      <c r="T64" s="1157"/>
      <c r="U64" s="1102"/>
      <c r="V64" s="1894"/>
    </row>
    <row r="65" spans="1:23" s="226" customFormat="1" ht="14.4">
      <c r="A65" s="1867">
        <v>627831</v>
      </c>
      <c r="B65" s="1067" t="s">
        <v>690</v>
      </c>
      <c r="C65" s="1048">
        <v>246887705</v>
      </c>
      <c r="D65" s="177">
        <v>280000000</v>
      </c>
      <c r="E65" s="1102">
        <f>'[84]DK2024 (11.24)'!$W$137</f>
        <v>311561616</v>
      </c>
      <c r="F65" s="1102"/>
      <c r="G65" s="1058">
        <f t="shared" si="29"/>
        <v>285936000</v>
      </c>
      <c r="H65" s="845">
        <f>G65</f>
        <v>285936000</v>
      </c>
      <c r="I65" s="1102">
        <v>24288000</v>
      </c>
      <c r="J65" s="1102">
        <v>22080000</v>
      </c>
      <c r="K65" s="1102">
        <v>24288000</v>
      </c>
      <c r="L65" s="1102">
        <v>24288000</v>
      </c>
      <c r="M65" s="1102">
        <v>23184000</v>
      </c>
      <c r="N65" s="1102">
        <v>24288000</v>
      </c>
      <c r="O65" s="1102">
        <v>24288000</v>
      </c>
      <c r="P65" s="1102">
        <v>23184000</v>
      </c>
      <c r="Q65" s="1102">
        <v>24288000</v>
      </c>
      <c r="R65" s="1102">
        <v>24288000</v>
      </c>
      <c r="S65" s="1102">
        <v>23184000</v>
      </c>
      <c r="T65" s="1102">
        <v>24288000</v>
      </c>
      <c r="U65" s="1068"/>
      <c r="V65" s="523"/>
    </row>
    <row r="66" spans="1:23" s="723" customFormat="1">
      <c r="A66" s="1069"/>
      <c r="B66" s="2070" t="s">
        <v>1907</v>
      </c>
      <c r="C66" s="1049">
        <v>0</v>
      </c>
      <c r="D66" s="725">
        <v>0</v>
      </c>
      <c r="E66" s="847">
        <f>'[87]PHONG TCHC'!I58</f>
        <v>0</v>
      </c>
      <c r="F66" s="847"/>
      <c r="G66" s="1040">
        <f t="shared" ref="G66:G67" si="31">SUM(I66:T66)</f>
        <v>0</v>
      </c>
      <c r="H66" s="845">
        <f>G66</f>
        <v>0</v>
      </c>
      <c r="I66" s="1049"/>
      <c r="J66" s="1049"/>
      <c r="K66" s="1049"/>
      <c r="L66" s="1049"/>
      <c r="M66" s="1049"/>
      <c r="N66" s="1049"/>
      <c r="O66" s="1049"/>
      <c r="P66" s="1049"/>
      <c r="Q66" s="1049"/>
      <c r="R66" s="1049"/>
      <c r="S66" s="1049"/>
      <c r="T66" s="1049"/>
      <c r="U66" s="1071"/>
      <c r="V66" s="722"/>
    </row>
    <row r="67" spans="1:23" s="723" customFormat="1">
      <c r="A67" s="1069">
        <v>642711</v>
      </c>
      <c r="B67" s="1071" t="s">
        <v>378</v>
      </c>
      <c r="C67" s="1100">
        <v>317187909</v>
      </c>
      <c r="D67" s="848">
        <v>200000000</v>
      </c>
      <c r="E67" s="848">
        <f>'[84]DK2024 (11.24)'!$W$68</f>
        <v>1508989009</v>
      </c>
      <c r="F67" s="848">
        <f>'[85]2025 (10.25)'!$AN$76</f>
        <v>64351620</v>
      </c>
      <c r="G67" s="1138">
        <f t="shared" si="31"/>
        <v>50000000</v>
      </c>
      <c r="H67" s="848">
        <f>G67</f>
        <v>50000000</v>
      </c>
      <c r="I67" s="848"/>
      <c r="J67" s="848">
        <v>25000000</v>
      </c>
      <c r="K67" s="848"/>
      <c r="L67" s="848"/>
      <c r="M67" s="848"/>
      <c r="N67" s="848"/>
      <c r="O67" s="848"/>
      <c r="P67" s="848"/>
      <c r="Q67" s="848"/>
      <c r="R67" s="848"/>
      <c r="S67" s="848"/>
      <c r="T67" s="848">
        <v>25000000</v>
      </c>
      <c r="U67" s="1071"/>
      <c r="V67" s="722"/>
    </row>
    <row r="68" spans="1:23" s="726" customFormat="1">
      <c r="A68" s="1069">
        <v>13</v>
      </c>
      <c r="B68" s="1071" t="s">
        <v>379</v>
      </c>
      <c r="C68" s="848">
        <f>C70+SUM(C73:C74)+C81</f>
        <v>33996896263</v>
      </c>
      <c r="D68" s="848">
        <f t="shared" ref="D68:J68" si="32">D70+SUM(D73:D74)+D82+D81</f>
        <v>34544019863</v>
      </c>
      <c r="E68" s="848">
        <f t="shared" si="32"/>
        <v>37624835802</v>
      </c>
      <c r="F68" s="2468">
        <f>F70+SUM(F73:F74)+F82+F81</f>
        <v>48837720000</v>
      </c>
      <c r="G68" s="848">
        <f>G70+SUM(G73:G74)+G82+G81</f>
        <v>49873518306.375</v>
      </c>
      <c r="H68" s="848">
        <f t="shared" si="32"/>
        <v>48712016254.875</v>
      </c>
      <c r="I68" s="721">
        <f t="shared" si="32"/>
        <v>3676169306.78125</v>
      </c>
      <c r="J68" s="721">
        <f t="shared" si="32"/>
        <v>3676169306.78125</v>
      </c>
      <c r="K68" s="721">
        <f t="shared" ref="K68:T68" si="33">K70+SUM(K73:K74)+K82+K81</f>
        <v>3676169306.78125</v>
      </c>
      <c r="L68" s="721">
        <f t="shared" si="33"/>
        <v>3676169306.78125</v>
      </c>
      <c r="M68" s="721">
        <f t="shared" si="33"/>
        <v>3676169306.78125</v>
      </c>
      <c r="N68" s="721">
        <f t="shared" si="33"/>
        <v>3676169306.78125</v>
      </c>
      <c r="O68" s="721">
        <f t="shared" si="33"/>
        <v>3914083744.28125</v>
      </c>
      <c r="P68" s="721">
        <f t="shared" si="33"/>
        <v>3914083744.28125</v>
      </c>
      <c r="Q68" s="721">
        <f t="shared" si="33"/>
        <v>3914083744.28125</v>
      </c>
      <c r="R68" s="721">
        <f t="shared" si="33"/>
        <v>3914083744.28125</v>
      </c>
      <c r="S68" s="721">
        <f t="shared" si="33"/>
        <v>3914083744.28125</v>
      </c>
      <c r="T68" s="721">
        <f t="shared" si="33"/>
        <v>3914083744.28125</v>
      </c>
      <c r="U68" s="1904"/>
      <c r="V68" s="1107"/>
    </row>
    <row r="69" spans="1:23" s="726" customFormat="1">
      <c r="A69" s="1086"/>
      <c r="B69" s="1070" t="s">
        <v>380</v>
      </c>
      <c r="C69" s="1049"/>
      <c r="D69" s="1049">
        <v>0</v>
      </c>
      <c r="E69" s="1102"/>
      <c r="F69" s="2469"/>
      <c r="G69" s="1102"/>
      <c r="H69" s="1049">
        <f>G69</f>
        <v>0</v>
      </c>
      <c r="I69" s="1049"/>
      <c r="J69" s="1049"/>
      <c r="K69" s="1049"/>
      <c r="L69" s="1049"/>
      <c r="M69" s="1049"/>
      <c r="N69" s="1049"/>
      <c r="O69" s="1049"/>
      <c r="P69" s="1049"/>
      <c r="Q69" s="1049"/>
      <c r="R69" s="1049"/>
      <c r="S69" s="1049"/>
      <c r="T69" s="1049"/>
      <c r="U69" s="1049"/>
      <c r="V69" s="722"/>
    </row>
    <row r="70" spans="1:23" s="726" customFormat="1">
      <c r="A70" s="1086">
        <v>64213</v>
      </c>
      <c r="B70" s="1070" t="s">
        <v>821</v>
      </c>
      <c r="C70" s="1049">
        <f>C71+C72</f>
        <v>3979200000</v>
      </c>
      <c r="D70" s="1050">
        <v>3340200000</v>
      </c>
      <c r="E70" s="1892">
        <f>E71+E72</f>
        <v>3787500000</v>
      </c>
      <c r="F70" s="2470">
        <v>5185200000</v>
      </c>
      <c r="G70" s="1089">
        <f>G71+G72</f>
        <v>4884960900</v>
      </c>
      <c r="H70" s="1050">
        <f>H71+H72</f>
        <v>4884960900</v>
      </c>
      <c r="I70" s="1892">
        <f>I71+I72</f>
        <v>407080075</v>
      </c>
      <c r="J70" s="1892">
        <f t="shared" ref="J70:T70" si="34">J71+J72</f>
        <v>407080075</v>
      </c>
      <c r="K70" s="1892">
        <f t="shared" si="34"/>
        <v>407080075</v>
      </c>
      <c r="L70" s="1892">
        <f t="shared" si="34"/>
        <v>407080075</v>
      </c>
      <c r="M70" s="1892">
        <f t="shared" si="34"/>
        <v>407080075</v>
      </c>
      <c r="N70" s="1892">
        <f t="shared" si="34"/>
        <v>407080075</v>
      </c>
      <c r="O70" s="1892">
        <f t="shared" si="34"/>
        <v>407080075</v>
      </c>
      <c r="P70" s="1892">
        <f t="shared" si="34"/>
        <v>407080075</v>
      </c>
      <c r="Q70" s="1892">
        <f t="shared" si="34"/>
        <v>407080075</v>
      </c>
      <c r="R70" s="1892">
        <f t="shared" si="34"/>
        <v>407080075</v>
      </c>
      <c r="S70" s="1892">
        <f t="shared" si="34"/>
        <v>407080075</v>
      </c>
      <c r="T70" s="1892">
        <f t="shared" si="34"/>
        <v>407080075</v>
      </c>
      <c r="U70" s="1086"/>
      <c r="V70" s="1107"/>
    </row>
    <row r="71" spans="1:23" s="736" customFormat="1" ht="15" customHeight="1">
      <c r="A71" s="1868"/>
      <c r="B71" s="1105" t="s">
        <v>505</v>
      </c>
      <c r="C71" s="1102">
        <v>145200000</v>
      </c>
      <c r="D71" s="1102">
        <v>145200000</v>
      </c>
      <c r="E71" s="1892">
        <v>145200000</v>
      </c>
      <c r="F71" s="2470">
        <v>145200000</v>
      </c>
      <c r="G71" s="1892">
        <f>SUM(I71:T71)</f>
        <v>145200000</v>
      </c>
      <c r="H71" s="1102">
        <f>G71</f>
        <v>145200000</v>
      </c>
      <c r="I71" s="1102">
        <v>12100000</v>
      </c>
      <c r="J71" s="1102">
        <v>12100000</v>
      </c>
      <c r="K71" s="1102">
        <v>12100000</v>
      </c>
      <c r="L71" s="1102">
        <v>12100000</v>
      </c>
      <c r="M71" s="1102">
        <v>12100000</v>
      </c>
      <c r="N71" s="1102">
        <v>12100000</v>
      </c>
      <c r="O71" s="1102">
        <v>12100000</v>
      </c>
      <c r="P71" s="1102">
        <v>12100000</v>
      </c>
      <c r="Q71" s="1102">
        <v>12100000</v>
      </c>
      <c r="R71" s="1102">
        <v>12100000</v>
      </c>
      <c r="S71" s="1102">
        <v>12100000</v>
      </c>
      <c r="T71" s="1102">
        <v>12100000</v>
      </c>
      <c r="U71" s="1154"/>
      <c r="V71" s="1905"/>
    </row>
    <row r="72" spans="1:23" s="736" customFormat="1" ht="15.75" customHeight="1">
      <c r="A72" s="1868"/>
      <c r="B72" s="1105" t="s">
        <v>504</v>
      </c>
      <c r="C72" s="1892">
        <v>3834000000</v>
      </c>
      <c r="D72" s="1102">
        <v>3195000000</v>
      </c>
      <c r="E72" s="2021">
        <f>'[84]DK2024 (11.24)'!$W$52-E71</f>
        <v>3642300000</v>
      </c>
      <c r="F72" s="2471">
        <v>4756000000</v>
      </c>
      <c r="G72" s="1892">
        <f>SUM(I72:T72)</f>
        <v>4739760900</v>
      </c>
      <c r="H72" s="1102">
        <f>G72</f>
        <v>4739760900</v>
      </c>
      <c r="I72" s="1102">
        <v>394980075</v>
      </c>
      <c r="J72" s="1102">
        <v>394980075</v>
      </c>
      <c r="K72" s="1102">
        <v>394980075</v>
      </c>
      <c r="L72" s="1102">
        <v>394980075</v>
      </c>
      <c r="M72" s="1102">
        <v>394980075</v>
      </c>
      <c r="N72" s="1102">
        <v>394980075</v>
      </c>
      <c r="O72" s="1102">
        <v>394980075</v>
      </c>
      <c r="P72" s="1102">
        <v>394980075</v>
      </c>
      <c r="Q72" s="1102">
        <v>394980075</v>
      </c>
      <c r="R72" s="1102">
        <v>394980075</v>
      </c>
      <c r="S72" s="1102">
        <v>394980075</v>
      </c>
      <c r="T72" s="1102">
        <v>394980075</v>
      </c>
      <c r="U72" s="1154"/>
      <c r="V72" s="1906"/>
      <c r="W72" s="1907"/>
    </row>
    <row r="73" spans="1:23" s="840" customFormat="1">
      <c r="A73" s="2580">
        <v>64211</v>
      </c>
      <c r="B73" s="2581" t="s">
        <v>381</v>
      </c>
      <c r="C73" s="2582">
        <v>10218012480</v>
      </c>
      <c r="D73" s="2583">
        <v>10128784580</v>
      </c>
      <c r="E73" s="2582">
        <f>'[84]DK2024 (11.24)'!$W$51</f>
        <v>10522768815</v>
      </c>
      <c r="F73" s="2584">
        <v>12530000000</v>
      </c>
      <c r="G73" s="2582">
        <f>SUM(I73:T73)+500000000</f>
        <v>12942869276.075003</v>
      </c>
      <c r="H73" s="2583">
        <f>G73</f>
        <v>12942869276.075003</v>
      </c>
      <c r="I73" s="2583">
        <f>987529307.625*1.05</f>
        <v>1036905773.00625</v>
      </c>
      <c r="J73" s="2583">
        <f t="shared" ref="J73:T73" si="35">987529307.625*1.05</f>
        <v>1036905773.00625</v>
      </c>
      <c r="K73" s="2583">
        <f t="shared" si="35"/>
        <v>1036905773.00625</v>
      </c>
      <c r="L73" s="2583">
        <f t="shared" si="35"/>
        <v>1036905773.00625</v>
      </c>
      <c r="M73" s="2583">
        <f t="shared" si="35"/>
        <v>1036905773.00625</v>
      </c>
      <c r="N73" s="2583">
        <f t="shared" si="35"/>
        <v>1036905773.00625</v>
      </c>
      <c r="O73" s="2583">
        <f t="shared" si="35"/>
        <v>1036905773.00625</v>
      </c>
      <c r="P73" s="2583">
        <f t="shared" si="35"/>
        <v>1036905773.00625</v>
      </c>
      <c r="Q73" s="2583">
        <f t="shared" si="35"/>
        <v>1036905773.00625</v>
      </c>
      <c r="R73" s="2583">
        <f t="shared" si="35"/>
        <v>1036905773.00625</v>
      </c>
      <c r="S73" s="2583">
        <f t="shared" si="35"/>
        <v>1036905773.00625</v>
      </c>
      <c r="T73" s="2583">
        <f t="shared" si="35"/>
        <v>1036905773.00625</v>
      </c>
      <c r="U73" s="2585"/>
      <c r="V73" s="2586"/>
      <c r="W73" s="2577"/>
    </row>
    <row r="74" spans="1:23" s="841" customFormat="1">
      <c r="A74" s="2580"/>
      <c r="B74" s="2581" t="s">
        <v>382</v>
      </c>
      <c r="C74" s="2583">
        <f>SUM(C75:C80)</f>
        <v>19763683783</v>
      </c>
      <c r="D74" s="2583">
        <v>21075035283</v>
      </c>
      <c r="E74" s="2583">
        <f>SUM(E75:E80)</f>
        <v>23278566987</v>
      </c>
      <c r="F74" s="2587">
        <f>SUM(F75:F80)</f>
        <v>25037200000</v>
      </c>
      <c r="G74" s="2583">
        <f>SUM(G75:G80)</f>
        <v>32009688130.299999</v>
      </c>
      <c r="H74" s="2583">
        <f>SUM(H75:H80)</f>
        <v>30848186078.799999</v>
      </c>
      <c r="I74" s="2583">
        <f>SUM(I75:I80)</f>
        <v>2229183458.7750001</v>
      </c>
      <c r="J74" s="2583">
        <f t="shared" ref="J74:S74" si="36">SUM(J75:J80)</f>
        <v>2229183458.7750001</v>
      </c>
      <c r="K74" s="2583">
        <f t="shared" si="36"/>
        <v>2229183458.7750001</v>
      </c>
      <c r="L74" s="2583">
        <f t="shared" si="36"/>
        <v>2229183458.7750001</v>
      </c>
      <c r="M74" s="2583">
        <f t="shared" si="36"/>
        <v>2229183458.7750001</v>
      </c>
      <c r="N74" s="2583">
        <f t="shared" si="36"/>
        <v>2229183458.7750001</v>
      </c>
      <c r="O74" s="2583">
        <f t="shared" si="36"/>
        <v>2467097896.2750001</v>
      </c>
      <c r="P74" s="2583">
        <f t="shared" si="36"/>
        <v>2467097896.2750001</v>
      </c>
      <c r="Q74" s="2583">
        <f t="shared" si="36"/>
        <v>2467097896.2750001</v>
      </c>
      <c r="R74" s="2583">
        <f t="shared" si="36"/>
        <v>2467097896.2750001</v>
      </c>
      <c r="S74" s="2583">
        <f t="shared" si="36"/>
        <v>2467097896.2750001</v>
      </c>
      <c r="T74" s="2583">
        <f>SUM(T75:T80)</f>
        <v>2467097896.2750001</v>
      </c>
      <c r="U74" s="2580"/>
      <c r="V74" s="2586"/>
    </row>
    <row r="75" spans="1:23" s="736" customFormat="1">
      <c r="A75" s="1868">
        <v>6223</v>
      </c>
      <c r="B75" s="1105" t="s">
        <v>689</v>
      </c>
      <c r="C75" s="1892">
        <v>1320000000</v>
      </c>
      <c r="D75" s="1102">
        <v>1399775538</v>
      </c>
      <c r="E75" s="1102">
        <f>'[84]DK2024 (11.24)'!$W$48</f>
        <v>1548844627</v>
      </c>
      <c r="F75" s="2469">
        <f>2952000000*0.6</f>
        <v>1771200000</v>
      </c>
      <c r="G75" s="1892">
        <f>SUM(I75:T75)</f>
        <v>2903755128.75</v>
      </c>
      <c r="H75" s="1102">
        <f>G75*60%</f>
        <v>1742253077.25</v>
      </c>
      <c r="I75" s="1102">
        <f>(138274053.75/0.6)*1.05</f>
        <v>241979594.0625</v>
      </c>
      <c r="J75" s="1102">
        <f t="shared" ref="J75:T75" si="37">(138274053.75/0.6)*1.05</f>
        <v>241979594.0625</v>
      </c>
      <c r="K75" s="1102">
        <f t="shared" si="37"/>
        <v>241979594.0625</v>
      </c>
      <c r="L75" s="1102">
        <f t="shared" si="37"/>
        <v>241979594.0625</v>
      </c>
      <c r="M75" s="1102">
        <f t="shared" si="37"/>
        <v>241979594.0625</v>
      </c>
      <c r="N75" s="1102">
        <f t="shared" si="37"/>
        <v>241979594.0625</v>
      </c>
      <c r="O75" s="1102">
        <f t="shared" si="37"/>
        <v>241979594.0625</v>
      </c>
      <c r="P75" s="1102">
        <f t="shared" si="37"/>
        <v>241979594.0625</v>
      </c>
      <c r="Q75" s="1102">
        <f t="shared" si="37"/>
        <v>241979594.0625</v>
      </c>
      <c r="R75" s="1102">
        <f t="shared" si="37"/>
        <v>241979594.0625</v>
      </c>
      <c r="S75" s="1102">
        <f t="shared" si="37"/>
        <v>241979594.0625</v>
      </c>
      <c r="T75" s="1102">
        <f t="shared" si="37"/>
        <v>241979594.0625</v>
      </c>
      <c r="U75" s="1102"/>
      <c r="V75" s="1155"/>
    </row>
    <row r="76" spans="1:23" s="736" customFormat="1" ht="14.4">
      <c r="A76" s="1868">
        <v>6221</v>
      </c>
      <c r="B76" s="1105" t="s">
        <v>722</v>
      </c>
      <c r="C76" s="1908"/>
      <c r="D76" s="1102">
        <v>663663475</v>
      </c>
      <c r="E76" s="1102"/>
      <c r="F76" s="2469"/>
      <c r="G76" s="1892">
        <f t="shared" ref="G76:G79" si="38">SUM(I76:T76)</f>
        <v>0</v>
      </c>
      <c r="H76" s="1102">
        <f>G76</f>
        <v>0</v>
      </c>
      <c r="J76" s="1102"/>
      <c r="K76" s="1102"/>
      <c r="L76" s="1102"/>
      <c r="M76" s="1102"/>
      <c r="N76" s="1102"/>
      <c r="O76" s="1102"/>
      <c r="P76" s="1102"/>
      <c r="Q76" s="1102"/>
      <c r="R76" s="1102"/>
      <c r="S76" s="1102"/>
      <c r="T76" s="1102"/>
      <c r="U76" s="1140"/>
      <c r="V76" s="1155"/>
    </row>
    <row r="77" spans="1:23" s="736" customFormat="1" ht="14.4">
      <c r="A77" s="1868">
        <f>A76</f>
        <v>6221</v>
      </c>
      <c r="B77" s="1105" t="s">
        <v>1900</v>
      </c>
      <c r="C77" s="1908"/>
      <c r="D77" s="1102"/>
      <c r="E77" s="1102"/>
      <c r="F77" s="2469"/>
      <c r="G77" s="1892">
        <f t="shared" si="38"/>
        <v>1427486625</v>
      </c>
      <c r="H77" s="1102">
        <f>G77</f>
        <v>1427486625</v>
      </c>
      <c r="I77" s="1102"/>
      <c r="J77" s="1102"/>
      <c r="K77" s="1102"/>
      <c r="L77" s="1102"/>
      <c r="M77" s="1102"/>
      <c r="N77" s="1102"/>
      <c r="O77" s="1102">
        <v>237914437.5</v>
      </c>
      <c r="P77" s="1102">
        <v>237914437.5</v>
      </c>
      <c r="Q77" s="1102">
        <v>237914437.5</v>
      </c>
      <c r="R77" s="1102">
        <v>237914437.5</v>
      </c>
      <c r="S77" s="1102">
        <v>237914437.5</v>
      </c>
      <c r="T77" s="1102">
        <v>237914437.5</v>
      </c>
      <c r="U77" s="1140"/>
      <c r="V77" s="1155"/>
    </row>
    <row r="78" spans="1:23" s="736" customFormat="1" ht="14.4">
      <c r="A78" s="1868">
        <v>6221</v>
      </c>
      <c r="B78" s="1105" t="s">
        <v>1901</v>
      </c>
      <c r="C78" s="1908"/>
      <c r="D78" s="1102"/>
      <c r="E78" s="1102"/>
      <c r="F78" s="2469"/>
      <c r="G78" s="1892">
        <f t="shared" si="38"/>
        <v>0</v>
      </c>
      <c r="H78" s="1102">
        <f t="shared" ref="H78:H79" si="39">G78</f>
        <v>0</v>
      </c>
      <c r="I78" s="1102"/>
      <c r="J78" s="1102"/>
      <c r="K78" s="1102"/>
      <c r="L78" s="1102"/>
      <c r="M78" s="1102"/>
      <c r="N78" s="1102"/>
      <c r="O78" s="1102"/>
      <c r="P78" s="1102"/>
      <c r="Q78" s="1102"/>
      <c r="R78" s="1102"/>
      <c r="S78" s="1102"/>
      <c r="T78" s="2308"/>
      <c r="U78" s="1140"/>
      <c r="V78" s="1155"/>
    </row>
    <row r="79" spans="1:23" s="736" customFormat="1" ht="14.4">
      <c r="A79" s="1868">
        <v>6221</v>
      </c>
      <c r="B79" s="1105" t="s">
        <v>1382</v>
      </c>
      <c r="C79" s="1908"/>
      <c r="D79" s="1102">
        <v>0</v>
      </c>
      <c r="E79" s="1102"/>
      <c r="F79" s="2469"/>
      <c r="G79" s="1892">
        <f t="shared" si="38"/>
        <v>0</v>
      </c>
      <c r="H79" s="1102">
        <f t="shared" si="39"/>
        <v>0</v>
      </c>
      <c r="I79" s="1102"/>
      <c r="J79" s="1102"/>
      <c r="K79" s="1102"/>
      <c r="L79" s="1102"/>
      <c r="M79" s="1102"/>
      <c r="N79" s="1102"/>
      <c r="O79" s="1102"/>
      <c r="P79" s="1102"/>
      <c r="Q79" s="1102"/>
      <c r="R79" s="1102"/>
      <c r="S79" s="1102"/>
      <c r="T79" s="1102"/>
      <c r="U79" s="1152"/>
      <c r="V79" s="1155"/>
    </row>
    <row r="80" spans="1:23" s="2023" customFormat="1">
      <c r="A80" s="2019">
        <v>6221</v>
      </c>
      <c r="B80" s="2020" t="s">
        <v>690</v>
      </c>
      <c r="C80" s="2021">
        <v>18443683783</v>
      </c>
      <c r="D80" s="1973">
        <v>19011596270</v>
      </c>
      <c r="E80" s="1973">
        <f>'[84]DK2024 (11.24)'!$W$47</f>
        <v>21729722360</v>
      </c>
      <c r="F80" s="2472">
        <v>23266000000</v>
      </c>
      <c r="G80" s="2475">
        <f>26178446376.55+500000000+2*10^9-2500000000+1500000000</f>
        <v>27678446376.549999</v>
      </c>
      <c r="H80" s="1973">
        <f>G80</f>
        <v>27678446376.549999</v>
      </c>
      <c r="I80" s="1102">
        <f>1892575109.25*1.05</f>
        <v>1987203864.7125001</v>
      </c>
      <c r="J80" s="1973">
        <f t="shared" ref="J80:T80" si="40">1892575109.25*1.05</f>
        <v>1987203864.7125001</v>
      </c>
      <c r="K80" s="1973">
        <f t="shared" si="40"/>
        <v>1987203864.7125001</v>
      </c>
      <c r="L80" s="1973">
        <f t="shared" si="40"/>
        <v>1987203864.7125001</v>
      </c>
      <c r="M80" s="1973">
        <f t="shared" si="40"/>
        <v>1987203864.7125001</v>
      </c>
      <c r="N80" s="1973">
        <f t="shared" si="40"/>
        <v>1987203864.7125001</v>
      </c>
      <c r="O80" s="1973">
        <f t="shared" si="40"/>
        <v>1987203864.7125001</v>
      </c>
      <c r="P80" s="1973">
        <f t="shared" si="40"/>
        <v>1987203864.7125001</v>
      </c>
      <c r="Q80" s="1973">
        <f t="shared" si="40"/>
        <v>1987203864.7125001</v>
      </c>
      <c r="R80" s="1973">
        <f t="shared" si="40"/>
        <v>1987203864.7125001</v>
      </c>
      <c r="S80" s="1973">
        <f t="shared" si="40"/>
        <v>1987203864.7125001</v>
      </c>
      <c r="T80" s="1973">
        <f t="shared" si="40"/>
        <v>1987203864.7125001</v>
      </c>
      <c r="U80" s="1973"/>
      <c r="V80" s="2022"/>
    </row>
    <row r="81" spans="1:22" s="736" customFormat="1">
      <c r="A81" s="1868">
        <v>6227</v>
      </c>
      <c r="B81" s="1105" t="s">
        <v>858</v>
      </c>
      <c r="C81" s="1892">
        <v>36000000</v>
      </c>
      <c r="D81" s="1102">
        <v>0</v>
      </c>
      <c r="E81" s="1102">
        <f>'[84]DK2024 (11.24)'!$W$50</f>
        <v>36000000</v>
      </c>
      <c r="F81" s="2469"/>
      <c r="G81" s="1892">
        <f>SUM(I81:T81)</f>
        <v>36000000</v>
      </c>
      <c r="H81" s="1102">
        <f>G81</f>
        <v>36000000</v>
      </c>
      <c r="I81" s="1049">
        <v>3000000</v>
      </c>
      <c r="J81" s="1049">
        <f>I81</f>
        <v>3000000</v>
      </c>
      <c r="K81" s="1049">
        <f t="shared" ref="K81:T81" si="41">J81</f>
        <v>3000000</v>
      </c>
      <c r="L81" s="1049">
        <f t="shared" si="41"/>
        <v>3000000</v>
      </c>
      <c r="M81" s="1049">
        <f t="shared" si="41"/>
        <v>3000000</v>
      </c>
      <c r="N81" s="1049">
        <f t="shared" si="41"/>
        <v>3000000</v>
      </c>
      <c r="O81" s="1049">
        <f t="shared" si="41"/>
        <v>3000000</v>
      </c>
      <c r="P81" s="1049">
        <f t="shared" si="41"/>
        <v>3000000</v>
      </c>
      <c r="Q81" s="1049">
        <f t="shared" si="41"/>
        <v>3000000</v>
      </c>
      <c r="R81" s="1049">
        <f t="shared" si="41"/>
        <v>3000000</v>
      </c>
      <c r="S81" s="1049">
        <f t="shared" si="41"/>
        <v>3000000</v>
      </c>
      <c r="T81" s="1049">
        <f t="shared" si="41"/>
        <v>3000000</v>
      </c>
      <c r="U81" s="1102"/>
      <c r="V81" s="1155"/>
    </row>
    <row r="82" spans="1:22" s="1988" customFormat="1">
      <c r="A82" s="1989"/>
      <c r="B82" s="1990" t="s">
        <v>1460</v>
      </c>
      <c r="C82" s="1987">
        <v>0</v>
      </c>
      <c r="D82" s="1987">
        <v>0</v>
      </c>
      <c r="E82" s="1991"/>
      <c r="F82" s="1991">
        <f>(F73+F80)*0.17</f>
        <v>6085320000</v>
      </c>
      <c r="G82" s="1991"/>
      <c r="H82" s="1987">
        <f>G82</f>
        <v>0</v>
      </c>
      <c r="I82" s="1992"/>
      <c r="J82" s="1992"/>
      <c r="K82" s="1992"/>
      <c r="L82" s="1992"/>
      <c r="M82" s="1992"/>
      <c r="N82" s="1992"/>
      <c r="O82" s="1049"/>
      <c r="P82" s="1992"/>
      <c r="Q82" s="1992"/>
      <c r="R82" s="1992"/>
      <c r="S82" s="1992"/>
      <c r="T82" s="1992"/>
      <c r="U82" s="1987"/>
      <c r="V82" s="1993"/>
    </row>
    <row r="83" spans="1:22" s="1988" customFormat="1" ht="13.95" customHeight="1">
      <c r="A83" s="1989">
        <v>64217</v>
      </c>
      <c r="B83" s="2303" t="s">
        <v>1326</v>
      </c>
      <c r="C83" s="1987"/>
      <c r="D83" s="1987">
        <f>C83</f>
        <v>0</v>
      </c>
      <c r="E83" s="2172">
        <f>'[84]DK2024 (11.24)'!$W$158</f>
        <v>2131045288</v>
      </c>
      <c r="F83" s="2172">
        <f>'[85]2025 (10.25)'!$AN$171</f>
        <v>1096194219</v>
      </c>
      <c r="G83" s="2172">
        <f>SUM(I83:T83)</f>
        <v>1096194219</v>
      </c>
      <c r="H83" s="1987">
        <f>G83</f>
        <v>1096194219</v>
      </c>
      <c r="I83" s="1987"/>
      <c r="J83" s="1987"/>
      <c r="K83" s="1987"/>
      <c r="L83" s="1987"/>
      <c r="M83" s="1987"/>
      <c r="N83" s="1987"/>
      <c r="O83" s="848"/>
      <c r="P83" s="1987"/>
      <c r="Q83" s="1987"/>
      <c r="R83" s="1987"/>
      <c r="S83" s="1987"/>
      <c r="T83" s="1987">
        <v>1096194219</v>
      </c>
      <c r="U83" s="1987"/>
      <c r="V83" s="1993"/>
    </row>
    <row r="84" spans="1:22" s="699" customFormat="1">
      <c r="A84" s="1074">
        <v>15</v>
      </c>
      <c r="B84" s="1075" t="s">
        <v>383</v>
      </c>
      <c r="C84" s="1076">
        <f t="shared" ref="C84:H84" si="42">C86+C87+C88</f>
        <v>2144553342.2</v>
      </c>
      <c r="D84" s="1076">
        <f t="shared" si="42"/>
        <v>2331035963.1999998</v>
      </c>
      <c r="E84" s="1076">
        <f t="shared" si="42"/>
        <v>2949956973</v>
      </c>
      <c r="F84" s="1076">
        <f>'[85]2025 (10.25)'!$AN$59</f>
        <v>3165110492</v>
      </c>
      <c r="G84" s="1076">
        <f>G86+G87+G88</f>
        <v>2671655444.181818</v>
      </c>
      <c r="H84" s="1076">
        <f t="shared" si="42"/>
        <v>2600876607.3818183</v>
      </c>
      <c r="I84" s="848">
        <f>I86+I87+I88</f>
        <v>216248980.5</v>
      </c>
      <c r="J84" s="848">
        <f t="shared" ref="J84:T84" si="43">J86+J87+J88</f>
        <v>216248980.5</v>
      </c>
      <c r="K84" s="848">
        <f t="shared" si="43"/>
        <v>216248980.5</v>
      </c>
      <c r="L84" s="848">
        <f t="shared" si="43"/>
        <v>216248980.5</v>
      </c>
      <c r="M84" s="848">
        <f t="shared" si="43"/>
        <v>216248980.5</v>
      </c>
      <c r="N84" s="848">
        <f t="shared" si="43"/>
        <v>216248980.5</v>
      </c>
      <c r="O84" s="848">
        <f t="shared" si="43"/>
        <v>229026926.86363637</v>
      </c>
      <c r="P84" s="848">
        <f t="shared" si="43"/>
        <v>229026926.86363637</v>
      </c>
      <c r="Q84" s="848">
        <f t="shared" si="43"/>
        <v>229026926.86363637</v>
      </c>
      <c r="R84" s="848">
        <f t="shared" si="43"/>
        <v>229026926.86363637</v>
      </c>
      <c r="S84" s="848">
        <f t="shared" si="43"/>
        <v>229026926.86363637</v>
      </c>
      <c r="T84" s="848">
        <f t="shared" si="43"/>
        <v>229026926.86363637</v>
      </c>
      <c r="U84" s="1077"/>
      <c r="V84" s="698"/>
    </row>
    <row r="85" spans="1:22">
      <c r="A85" s="1066"/>
      <c r="B85" s="1073" t="s">
        <v>380</v>
      </c>
      <c r="C85" s="1039"/>
      <c r="D85" s="847">
        <v>0</v>
      </c>
      <c r="E85" s="847"/>
      <c r="F85" s="847"/>
      <c r="G85" s="847"/>
      <c r="H85" s="847"/>
      <c r="I85" s="1049"/>
      <c r="J85" s="1049"/>
      <c r="K85" s="1049"/>
      <c r="L85" s="1049"/>
      <c r="M85" s="1049"/>
      <c r="N85" s="1049"/>
      <c r="O85" s="1049"/>
      <c r="P85" s="1049"/>
      <c r="Q85" s="1049"/>
      <c r="R85" s="1049"/>
      <c r="S85" s="1049"/>
      <c r="T85" s="1049"/>
      <c r="U85" s="1078"/>
      <c r="V85" s="522"/>
    </row>
    <row r="86" spans="1:22">
      <c r="A86" s="1066">
        <v>64214</v>
      </c>
      <c r="B86" s="850" t="s">
        <v>691</v>
      </c>
      <c r="C86" s="847">
        <v>140190543</v>
      </c>
      <c r="D86" s="847">
        <v>159519780</v>
      </c>
      <c r="E86" s="847">
        <f>'[84]DK2024 (11.24)'!$W$60</f>
        <v>200527735</v>
      </c>
      <c r="F86" s="847"/>
      <c r="G86" s="1040">
        <f t="shared" ref="G86:G94" si="44">SUM(I86:T86)</f>
        <v>236756520</v>
      </c>
      <c r="H86" s="847">
        <f>G86</f>
        <v>236756520</v>
      </c>
      <c r="I86" s="1049">
        <v>19729710</v>
      </c>
      <c r="J86" s="1049">
        <v>19729710</v>
      </c>
      <c r="K86" s="1049">
        <v>19729710</v>
      </c>
      <c r="L86" s="1049">
        <v>19729710</v>
      </c>
      <c r="M86" s="1049">
        <v>19729710</v>
      </c>
      <c r="N86" s="1049">
        <v>19729710</v>
      </c>
      <c r="O86" s="1049">
        <v>19729710</v>
      </c>
      <c r="P86" s="1049">
        <v>19729710</v>
      </c>
      <c r="Q86" s="1049">
        <v>19729710</v>
      </c>
      <c r="R86" s="1049">
        <v>19729710</v>
      </c>
      <c r="S86" s="1049">
        <v>19729710</v>
      </c>
      <c r="T86" s="1049">
        <v>19729710</v>
      </c>
      <c r="U86" s="1079"/>
      <c r="V86" s="522"/>
    </row>
    <row r="87" spans="1:22" s="195" customFormat="1">
      <c r="A87" s="1066">
        <v>64212</v>
      </c>
      <c r="B87" s="850" t="s">
        <v>692</v>
      </c>
      <c r="C87" s="847">
        <v>626195047</v>
      </c>
      <c r="D87" s="847">
        <v>649114200</v>
      </c>
      <c r="E87" s="847">
        <f>'[84]DK2024 (11.24)'!$W$59</f>
        <v>866693141</v>
      </c>
      <c r="F87" s="847"/>
      <c r="G87" s="1040">
        <f t="shared" si="44"/>
        <v>700816914</v>
      </c>
      <c r="H87" s="847">
        <f>G87</f>
        <v>700816914</v>
      </c>
      <c r="I87" s="1049">
        <v>58401409.5</v>
      </c>
      <c r="J87" s="1049">
        <v>58401409.5</v>
      </c>
      <c r="K87" s="1049">
        <v>58401409.5</v>
      </c>
      <c r="L87" s="1049">
        <v>58401409.5</v>
      </c>
      <c r="M87" s="1049">
        <v>58401409.5</v>
      </c>
      <c r="N87" s="1049">
        <v>58401409.5</v>
      </c>
      <c r="O87" s="1049">
        <v>58401409.5</v>
      </c>
      <c r="P87" s="1049">
        <v>58401409.5</v>
      </c>
      <c r="Q87" s="1049">
        <v>58401409.5</v>
      </c>
      <c r="R87" s="1049">
        <v>58401409.5</v>
      </c>
      <c r="S87" s="1049">
        <v>58401409.5</v>
      </c>
      <c r="T87" s="1049">
        <v>58401409.5</v>
      </c>
      <c r="U87" s="1079"/>
      <c r="V87" s="522"/>
    </row>
    <row r="88" spans="1:22">
      <c r="A88" s="1066"/>
      <c r="B88" s="850" t="s">
        <v>693</v>
      </c>
      <c r="C88" s="847">
        <f>SUM(C89:C94)</f>
        <v>1378167752.2</v>
      </c>
      <c r="D88" s="847">
        <f>SUM(D89:D94)</f>
        <v>1522401983.2</v>
      </c>
      <c r="E88" s="847">
        <f>'[84]DK2024 (11.24)'!$W$54</f>
        <v>1882736097</v>
      </c>
      <c r="F88" s="847"/>
      <c r="G88" s="847">
        <f>SUM(G89:G94)</f>
        <v>1734082010.1818182</v>
      </c>
      <c r="H88" s="1039">
        <f>SUM(H89:H94)</f>
        <v>1663303173.3818183</v>
      </c>
      <c r="I88" s="1049">
        <f>SUM(I89:I94)</f>
        <v>138117861</v>
      </c>
      <c r="J88" s="1049">
        <f t="shared" ref="J88:T88" si="45">SUM(J89:J94)</f>
        <v>138117861</v>
      </c>
      <c r="K88" s="1049">
        <f t="shared" si="45"/>
        <v>138117861</v>
      </c>
      <c r="L88" s="1049">
        <f t="shared" si="45"/>
        <v>138117861</v>
      </c>
      <c r="M88" s="1049">
        <f t="shared" si="45"/>
        <v>138117861</v>
      </c>
      <c r="N88" s="1049">
        <f t="shared" si="45"/>
        <v>138117861</v>
      </c>
      <c r="O88" s="1049">
        <f t="shared" si="45"/>
        <v>150895807.36363637</v>
      </c>
      <c r="P88" s="1049">
        <f t="shared" si="45"/>
        <v>150895807.36363637</v>
      </c>
      <c r="Q88" s="1049">
        <f t="shared" si="45"/>
        <v>150895807.36363637</v>
      </c>
      <c r="R88" s="1049">
        <f t="shared" si="45"/>
        <v>150895807.36363637</v>
      </c>
      <c r="S88" s="1049">
        <f t="shared" si="45"/>
        <v>150895807.36363637</v>
      </c>
      <c r="T88" s="1049">
        <f t="shared" si="45"/>
        <v>150895807.36363637</v>
      </c>
      <c r="U88" s="1079"/>
      <c r="V88" s="522"/>
    </row>
    <row r="89" spans="1:22" s="229" customFormat="1">
      <c r="A89" s="1061">
        <v>6224</v>
      </c>
      <c r="B89" s="1067" t="s">
        <v>689</v>
      </c>
      <c r="C89" s="845">
        <v>90867181.560000002</v>
      </c>
      <c r="D89" s="845">
        <v>101523895.2</v>
      </c>
      <c r="E89" s="1053"/>
      <c r="F89" s="1053"/>
      <c r="G89" s="1058">
        <f t="shared" si="44"/>
        <v>176947092</v>
      </c>
      <c r="H89" s="845">
        <f>G89*60%</f>
        <v>106168255.2</v>
      </c>
      <c r="I89" s="1102">
        <f>8847354.6/0.6</f>
        <v>14745591</v>
      </c>
      <c r="J89" s="1102">
        <f t="shared" ref="J89:T89" si="46">8847354.6/0.6</f>
        <v>14745591</v>
      </c>
      <c r="K89" s="1102">
        <f t="shared" si="46"/>
        <v>14745591</v>
      </c>
      <c r="L89" s="1102">
        <f t="shared" si="46"/>
        <v>14745591</v>
      </c>
      <c r="M89" s="1102">
        <f t="shared" si="46"/>
        <v>14745591</v>
      </c>
      <c r="N89" s="1102">
        <f t="shared" si="46"/>
        <v>14745591</v>
      </c>
      <c r="O89" s="1102">
        <f t="shared" si="46"/>
        <v>14745591</v>
      </c>
      <c r="P89" s="1102">
        <f t="shared" si="46"/>
        <v>14745591</v>
      </c>
      <c r="Q89" s="1102">
        <f t="shared" si="46"/>
        <v>14745591</v>
      </c>
      <c r="R89" s="1102">
        <f t="shared" si="46"/>
        <v>14745591</v>
      </c>
      <c r="S89" s="1102">
        <f t="shared" si="46"/>
        <v>14745591</v>
      </c>
      <c r="T89" s="1102">
        <f t="shared" si="46"/>
        <v>14745591</v>
      </c>
      <c r="U89" s="1080"/>
      <c r="V89" s="1139"/>
    </row>
    <row r="90" spans="1:22" s="229" customFormat="1">
      <c r="A90" s="1061">
        <v>6222</v>
      </c>
      <c r="B90" s="1067" t="s">
        <v>722</v>
      </c>
      <c r="C90" s="1052"/>
      <c r="D90" s="845">
        <v>54245464</v>
      </c>
      <c r="E90" s="1053"/>
      <c r="F90" s="1053"/>
      <c r="G90" s="1058">
        <f t="shared" si="44"/>
        <v>0</v>
      </c>
      <c r="H90" s="845">
        <f>G90</f>
        <v>0</v>
      </c>
      <c r="I90" s="1102">
        <v>0</v>
      </c>
      <c r="J90" s="1102"/>
      <c r="K90" s="1102"/>
      <c r="L90" s="1102"/>
      <c r="M90" s="1102"/>
      <c r="N90" s="1102"/>
      <c r="O90" s="1102"/>
      <c r="P90" s="1102"/>
      <c r="Q90" s="1102"/>
      <c r="R90" s="1102"/>
      <c r="S90" s="1102"/>
      <c r="T90" s="1102"/>
      <c r="U90" s="1047"/>
      <c r="V90" s="1139"/>
    </row>
    <row r="91" spans="1:22" s="736" customFormat="1">
      <c r="A91" s="1868">
        <f>A90</f>
        <v>6222</v>
      </c>
      <c r="B91" s="1105" t="s">
        <v>1900</v>
      </c>
      <c r="C91" s="1154"/>
      <c r="D91" s="1102"/>
      <c r="E91" s="1102"/>
      <c r="F91" s="1102"/>
      <c r="G91" s="1892">
        <f t="shared" si="44"/>
        <v>76667678.181818172</v>
      </c>
      <c r="H91" s="1102">
        <f t="shared" ref="H91:H93" si="47">G91</f>
        <v>76667678.181818172</v>
      </c>
      <c r="I91" s="1102"/>
      <c r="J91" s="1102"/>
      <c r="K91" s="1102"/>
      <c r="L91" s="1102"/>
      <c r="M91" s="1102"/>
      <c r="N91" s="1102"/>
      <c r="O91" s="1102">
        <v>12777946.363636363</v>
      </c>
      <c r="P91" s="1102">
        <v>12777946.363636363</v>
      </c>
      <c r="Q91" s="1102">
        <v>12777946.363636363</v>
      </c>
      <c r="R91" s="1102">
        <v>12777946.363636363</v>
      </c>
      <c r="S91" s="1102">
        <v>12777946.363636363</v>
      </c>
      <c r="T91" s="1102">
        <v>12777946.363636363</v>
      </c>
      <c r="U91" s="1140"/>
      <c r="V91" s="1155"/>
    </row>
    <row r="92" spans="1:22" s="736" customFormat="1">
      <c r="A92" s="1868"/>
      <c r="B92" s="1105" t="s">
        <v>1901</v>
      </c>
      <c r="C92" s="1154"/>
      <c r="D92" s="1102"/>
      <c r="E92" s="1102"/>
      <c r="F92" s="1102"/>
      <c r="G92" s="1892">
        <f t="shared" si="44"/>
        <v>0</v>
      </c>
      <c r="H92" s="1102">
        <f t="shared" si="47"/>
        <v>0</v>
      </c>
      <c r="I92" s="1102"/>
      <c r="J92" s="1102"/>
      <c r="K92" s="1102"/>
      <c r="L92" s="1102"/>
      <c r="M92" s="1102"/>
      <c r="N92" s="1102"/>
      <c r="O92" s="1102"/>
      <c r="P92" s="1102"/>
      <c r="Q92" s="1102"/>
      <c r="R92" s="1102"/>
      <c r="S92" s="1102"/>
      <c r="T92" s="1102"/>
      <c r="U92" s="1140"/>
      <c r="V92" s="1155"/>
    </row>
    <row r="93" spans="1:22" s="736" customFormat="1">
      <c r="A93" s="1868">
        <f>A90</f>
        <v>6222</v>
      </c>
      <c r="B93" s="1105" t="s">
        <v>1382</v>
      </c>
      <c r="C93" s="1154"/>
      <c r="D93" s="1102">
        <v>0</v>
      </c>
      <c r="E93" s="1102"/>
      <c r="F93" s="1102"/>
      <c r="G93" s="1892">
        <f t="shared" si="44"/>
        <v>0</v>
      </c>
      <c r="H93" s="1102">
        <f t="shared" si="47"/>
        <v>0</v>
      </c>
      <c r="I93" s="1102">
        <v>0</v>
      </c>
      <c r="J93" s="1102">
        <v>0</v>
      </c>
      <c r="K93" s="1102">
        <v>0</v>
      </c>
      <c r="L93" s="1102">
        <v>0</v>
      </c>
      <c r="M93" s="1102">
        <v>0</v>
      </c>
      <c r="N93" s="1102">
        <v>0</v>
      </c>
      <c r="O93" s="1102">
        <v>0</v>
      </c>
      <c r="P93" s="1102">
        <v>0</v>
      </c>
      <c r="Q93" s="1102">
        <v>0</v>
      </c>
      <c r="R93" s="1102">
        <v>0</v>
      </c>
      <c r="S93" s="1102">
        <v>0</v>
      </c>
      <c r="T93" s="1102">
        <v>0</v>
      </c>
      <c r="U93" s="1140"/>
      <c r="V93" s="1155"/>
    </row>
    <row r="94" spans="1:22" s="229" customFormat="1">
      <c r="A94" s="1061">
        <f>A93</f>
        <v>6222</v>
      </c>
      <c r="B94" s="1067" t="s">
        <v>690</v>
      </c>
      <c r="C94" s="845">
        <v>1287300570.6400001</v>
      </c>
      <c r="D94" s="845">
        <v>1366632624</v>
      </c>
      <c r="E94" s="1053"/>
      <c r="F94" s="1053"/>
      <c r="G94" s="1058">
        <f t="shared" si="44"/>
        <v>1480467240</v>
      </c>
      <c r="H94" s="845">
        <f>G94</f>
        <v>1480467240</v>
      </c>
      <c r="I94" s="1102">
        <v>123372270</v>
      </c>
      <c r="J94" s="1102">
        <v>123372270</v>
      </c>
      <c r="K94" s="1102">
        <v>123372270</v>
      </c>
      <c r="L94" s="1102">
        <v>123372270</v>
      </c>
      <c r="M94" s="1102">
        <v>123372270</v>
      </c>
      <c r="N94" s="1102">
        <v>123372270</v>
      </c>
      <c r="O94" s="1102">
        <v>123372270</v>
      </c>
      <c r="P94" s="1102">
        <v>123372270</v>
      </c>
      <c r="Q94" s="1102">
        <v>123372270</v>
      </c>
      <c r="R94" s="1102">
        <v>123372270</v>
      </c>
      <c r="S94" s="1102">
        <v>123372270</v>
      </c>
      <c r="T94" s="1102">
        <v>123372270</v>
      </c>
      <c r="U94" s="1110"/>
      <c r="V94" s="1139"/>
    </row>
    <row r="95" spans="1:22">
      <c r="A95" s="1057">
        <v>16</v>
      </c>
      <c r="B95" s="851" t="s">
        <v>384</v>
      </c>
      <c r="C95" s="846">
        <f>SUM(C97:C99)</f>
        <v>327797840</v>
      </c>
      <c r="D95" s="846">
        <f>SUM(D97:D99)</f>
        <v>356229693.12000024</v>
      </c>
      <c r="E95" s="846">
        <f>SUM(E97:E99)</f>
        <v>0</v>
      </c>
      <c r="F95" s="846"/>
      <c r="G95" s="846">
        <f>SUM(G97:G99)</f>
        <v>396514001.70000023</v>
      </c>
      <c r="H95" s="846">
        <f>SUM(H97:H99)</f>
        <v>384380486.82000023</v>
      </c>
      <c r="I95" s="848">
        <f>I97+I98+I99</f>
        <v>31966342.200000018</v>
      </c>
      <c r="J95" s="848">
        <f t="shared" ref="J95:T95" si="48">J97+J98+J99</f>
        <v>31966342.200000018</v>
      </c>
      <c r="K95" s="848">
        <f t="shared" si="48"/>
        <v>31966342.200000018</v>
      </c>
      <c r="L95" s="848">
        <f t="shared" si="48"/>
        <v>31966342.200000018</v>
      </c>
      <c r="M95" s="848">
        <f t="shared" si="48"/>
        <v>31966342.200000018</v>
      </c>
      <c r="N95" s="848">
        <f t="shared" si="48"/>
        <v>31966342.200000018</v>
      </c>
      <c r="O95" s="848">
        <f t="shared" si="48"/>
        <v>33974305.200000018</v>
      </c>
      <c r="P95" s="848">
        <f t="shared" si="48"/>
        <v>33974305.200000018</v>
      </c>
      <c r="Q95" s="848">
        <f t="shared" si="48"/>
        <v>33974305.200000018</v>
      </c>
      <c r="R95" s="848">
        <f t="shared" si="48"/>
        <v>33974305.200000018</v>
      </c>
      <c r="S95" s="848">
        <f t="shared" si="48"/>
        <v>34777490.400000021</v>
      </c>
      <c r="T95" s="848">
        <f t="shared" si="48"/>
        <v>34041237.300000019</v>
      </c>
      <c r="U95" s="1072"/>
      <c r="V95" s="524"/>
    </row>
    <row r="96" spans="1:22">
      <c r="A96" s="1066"/>
      <c r="B96" s="1073" t="s">
        <v>380</v>
      </c>
      <c r="C96" s="1039"/>
      <c r="D96" s="847">
        <v>0</v>
      </c>
      <c r="E96" s="847"/>
      <c r="F96" s="847"/>
      <c r="G96" s="847"/>
      <c r="H96" s="847"/>
      <c r="I96" s="1049"/>
      <c r="J96" s="1049"/>
      <c r="K96" s="1049"/>
      <c r="L96" s="1049"/>
      <c r="M96" s="1049"/>
      <c r="N96" s="1049"/>
      <c r="O96" s="1049"/>
      <c r="P96" s="1049"/>
      <c r="Q96" s="1049"/>
      <c r="R96" s="1049"/>
      <c r="S96" s="1049"/>
      <c r="T96" s="1049"/>
      <c r="U96" s="1078"/>
      <c r="V96" s="524"/>
    </row>
    <row r="97" spans="1:22">
      <c r="A97" s="1066">
        <v>64214</v>
      </c>
      <c r="B97" s="850" t="s">
        <v>691</v>
      </c>
      <c r="C97" s="1046"/>
      <c r="D97" s="847">
        <v>0</v>
      </c>
      <c r="E97" s="1045"/>
      <c r="F97" s="1045"/>
      <c r="G97" s="1045"/>
      <c r="H97" s="847">
        <f>G97</f>
        <v>0</v>
      </c>
      <c r="I97" s="1049"/>
      <c r="J97" s="1049"/>
      <c r="K97" s="1049"/>
      <c r="L97" s="1049"/>
      <c r="M97" s="1049"/>
      <c r="N97" s="1049"/>
      <c r="O97" s="1049"/>
      <c r="P97" s="1049"/>
      <c r="Q97" s="1049"/>
      <c r="R97" s="1049"/>
      <c r="S97" s="1049"/>
      <c r="T97" s="1049"/>
      <c r="U97" s="1079"/>
      <c r="V97" s="759"/>
    </row>
    <row r="98" spans="1:22">
      <c r="A98" s="1066">
        <v>64212</v>
      </c>
      <c r="B98" s="850" t="s">
        <v>692</v>
      </c>
      <c r="C98" s="847">
        <v>100565240</v>
      </c>
      <c r="D98" s="847">
        <v>105243840</v>
      </c>
      <c r="E98" s="1045"/>
      <c r="F98" s="1045"/>
      <c r="G98" s="847">
        <f>SUM(I98:T98)</f>
        <v>114107162.40000002</v>
      </c>
      <c r="H98" s="847">
        <f>G98</f>
        <v>114107162.40000002</v>
      </c>
      <c r="I98" s="1049">
        <v>9508930.2000000011</v>
      </c>
      <c r="J98" s="1049">
        <v>9508930.2000000011</v>
      </c>
      <c r="K98" s="1049">
        <v>9508930.2000000011</v>
      </c>
      <c r="L98" s="1049">
        <v>9508930.2000000011</v>
      </c>
      <c r="M98" s="1049">
        <v>9508930.2000000011</v>
      </c>
      <c r="N98" s="1049">
        <v>9508930.2000000011</v>
      </c>
      <c r="O98" s="1049">
        <v>9508930.2000000011</v>
      </c>
      <c r="P98" s="1049">
        <v>9508930.2000000011</v>
      </c>
      <c r="Q98" s="1049">
        <v>9508930.2000000011</v>
      </c>
      <c r="R98" s="1049">
        <v>9508930.2000000011</v>
      </c>
      <c r="S98" s="1049">
        <v>9508930.2000000011</v>
      </c>
      <c r="T98" s="1049">
        <v>9508930.2000000011</v>
      </c>
      <c r="U98" s="1079"/>
      <c r="V98" s="759"/>
    </row>
    <row r="99" spans="1:22">
      <c r="A99" s="1066"/>
      <c r="B99" s="850" t="s">
        <v>693</v>
      </c>
      <c r="C99" s="1045">
        <f>SUM(C100:C105)</f>
        <v>227232600</v>
      </c>
      <c r="D99" s="1045">
        <f>SUM(D100:D105)</f>
        <v>250985853.12000021</v>
      </c>
      <c r="E99" s="1045"/>
      <c r="F99" s="1045"/>
      <c r="G99" s="1039">
        <f>SUM(G100:G105)</f>
        <v>282406839.30000019</v>
      </c>
      <c r="H99" s="1039">
        <f>SUM(H100:H105)</f>
        <v>270273324.4200002</v>
      </c>
      <c r="I99" s="1049">
        <f>SUM(I100:I105)</f>
        <v>22457412.000000019</v>
      </c>
      <c r="J99" s="1049">
        <f t="shared" ref="J99:T99" si="49">SUM(J100:J105)</f>
        <v>22457412.000000019</v>
      </c>
      <c r="K99" s="1049">
        <f t="shared" si="49"/>
        <v>22457412.000000019</v>
      </c>
      <c r="L99" s="1049">
        <f t="shared" si="49"/>
        <v>22457412.000000019</v>
      </c>
      <c r="M99" s="1049">
        <f t="shared" si="49"/>
        <v>22457412.000000019</v>
      </c>
      <c r="N99" s="1049">
        <f t="shared" si="49"/>
        <v>22457412.000000019</v>
      </c>
      <c r="O99" s="1049">
        <f t="shared" si="49"/>
        <v>24465375.000000015</v>
      </c>
      <c r="P99" s="1049">
        <f t="shared" si="49"/>
        <v>24465375.000000015</v>
      </c>
      <c r="Q99" s="1049">
        <f t="shared" si="49"/>
        <v>24465375.000000015</v>
      </c>
      <c r="R99" s="1049">
        <f t="shared" si="49"/>
        <v>24465375.000000015</v>
      </c>
      <c r="S99" s="1049">
        <f t="shared" si="49"/>
        <v>25268560.200000018</v>
      </c>
      <c r="T99" s="1049">
        <f t="shared" si="49"/>
        <v>24532307.100000016</v>
      </c>
      <c r="U99" s="1079"/>
      <c r="V99" s="759"/>
    </row>
    <row r="100" spans="1:22" s="229" customFormat="1" ht="14.4">
      <c r="A100" s="1061">
        <v>6224</v>
      </c>
      <c r="B100" s="1067" t="s">
        <v>689</v>
      </c>
      <c r="C100" s="845">
        <v>20685480</v>
      </c>
      <c r="D100" s="845">
        <v>17404096.319999997</v>
      </c>
      <c r="E100" s="1053"/>
      <c r="F100" s="1053"/>
      <c r="G100" s="1051">
        <f>SUM(I100:T100)</f>
        <v>30333787.200000007</v>
      </c>
      <c r="H100" s="845">
        <f>G100*60%</f>
        <v>18200272.320000004</v>
      </c>
      <c r="I100" s="1102">
        <f>1516689.36/0.6</f>
        <v>2527815.6</v>
      </c>
      <c r="J100" s="1102">
        <f t="shared" ref="J100:T100" si="50">1516689.36/0.6</f>
        <v>2527815.6</v>
      </c>
      <c r="K100" s="1102">
        <f t="shared" si="50"/>
        <v>2527815.6</v>
      </c>
      <c r="L100" s="1102">
        <f t="shared" si="50"/>
        <v>2527815.6</v>
      </c>
      <c r="M100" s="1102">
        <f t="shared" si="50"/>
        <v>2527815.6</v>
      </c>
      <c r="N100" s="1102">
        <f t="shared" si="50"/>
        <v>2527815.6</v>
      </c>
      <c r="O100" s="1102">
        <f t="shared" si="50"/>
        <v>2527815.6</v>
      </c>
      <c r="P100" s="1102">
        <f t="shared" si="50"/>
        <v>2527815.6</v>
      </c>
      <c r="Q100" s="1102">
        <f t="shared" si="50"/>
        <v>2527815.6</v>
      </c>
      <c r="R100" s="1102">
        <f t="shared" si="50"/>
        <v>2527815.6</v>
      </c>
      <c r="S100" s="1102">
        <f t="shared" si="50"/>
        <v>2527815.6</v>
      </c>
      <c r="T100" s="1102">
        <f t="shared" si="50"/>
        <v>2527815.6</v>
      </c>
      <c r="U100" s="1080"/>
      <c r="V100" s="760"/>
    </row>
    <row r="101" spans="1:22" s="229" customFormat="1" ht="14.4">
      <c r="A101" s="1061">
        <f>A90</f>
        <v>6222</v>
      </c>
      <c r="B101" s="1067" t="s">
        <v>722</v>
      </c>
      <c r="C101" s="1052"/>
      <c r="D101" s="845">
        <v>9299222.4000000004</v>
      </c>
      <c r="E101" s="1053"/>
      <c r="F101" s="1053"/>
      <c r="G101" s="1051">
        <f t="shared" ref="G101:G105" si="51">SUM(I101:T101)</f>
        <v>0</v>
      </c>
      <c r="H101" s="845">
        <f>G101</f>
        <v>0</v>
      </c>
      <c r="I101" s="1102">
        <v>0</v>
      </c>
      <c r="J101" s="1102">
        <v>0</v>
      </c>
      <c r="K101" s="1102">
        <v>0</v>
      </c>
      <c r="L101" s="1102">
        <v>0</v>
      </c>
      <c r="M101" s="1102">
        <v>0</v>
      </c>
      <c r="N101" s="1102">
        <v>0</v>
      </c>
      <c r="O101" s="1102">
        <v>0</v>
      </c>
      <c r="P101" s="1102">
        <v>0</v>
      </c>
      <c r="Q101" s="1102">
        <v>0</v>
      </c>
      <c r="R101" s="1102">
        <v>0</v>
      </c>
      <c r="S101" s="1102">
        <v>0</v>
      </c>
      <c r="T101" s="1102">
        <v>0</v>
      </c>
      <c r="U101" s="1047"/>
      <c r="V101" s="760"/>
    </row>
    <row r="102" spans="1:22" s="736" customFormat="1" ht="14.4">
      <c r="A102" s="1868">
        <f>A101</f>
        <v>6222</v>
      </c>
      <c r="B102" s="1105" t="s">
        <v>1900</v>
      </c>
      <c r="C102" s="1154"/>
      <c r="D102" s="1102"/>
      <c r="E102" s="1102"/>
      <c r="F102" s="1102"/>
      <c r="G102" s="1892">
        <f t="shared" si="51"/>
        <v>12047778</v>
      </c>
      <c r="H102" s="1102">
        <f t="shared" ref="H102:H104" si="52">G102</f>
        <v>12047778</v>
      </c>
      <c r="I102" s="1102"/>
      <c r="J102" s="1102"/>
      <c r="K102" s="1102"/>
      <c r="L102" s="1102"/>
      <c r="M102" s="1102"/>
      <c r="N102" s="1102"/>
      <c r="O102" s="1102">
        <v>2007963</v>
      </c>
      <c r="P102" s="1102">
        <v>2007963</v>
      </c>
      <c r="Q102" s="1102">
        <v>2007963</v>
      </c>
      <c r="R102" s="1102">
        <v>2007963</v>
      </c>
      <c r="S102" s="1102">
        <v>2007963</v>
      </c>
      <c r="T102" s="1102">
        <v>2007963</v>
      </c>
      <c r="U102" s="1140"/>
      <c r="V102" s="2314"/>
    </row>
    <row r="103" spans="1:22" s="2426" customFormat="1" ht="14.4">
      <c r="A103" s="2420"/>
      <c r="B103" s="2421" t="s">
        <v>1901</v>
      </c>
      <c r="C103" s="2422"/>
      <c r="D103" s="2308"/>
      <c r="E103" s="2308"/>
      <c r="F103" s="2308"/>
      <c r="G103" s="2423">
        <f t="shared" si="51"/>
        <v>0</v>
      </c>
      <c r="H103" s="2308">
        <f t="shared" si="52"/>
        <v>0</v>
      </c>
      <c r="I103" s="2308"/>
      <c r="J103" s="2308"/>
      <c r="K103" s="2308"/>
      <c r="L103" s="2308"/>
      <c r="M103" s="2308"/>
      <c r="N103" s="2308"/>
      <c r="O103" s="1102"/>
      <c r="P103" s="2308"/>
      <c r="Q103" s="2308"/>
      <c r="R103" s="2308"/>
      <c r="S103" s="2308"/>
      <c r="T103" s="2308"/>
      <c r="U103" s="2424"/>
      <c r="V103" s="2425"/>
    </row>
    <row r="104" spans="1:22" s="736" customFormat="1" ht="14.4">
      <c r="A104" s="1868">
        <f>A93</f>
        <v>6222</v>
      </c>
      <c r="B104" s="1105" t="s">
        <v>1382</v>
      </c>
      <c r="C104" s="1154"/>
      <c r="D104" s="1102">
        <v>0</v>
      </c>
      <c r="E104" s="1102"/>
      <c r="F104" s="1102"/>
      <c r="G104" s="1892">
        <f t="shared" si="51"/>
        <v>870117.3</v>
      </c>
      <c r="H104" s="1102">
        <f t="shared" si="52"/>
        <v>870117.3</v>
      </c>
      <c r="I104" s="1102">
        <v>0</v>
      </c>
      <c r="J104" s="1102">
        <v>0</v>
      </c>
      <c r="K104" s="1102">
        <v>0</v>
      </c>
      <c r="L104" s="1102">
        <v>0</v>
      </c>
      <c r="M104" s="1102">
        <v>0</v>
      </c>
      <c r="N104" s="1102">
        <v>0</v>
      </c>
      <c r="O104" s="1102">
        <v>0</v>
      </c>
      <c r="P104" s="1102">
        <v>0</v>
      </c>
      <c r="Q104" s="1102">
        <v>0</v>
      </c>
      <c r="R104" s="1102">
        <v>0</v>
      </c>
      <c r="S104" s="1102">
        <v>803185.20000000007</v>
      </c>
      <c r="T104" s="1102">
        <v>66932.10000000002</v>
      </c>
      <c r="U104" s="1140"/>
      <c r="V104" s="2314"/>
    </row>
    <row r="105" spans="1:22" s="736" customFormat="1" ht="14.4">
      <c r="A105" s="1868">
        <f>A94</f>
        <v>6222</v>
      </c>
      <c r="B105" s="1105" t="s">
        <v>690</v>
      </c>
      <c r="C105" s="1102">
        <v>206547120</v>
      </c>
      <c r="D105" s="1102">
        <v>224282534.40000021</v>
      </c>
      <c r="E105" s="1102"/>
      <c r="F105" s="1102"/>
      <c r="G105" s="1892">
        <f t="shared" si="51"/>
        <v>239155156.80000016</v>
      </c>
      <c r="H105" s="1102">
        <f>G105</f>
        <v>239155156.80000016</v>
      </c>
      <c r="I105" s="1102">
        <v>19929596.400000017</v>
      </c>
      <c r="J105" s="1102">
        <v>19929596.400000017</v>
      </c>
      <c r="K105" s="1102">
        <v>19929596.400000017</v>
      </c>
      <c r="L105" s="1102">
        <v>19929596.400000017</v>
      </c>
      <c r="M105" s="1102">
        <v>19929596.400000017</v>
      </c>
      <c r="N105" s="1102">
        <v>19929596.400000017</v>
      </c>
      <c r="O105" s="1102">
        <v>19929596.400000017</v>
      </c>
      <c r="P105" s="1102">
        <v>19929596.400000017</v>
      </c>
      <c r="Q105" s="1102">
        <v>19929596.400000017</v>
      </c>
      <c r="R105" s="1102">
        <v>19929596.400000017</v>
      </c>
      <c r="S105" s="1102">
        <v>19929596.400000017</v>
      </c>
      <c r="T105" s="1102">
        <v>19929596.400000017</v>
      </c>
      <c r="U105" s="2315"/>
      <c r="V105" s="2314"/>
    </row>
    <row r="106" spans="1:22" s="726" customFormat="1">
      <c r="A106" s="1069">
        <v>17</v>
      </c>
      <c r="B106" s="1071" t="s">
        <v>385</v>
      </c>
      <c r="C106" s="848">
        <f>SUM(C108:C110)</f>
        <v>109599280</v>
      </c>
      <c r="D106" s="848">
        <f>SUM(D108:D110)</f>
        <v>118743231.03999992</v>
      </c>
      <c r="E106" s="848">
        <f>SUM(E108:E110)</f>
        <v>0</v>
      </c>
      <c r="F106" s="848"/>
      <c r="G106" s="848">
        <f>SUM(G108:G110)</f>
        <v>131881294.79999989</v>
      </c>
      <c r="H106" s="848">
        <f>SUM(H108:H110)</f>
        <v>127836789.83999988</v>
      </c>
      <c r="I106" s="848">
        <f>I108+I109+I110</f>
        <v>10655447.399999993</v>
      </c>
      <c r="J106" s="848">
        <f t="shared" ref="J106:T106" si="53">J108+J109+J110</f>
        <v>10655447.399999993</v>
      </c>
      <c r="K106" s="848">
        <f t="shared" si="53"/>
        <v>10655447.399999993</v>
      </c>
      <c r="L106" s="848">
        <f t="shared" si="53"/>
        <v>10655447.399999993</v>
      </c>
      <c r="M106" s="848">
        <f t="shared" si="53"/>
        <v>10655447.399999993</v>
      </c>
      <c r="N106" s="848">
        <f t="shared" si="53"/>
        <v>10655447.399999993</v>
      </c>
      <c r="O106" s="848">
        <f t="shared" si="53"/>
        <v>11324768.399999993</v>
      </c>
      <c r="P106" s="848">
        <f t="shared" si="53"/>
        <v>11324768.399999993</v>
      </c>
      <c r="Q106" s="848">
        <f t="shared" si="53"/>
        <v>11324768.399999993</v>
      </c>
      <c r="R106" s="848">
        <f t="shared" si="53"/>
        <v>11324768.399999993</v>
      </c>
      <c r="S106" s="848">
        <f t="shared" si="53"/>
        <v>11324768.399999993</v>
      </c>
      <c r="T106" s="848">
        <f t="shared" si="53"/>
        <v>11324768.399999993</v>
      </c>
      <c r="U106" s="1904"/>
      <c r="V106" s="2316"/>
    </row>
    <row r="107" spans="1:22" s="736" customFormat="1" ht="14.4">
      <c r="A107" s="1868"/>
      <c r="B107" s="1154" t="s">
        <v>380</v>
      </c>
      <c r="C107" s="1141"/>
      <c r="D107" s="1102">
        <v>0</v>
      </c>
      <c r="E107" s="1049"/>
      <c r="F107" s="1049"/>
      <c r="G107" s="1049"/>
      <c r="H107" s="1102"/>
      <c r="I107" s="1049"/>
      <c r="J107" s="1049"/>
      <c r="K107" s="1049"/>
      <c r="L107" s="1049"/>
      <c r="M107" s="1049"/>
      <c r="N107" s="1049"/>
      <c r="O107" s="1049"/>
      <c r="P107" s="1049"/>
      <c r="Q107" s="1049"/>
      <c r="R107" s="1049"/>
      <c r="S107" s="1049"/>
      <c r="T107" s="1049"/>
      <c r="U107" s="1154"/>
      <c r="V107" s="2314"/>
    </row>
    <row r="108" spans="1:22" s="726" customFormat="1">
      <c r="A108" s="1086">
        <v>64214</v>
      </c>
      <c r="B108" s="1070" t="s">
        <v>691</v>
      </c>
      <c r="C108" s="1050"/>
      <c r="D108" s="1049">
        <v>0</v>
      </c>
      <c r="E108" s="1049"/>
      <c r="F108" s="1049"/>
      <c r="G108" s="1049"/>
      <c r="H108" s="1049">
        <f>G108</f>
        <v>0</v>
      </c>
      <c r="I108" s="1049"/>
      <c r="J108" s="1049"/>
      <c r="K108" s="1049"/>
      <c r="L108" s="1049"/>
      <c r="M108" s="1049"/>
      <c r="N108" s="1049"/>
      <c r="O108" s="1049"/>
      <c r="P108" s="1049"/>
      <c r="Q108" s="1049"/>
      <c r="R108" s="1049"/>
      <c r="S108" s="1049"/>
      <c r="T108" s="1049"/>
      <c r="U108" s="1070"/>
      <c r="V108" s="2317"/>
    </row>
    <row r="109" spans="1:22" s="726" customFormat="1">
      <c r="A109" s="1086">
        <v>64212</v>
      </c>
      <c r="B109" s="1070" t="s">
        <v>692</v>
      </c>
      <c r="C109" s="1049">
        <v>34855080</v>
      </c>
      <c r="D109" s="1049">
        <v>35081280</v>
      </c>
      <c r="E109" s="1049"/>
      <c r="F109" s="1049"/>
      <c r="G109" s="1049">
        <f>SUM(I109:T109)</f>
        <v>38035720.79999999</v>
      </c>
      <c r="H109" s="1049">
        <f>G109</f>
        <v>38035720.79999999</v>
      </c>
      <c r="I109" s="1049">
        <v>3169643.4</v>
      </c>
      <c r="J109" s="1049">
        <v>3169643.4</v>
      </c>
      <c r="K109" s="1049">
        <v>3169643.4</v>
      </c>
      <c r="L109" s="1049">
        <v>3169643.4</v>
      </c>
      <c r="M109" s="1049">
        <v>3169643.4</v>
      </c>
      <c r="N109" s="1049">
        <v>3169643.4</v>
      </c>
      <c r="O109" s="1049">
        <v>3169643.4</v>
      </c>
      <c r="P109" s="1049">
        <v>3169643.4</v>
      </c>
      <c r="Q109" s="1049">
        <v>3169643.4</v>
      </c>
      <c r="R109" s="1049">
        <v>3169643.4</v>
      </c>
      <c r="S109" s="1049">
        <v>3169643.4</v>
      </c>
      <c r="T109" s="1049">
        <v>3169643.4</v>
      </c>
      <c r="U109" s="1070"/>
      <c r="V109" s="2317"/>
    </row>
    <row r="110" spans="1:22" s="726" customFormat="1">
      <c r="A110" s="1086"/>
      <c r="B110" s="1070" t="s">
        <v>693</v>
      </c>
      <c r="C110" s="1049">
        <f>SUM(C111:C116)</f>
        <v>74744200</v>
      </c>
      <c r="D110" s="1049">
        <f>SUM(D111:D116)</f>
        <v>83661951.039999917</v>
      </c>
      <c r="E110" s="1049"/>
      <c r="F110" s="1049"/>
      <c r="G110" s="1050">
        <f>SUM(G111:G116)</f>
        <v>93845573.999999911</v>
      </c>
      <c r="H110" s="1050">
        <f>SUM(H111:H116)</f>
        <v>89801069.039999902</v>
      </c>
      <c r="I110" s="1049">
        <f>SUM(I111:I116)</f>
        <v>7485803.9999999925</v>
      </c>
      <c r="J110" s="1049">
        <f t="shared" ref="J110:T110" si="54">SUM(J111:J116)</f>
        <v>7485803.9999999925</v>
      </c>
      <c r="K110" s="1049">
        <f t="shared" si="54"/>
        <v>7485803.9999999925</v>
      </c>
      <c r="L110" s="1049">
        <f t="shared" si="54"/>
        <v>7485803.9999999925</v>
      </c>
      <c r="M110" s="1049">
        <f t="shared" si="54"/>
        <v>7485803.9999999925</v>
      </c>
      <c r="N110" s="1049">
        <f t="shared" si="54"/>
        <v>7485803.9999999925</v>
      </c>
      <c r="O110" s="1049">
        <f t="shared" si="54"/>
        <v>8155124.9999999925</v>
      </c>
      <c r="P110" s="1049">
        <f t="shared" si="54"/>
        <v>8155124.9999999925</v>
      </c>
      <c r="Q110" s="1049">
        <f t="shared" si="54"/>
        <v>8155124.9999999925</v>
      </c>
      <c r="R110" s="1049">
        <f t="shared" si="54"/>
        <v>8155124.9999999925</v>
      </c>
      <c r="S110" s="1049">
        <f t="shared" si="54"/>
        <v>8155124.9999999925</v>
      </c>
      <c r="T110" s="1049">
        <f t="shared" si="54"/>
        <v>8155124.9999999925</v>
      </c>
      <c r="U110" s="1070"/>
      <c r="V110" s="2317"/>
    </row>
    <row r="111" spans="1:22" s="736" customFormat="1" ht="14.4">
      <c r="A111" s="1868">
        <v>6224</v>
      </c>
      <c r="B111" s="1105" t="s">
        <v>689</v>
      </c>
      <c r="C111" s="1102">
        <v>5895160</v>
      </c>
      <c r="D111" s="1102">
        <v>5801365.4400000004</v>
      </c>
      <c r="E111" s="1102"/>
      <c r="F111" s="1102"/>
      <c r="G111" s="1102">
        <f>SUM(I111:T111)</f>
        <v>10111262.399999999</v>
      </c>
      <c r="H111" s="1102">
        <f>G111*60%</f>
        <v>6066757.4399999985</v>
      </c>
      <c r="I111" s="1102">
        <f>505563.12/0.6</f>
        <v>842605.20000000007</v>
      </c>
      <c r="J111" s="1102">
        <f t="shared" ref="J111:T111" si="55">505563.12/0.6</f>
        <v>842605.20000000007</v>
      </c>
      <c r="K111" s="1102">
        <f t="shared" si="55"/>
        <v>842605.20000000007</v>
      </c>
      <c r="L111" s="1102">
        <f t="shared" si="55"/>
        <v>842605.20000000007</v>
      </c>
      <c r="M111" s="1102">
        <f t="shared" si="55"/>
        <v>842605.20000000007</v>
      </c>
      <c r="N111" s="1102">
        <f t="shared" si="55"/>
        <v>842605.20000000007</v>
      </c>
      <c r="O111" s="1102">
        <f t="shared" si="55"/>
        <v>842605.20000000007</v>
      </c>
      <c r="P111" s="1102">
        <f t="shared" si="55"/>
        <v>842605.20000000007</v>
      </c>
      <c r="Q111" s="1102">
        <f t="shared" si="55"/>
        <v>842605.20000000007</v>
      </c>
      <c r="R111" s="1102">
        <f t="shared" si="55"/>
        <v>842605.20000000007</v>
      </c>
      <c r="S111" s="1102">
        <f t="shared" si="55"/>
        <v>842605.20000000007</v>
      </c>
      <c r="T111" s="1102">
        <f t="shared" si="55"/>
        <v>842605.20000000007</v>
      </c>
      <c r="U111" s="1154"/>
      <c r="V111" s="2314"/>
    </row>
    <row r="112" spans="1:22" s="736" customFormat="1" ht="14.4">
      <c r="A112" s="1868">
        <v>6222</v>
      </c>
      <c r="B112" s="1105" t="s">
        <v>722</v>
      </c>
      <c r="C112" s="1154"/>
      <c r="D112" s="1102">
        <v>3099740.8000000003</v>
      </c>
      <c r="E112" s="1102"/>
      <c r="F112" s="1102"/>
      <c r="G112" s="1102">
        <f t="shared" ref="G112:G116" si="56">SUM(I112:T112)</f>
        <v>0</v>
      </c>
      <c r="H112" s="1102">
        <f>G112</f>
        <v>0</v>
      </c>
      <c r="I112" s="1102">
        <v>0</v>
      </c>
      <c r="J112" s="1102">
        <v>0</v>
      </c>
      <c r="K112" s="1102">
        <v>0</v>
      </c>
      <c r="L112" s="1102">
        <v>0</v>
      </c>
      <c r="M112" s="1102">
        <v>0</v>
      </c>
      <c r="N112" s="1102">
        <v>0</v>
      </c>
      <c r="O112" s="1102">
        <v>0</v>
      </c>
      <c r="P112" s="1102">
        <v>0</v>
      </c>
      <c r="Q112" s="1102">
        <v>0</v>
      </c>
      <c r="R112" s="1102">
        <v>0</v>
      </c>
      <c r="S112" s="1102">
        <v>0</v>
      </c>
      <c r="T112" s="1102">
        <v>0</v>
      </c>
      <c r="U112" s="1140"/>
      <c r="V112" s="2314"/>
    </row>
    <row r="113" spans="1:22" s="736" customFormat="1" ht="14.4">
      <c r="A113" s="1868">
        <v>6222</v>
      </c>
      <c r="B113" s="1105" t="s">
        <v>1900</v>
      </c>
      <c r="C113" s="1154"/>
      <c r="D113" s="1102"/>
      <c r="E113" s="1102"/>
      <c r="F113" s="1102"/>
      <c r="G113" s="1102">
        <f t="shared" si="56"/>
        <v>4015926</v>
      </c>
      <c r="H113" s="1102">
        <f t="shared" ref="H113:H115" si="57">G113</f>
        <v>4015926</v>
      </c>
      <c r="I113" s="1102"/>
      <c r="J113" s="1102"/>
      <c r="K113" s="1102"/>
      <c r="L113" s="1102"/>
      <c r="M113" s="1102"/>
      <c r="N113" s="1102"/>
      <c r="O113" s="1102">
        <v>669321</v>
      </c>
      <c r="P113" s="1102">
        <v>669321</v>
      </c>
      <c r="Q113" s="1102">
        <v>669321</v>
      </c>
      <c r="R113" s="1102">
        <v>669321</v>
      </c>
      <c r="S113" s="1102">
        <v>669321</v>
      </c>
      <c r="T113" s="1102">
        <v>669321</v>
      </c>
      <c r="U113" s="1140"/>
      <c r="V113" s="2314"/>
    </row>
    <row r="114" spans="1:22" s="2426" customFormat="1" ht="14.4">
      <c r="A114" s="2420"/>
      <c r="B114" s="2421" t="s">
        <v>1901</v>
      </c>
      <c r="C114" s="2422"/>
      <c r="D114" s="2308"/>
      <c r="E114" s="2308"/>
      <c r="F114" s="2308"/>
      <c r="G114" s="2308">
        <f t="shared" si="56"/>
        <v>0</v>
      </c>
      <c r="H114" s="2308">
        <f t="shared" si="57"/>
        <v>0</v>
      </c>
      <c r="I114" s="2308"/>
      <c r="J114" s="2308"/>
      <c r="K114" s="2308"/>
      <c r="L114" s="2308"/>
      <c r="M114" s="2308"/>
      <c r="N114" s="2308"/>
      <c r="O114" s="1102"/>
      <c r="P114" s="2308"/>
      <c r="Q114" s="2308"/>
      <c r="R114" s="2308"/>
      <c r="S114" s="2308"/>
      <c r="T114" s="2308"/>
      <c r="U114" s="2424"/>
      <c r="V114" s="2425"/>
    </row>
    <row r="115" spans="1:22" s="736" customFormat="1" ht="14.4">
      <c r="A115" s="1868">
        <v>6222</v>
      </c>
      <c r="B115" s="1105" t="s">
        <v>1382</v>
      </c>
      <c r="C115" s="1154"/>
      <c r="D115" s="1102">
        <v>0</v>
      </c>
      <c r="E115" s="1102"/>
      <c r="F115" s="1102"/>
      <c r="G115" s="1102">
        <f t="shared" si="56"/>
        <v>0</v>
      </c>
      <c r="H115" s="1102">
        <f t="shared" si="57"/>
        <v>0</v>
      </c>
      <c r="I115" s="1102">
        <v>0</v>
      </c>
      <c r="J115" s="1102">
        <v>0</v>
      </c>
      <c r="K115" s="1102">
        <v>0</v>
      </c>
      <c r="L115" s="1102">
        <v>0</v>
      </c>
      <c r="M115" s="1102">
        <v>0</v>
      </c>
      <c r="N115" s="1102">
        <v>0</v>
      </c>
      <c r="O115" s="1102">
        <v>0</v>
      </c>
      <c r="P115" s="1102">
        <v>0</v>
      </c>
      <c r="Q115" s="1102">
        <v>0</v>
      </c>
      <c r="R115" s="1102">
        <v>0</v>
      </c>
      <c r="S115" s="1102">
        <v>0</v>
      </c>
      <c r="T115" s="1102">
        <v>0</v>
      </c>
      <c r="U115" s="1140"/>
      <c r="V115" s="2314"/>
    </row>
    <row r="116" spans="1:22" s="736" customFormat="1" ht="14.4">
      <c r="A116" s="1868">
        <v>6222</v>
      </c>
      <c r="B116" s="1105" t="s">
        <v>690</v>
      </c>
      <c r="C116" s="1102">
        <v>68849040</v>
      </c>
      <c r="D116" s="1102">
        <v>74760844.799999923</v>
      </c>
      <c r="E116" s="1102"/>
      <c r="F116" s="1102"/>
      <c r="G116" s="1102">
        <f t="shared" si="56"/>
        <v>79718385.599999905</v>
      </c>
      <c r="H116" s="1102">
        <f>G116</f>
        <v>79718385.599999905</v>
      </c>
      <c r="I116" s="1102">
        <v>6643198.7999999924</v>
      </c>
      <c r="J116" s="1102">
        <v>6643198.7999999924</v>
      </c>
      <c r="K116" s="1102">
        <v>6643198.7999999924</v>
      </c>
      <c r="L116" s="1102">
        <v>6643198.7999999924</v>
      </c>
      <c r="M116" s="1102">
        <v>6643198.7999999924</v>
      </c>
      <c r="N116" s="1102">
        <v>6643198.7999999924</v>
      </c>
      <c r="O116" s="1102">
        <v>6643198.7999999924</v>
      </c>
      <c r="P116" s="1102">
        <v>6643198.7999999924</v>
      </c>
      <c r="Q116" s="1102">
        <v>6643198.7999999924</v>
      </c>
      <c r="R116" s="1102">
        <v>6643198.7999999924</v>
      </c>
      <c r="S116" s="1102">
        <v>6643198.7999999924</v>
      </c>
      <c r="T116" s="1102">
        <v>6643198.7999999924</v>
      </c>
      <c r="U116" s="1154"/>
      <c r="V116" s="2314"/>
    </row>
    <row r="117" spans="1:22" s="726" customFormat="1">
      <c r="A117" s="1069">
        <v>18</v>
      </c>
      <c r="B117" s="1071" t="s">
        <v>386</v>
      </c>
      <c r="C117" s="848">
        <f>SUM(C119:C121)</f>
        <v>261811400.79999998</v>
      </c>
      <c r="D117" s="848">
        <f>SUM(D119:D121)</f>
        <v>269006190.0799998</v>
      </c>
      <c r="E117" s="848">
        <f>SUM(E119:E121)</f>
        <v>0</v>
      </c>
      <c r="F117" s="848"/>
      <c r="G117" s="848">
        <f>SUM(G119:G121)</f>
        <v>454042123.72363597</v>
      </c>
      <c r="H117" s="848">
        <f>SUM(H119:H121)</f>
        <v>445953113.80363595</v>
      </c>
      <c r="I117" s="848">
        <f>I119+I120+I121</f>
        <v>37106675.279999971</v>
      </c>
      <c r="J117" s="848">
        <f t="shared" ref="J117:T117" si="58">J119+J120+J121</f>
        <v>37106675.279999971</v>
      </c>
      <c r="K117" s="848">
        <f t="shared" si="58"/>
        <v>37106675.279999971</v>
      </c>
      <c r="L117" s="848">
        <f t="shared" si="58"/>
        <v>37106675.279999971</v>
      </c>
      <c r="M117" s="848">
        <f t="shared" si="58"/>
        <v>37106675.279999971</v>
      </c>
      <c r="N117" s="848">
        <f t="shared" si="58"/>
        <v>37106675.279999971</v>
      </c>
      <c r="O117" s="848">
        <f t="shared" si="58"/>
        <v>38567012.007272691</v>
      </c>
      <c r="P117" s="848">
        <f t="shared" si="58"/>
        <v>38567012.007272691</v>
      </c>
      <c r="Q117" s="848">
        <f t="shared" si="58"/>
        <v>38567012.007272691</v>
      </c>
      <c r="R117" s="848">
        <f t="shared" si="58"/>
        <v>38567012.007272691</v>
      </c>
      <c r="S117" s="848">
        <f t="shared" si="58"/>
        <v>38567012.007272691</v>
      </c>
      <c r="T117" s="848">
        <f t="shared" si="58"/>
        <v>38567012.007272691</v>
      </c>
      <c r="U117" s="1904"/>
      <c r="V117" s="2316"/>
    </row>
    <row r="118" spans="1:22" s="736" customFormat="1" ht="14.4">
      <c r="A118" s="1868"/>
      <c r="B118" s="1154" t="s">
        <v>380</v>
      </c>
      <c r="C118" s="1141"/>
      <c r="D118" s="1102">
        <v>0</v>
      </c>
      <c r="E118" s="1049"/>
      <c r="F118" s="1049"/>
      <c r="G118" s="1049"/>
      <c r="H118" s="1102"/>
      <c r="I118" s="1049"/>
      <c r="J118" s="1049"/>
      <c r="K118" s="1049"/>
      <c r="L118" s="1049"/>
      <c r="M118" s="1049"/>
      <c r="N118" s="1049"/>
      <c r="O118" s="1049"/>
      <c r="P118" s="1049"/>
      <c r="Q118" s="1049"/>
      <c r="R118" s="1049"/>
      <c r="S118" s="1049"/>
      <c r="T118" s="1049"/>
      <c r="U118" s="1154"/>
      <c r="V118" s="2314"/>
    </row>
    <row r="119" spans="1:22" s="726" customFormat="1">
      <c r="A119" s="1086">
        <v>64214</v>
      </c>
      <c r="B119" s="1070" t="s">
        <v>691</v>
      </c>
      <c r="C119" s="1049">
        <v>19552860</v>
      </c>
      <c r="D119" s="1049">
        <v>18230832</v>
      </c>
      <c r="E119" s="1049"/>
      <c r="F119" s="1049"/>
      <c r="G119" s="1049">
        <f>SUM(I119:T119)</f>
        <v>27057888</v>
      </c>
      <c r="H119" s="1049">
        <f>G119</f>
        <v>27057888</v>
      </c>
      <c r="I119" s="1049">
        <v>2254824</v>
      </c>
      <c r="J119" s="1049">
        <v>2254824</v>
      </c>
      <c r="K119" s="1049">
        <v>2254824</v>
      </c>
      <c r="L119" s="1049">
        <v>2254824</v>
      </c>
      <c r="M119" s="1049">
        <v>2254824</v>
      </c>
      <c r="N119" s="1049">
        <v>2254824</v>
      </c>
      <c r="O119" s="1049">
        <v>2254824</v>
      </c>
      <c r="P119" s="1049">
        <v>2254824</v>
      </c>
      <c r="Q119" s="1049">
        <v>2254824</v>
      </c>
      <c r="R119" s="1049">
        <v>2254824</v>
      </c>
      <c r="S119" s="1049">
        <v>2254824</v>
      </c>
      <c r="T119" s="1049">
        <v>2254824</v>
      </c>
      <c r="U119" s="2318"/>
      <c r="V119" s="2317"/>
    </row>
    <row r="120" spans="1:22" s="726" customFormat="1">
      <c r="A120" s="1086">
        <v>64212</v>
      </c>
      <c r="B120" s="1070" t="s">
        <v>692</v>
      </c>
      <c r="C120" s="1049">
        <v>77010528</v>
      </c>
      <c r="D120" s="1049">
        <v>76786560</v>
      </c>
      <c r="E120" s="1049"/>
      <c r="F120" s="1049"/>
      <c r="G120" s="1049">
        <f>SUM(I120:T120)</f>
        <v>228803434.55999985</v>
      </c>
      <c r="H120" s="1049">
        <f>G120</f>
        <v>228803434.55999985</v>
      </c>
      <c r="I120" s="1049">
        <v>19066952.879999984</v>
      </c>
      <c r="J120" s="1049">
        <v>19066952.879999984</v>
      </c>
      <c r="K120" s="1049">
        <v>19066952.879999984</v>
      </c>
      <c r="L120" s="1049">
        <v>19066952.879999984</v>
      </c>
      <c r="M120" s="1049">
        <v>19066952.879999984</v>
      </c>
      <c r="N120" s="1049">
        <v>19066952.879999984</v>
      </c>
      <c r="O120" s="1049">
        <v>19066952.879999984</v>
      </c>
      <c r="P120" s="1049">
        <v>19066952.879999984</v>
      </c>
      <c r="Q120" s="1049">
        <v>19066952.879999984</v>
      </c>
      <c r="R120" s="1049">
        <v>19066952.879999984</v>
      </c>
      <c r="S120" s="1049">
        <v>19066952.879999984</v>
      </c>
      <c r="T120" s="1049">
        <v>19066952.879999984</v>
      </c>
      <c r="U120" s="2318"/>
      <c r="V120" s="2317"/>
    </row>
    <row r="121" spans="1:22" s="726" customFormat="1">
      <c r="A121" s="1086"/>
      <c r="B121" s="1070" t="s">
        <v>693</v>
      </c>
      <c r="C121" s="1049">
        <f>SUM(C122:C127)</f>
        <v>165248012.79999998</v>
      </c>
      <c r="D121" s="1049">
        <f>SUM(D122:D127)</f>
        <v>173988798.0799998</v>
      </c>
      <c r="E121" s="1049"/>
      <c r="F121" s="1049"/>
      <c r="G121" s="1049">
        <f>SUM(G122:G127)</f>
        <v>198180801.16363612</v>
      </c>
      <c r="H121" s="1050">
        <f>SUM(H122:H127)</f>
        <v>190091791.24363613</v>
      </c>
      <c r="I121" s="1049">
        <f>SUM(I122:I127)</f>
        <v>15784898.399999984</v>
      </c>
      <c r="J121" s="1049">
        <f t="shared" ref="J121:T121" si="59">SUM(J122:J127)</f>
        <v>15784898.399999984</v>
      </c>
      <c r="K121" s="1049">
        <f t="shared" si="59"/>
        <v>15784898.399999984</v>
      </c>
      <c r="L121" s="1049">
        <f t="shared" si="59"/>
        <v>15784898.399999984</v>
      </c>
      <c r="M121" s="1049">
        <f t="shared" si="59"/>
        <v>15784898.399999984</v>
      </c>
      <c r="N121" s="1049">
        <f t="shared" si="59"/>
        <v>15784898.399999984</v>
      </c>
      <c r="O121" s="1049">
        <f t="shared" si="59"/>
        <v>17245235.12727271</v>
      </c>
      <c r="P121" s="1049">
        <f t="shared" si="59"/>
        <v>17245235.12727271</v>
      </c>
      <c r="Q121" s="1049">
        <f t="shared" si="59"/>
        <v>17245235.12727271</v>
      </c>
      <c r="R121" s="1049">
        <f t="shared" si="59"/>
        <v>17245235.12727271</v>
      </c>
      <c r="S121" s="1049">
        <f t="shared" si="59"/>
        <v>17245235.12727271</v>
      </c>
      <c r="T121" s="1049">
        <f t="shared" si="59"/>
        <v>17245235.12727271</v>
      </c>
      <c r="U121" s="1070"/>
      <c r="V121" s="2317"/>
    </row>
    <row r="122" spans="1:22" s="736" customFormat="1" ht="14.4">
      <c r="A122" s="1868">
        <v>6224</v>
      </c>
      <c r="B122" s="1105" t="s">
        <v>689</v>
      </c>
      <c r="C122" s="1102">
        <v>14651501.439999999</v>
      </c>
      <c r="D122" s="1102">
        <v>11602730.880000001</v>
      </c>
      <c r="E122" s="1102"/>
      <c r="F122" s="1102"/>
      <c r="G122" s="1102">
        <f>SUM(I122:T122)</f>
        <v>20222524.799999997</v>
      </c>
      <c r="H122" s="1102">
        <f>G122*60%</f>
        <v>12133514.879999997</v>
      </c>
      <c r="I122" s="1102">
        <f>1011126.24/0.6</f>
        <v>1685210.4000000001</v>
      </c>
      <c r="J122" s="1102">
        <f t="shared" ref="J122:T122" si="60">1011126.24/0.6</f>
        <v>1685210.4000000001</v>
      </c>
      <c r="K122" s="1102">
        <f t="shared" si="60"/>
        <v>1685210.4000000001</v>
      </c>
      <c r="L122" s="1102">
        <f t="shared" si="60"/>
        <v>1685210.4000000001</v>
      </c>
      <c r="M122" s="1102">
        <f t="shared" si="60"/>
        <v>1685210.4000000001</v>
      </c>
      <c r="N122" s="1102">
        <f t="shared" si="60"/>
        <v>1685210.4000000001</v>
      </c>
      <c r="O122" s="1102">
        <f t="shared" si="60"/>
        <v>1685210.4000000001</v>
      </c>
      <c r="P122" s="1102">
        <f t="shared" si="60"/>
        <v>1685210.4000000001</v>
      </c>
      <c r="Q122" s="1102">
        <f t="shared" si="60"/>
        <v>1685210.4000000001</v>
      </c>
      <c r="R122" s="1102">
        <f t="shared" si="60"/>
        <v>1685210.4000000001</v>
      </c>
      <c r="S122" s="1102">
        <f t="shared" si="60"/>
        <v>1685210.4000000001</v>
      </c>
      <c r="T122" s="1102">
        <f t="shared" si="60"/>
        <v>1685210.4000000001</v>
      </c>
      <c r="U122" s="1154"/>
      <c r="V122" s="2314"/>
    </row>
    <row r="123" spans="1:22" s="736" customFormat="1" ht="14.4">
      <c r="A123" s="1868">
        <v>6222</v>
      </c>
      <c r="B123" s="1105" t="s">
        <v>722</v>
      </c>
      <c r="C123" s="1102"/>
      <c r="D123" s="1102">
        <v>6199481.6000000006</v>
      </c>
      <c r="E123" s="1102"/>
      <c r="F123" s="1102"/>
      <c r="G123" s="1102">
        <f t="shared" ref="G123:G127" si="61">SUM(I123:T123)</f>
        <v>0</v>
      </c>
      <c r="H123" s="1102">
        <f>G123</f>
        <v>0</v>
      </c>
      <c r="I123" s="1102">
        <v>0</v>
      </c>
      <c r="J123" s="1102">
        <v>0</v>
      </c>
      <c r="K123" s="1102">
        <v>0</v>
      </c>
      <c r="L123" s="1102">
        <v>0</v>
      </c>
      <c r="M123" s="1102">
        <v>0</v>
      </c>
      <c r="N123" s="1102">
        <v>0</v>
      </c>
      <c r="O123" s="1102">
        <v>0</v>
      </c>
      <c r="P123" s="1102">
        <v>0</v>
      </c>
      <c r="Q123" s="1102">
        <v>0</v>
      </c>
      <c r="R123" s="1102">
        <v>0</v>
      </c>
      <c r="S123" s="1102">
        <v>0</v>
      </c>
      <c r="T123" s="1102">
        <v>0</v>
      </c>
      <c r="U123" s="1140"/>
      <c r="V123" s="2314"/>
    </row>
    <row r="124" spans="1:22" s="736" customFormat="1" ht="14.4">
      <c r="A124" s="1868">
        <v>6222</v>
      </c>
      <c r="B124" s="1105" t="s">
        <v>1900</v>
      </c>
      <c r="C124" s="1102"/>
      <c r="D124" s="1102"/>
      <c r="E124" s="1102"/>
      <c r="F124" s="1102"/>
      <c r="G124" s="1102">
        <f t="shared" si="61"/>
        <v>8762020.3636363633</v>
      </c>
      <c r="H124" s="1102">
        <f t="shared" ref="H124:H126" si="62">G124</f>
        <v>8762020.3636363633</v>
      </c>
      <c r="I124" s="1102"/>
      <c r="J124" s="1102"/>
      <c r="K124" s="1102"/>
      <c r="L124" s="1102"/>
      <c r="M124" s="1102"/>
      <c r="N124" s="1102"/>
      <c r="O124" s="1102">
        <v>1460336.7272727273</v>
      </c>
      <c r="P124" s="1102">
        <v>1460336.7272727273</v>
      </c>
      <c r="Q124" s="1102">
        <v>1460336.7272727273</v>
      </c>
      <c r="R124" s="1102">
        <v>1460336.7272727273</v>
      </c>
      <c r="S124" s="1102">
        <v>1460336.7272727273</v>
      </c>
      <c r="T124" s="1102">
        <v>1460336.7272727273</v>
      </c>
      <c r="U124" s="1140"/>
      <c r="V124" s="2314"/>
    </row>
    <row r="125" spans="1:22" s="736" customFormat="1" ht="14.4">
      <c r="A125" s="1868"/>
      <c r="B125" s="1105" t="s">
        <v>1901</v>
      </c>
      <c r="C125" s="1102"/>
      <c r="D125" s="1102"/>
      <c r="E125" s="1102"/>
      <c r="F125" s="1102"/>
      <c r="G125" s="1102">
        <f t="shared" si="61"/>
        <v>0</v>
      </c>
      <c r="H125" s="1102">
        <f t="shared" si="62"/>
        <v>0</v>
      </c>
      <c r="I125" s="1102"/>
      <c r="J125" s="1102"/>
      <c r="K125" s="1102"/>
      <c r="L125" s="1102"/>
      <c r="M125" s="1102"/>
      <c r="N125" s="1102"/>
      <c r="O125" s="1102"/>
      <c r="P125" s="1102"/>
      <c r="Q125" s="1102"/>
      <c r="R125" s="1102"/>
      <c r="S125" s="1102"/>
      <c r="T125" s="1102"/>
      <c r="U125" s="1140"/>
      <c r="V125" s="2314"/>
    </row>
    <row r="126" spans="1:22" s="736" customFormat="1" ht="14.4">
      <c r="A126" s="1868">
        <v>6222</v>
      </c>
      <c r="B126" s="1105" t="s">
        <v>1382</v>
      </c>
      <c r="C126" s="1102"/>
      <c r="D126" s="1102">
        <v>0</v>
      </c>
      <c r="E126" s="1102"/>
      <c r="F126" s="1102"/>
      <c r="G126" s="1102">
        <f t="shared" si="61"/>
        <v>0</v>
      </c>
      <c r="H126" s="1102">
        <f t="shared" si="62"/>
        <v>0</v>
      </c>
      <c r="I126" s="1102">
        <v>0</v>
      </c>
      <c r="J126" s="1102">
        <v>0</v>
      </c>
      <c r="K126" s="1102">
        <v>0</v>
      </c>
      <c r="L126" s="1102">
        <v>0</v>
      </c>
      <c r="M126" s="1102">
        <v>0</v>
      </c>
      <c r="N126" s="1102">
        <v>0</v>
      </c>
      <c r="O126" s="1102">
        <v>0</v>
      </c>
      <c r="P126" s="1102">
        <v>0</v>
      </c>
      <c r="Q126" s="1102">
        <v>0</v>
      </c>
      <c r="R126" s="1102">
        <v>0</v>
      </c>
      <c r="S126" s="1102">
        <v>0</v>
      </c>
      <c r="T126" s="1102">
        <v>0</v>
      </c>
      <c r="U126" s="1140"/>
      <c r="V126" s="2314"/>
    </row>
    <row r="127" spans="1:22" s="229" customFormat="1" ht="14.4">
      <c r="A127" s="1061">
        <v>6222</v>
      </c>
      <c r="B127" s="1067" t="s">
        <v>690</v>
      </c>
      <c r="C127" s="845">
        <v>150596511.35999998</v>
      </c>
      <c r="D127" s="845">
        <v>156186585.59999982</v>
      </c>
      <c r="E127" s="1053"/>
      <c r="F127" s="1053"/>
      <c r="G127" s="845">
        <f t="shared" si="61"/>
        <v>169196255.99999976</v>
      </c>
      <c r="H127" s="845">
        <f>G127</f>
        <v>169196255.99999976</v>
      </c>
      <c r="I127" s="1102">
        <v>14099687.999999983</v>
      </c>
      <c r="J127" s="1102">
        <v>14099687.999999983</v>
      </c>
      <c r="K127" s="1102">
        <v>14099687.999999983</v>
      </c>
      <c r="L127" s="1102">
        <v>14099687.999999983</v>
      </c>
      <c r="M127" s="1102">
        <v>14099687.999999983</v>
      </c>
      <c r="N127" s="1102">
        <v>14099687.999999983</v>
      </c>
      <c r="O127" s="1102">
        <v>14099687.999999983</v>
      </c>
      <c r="P127" s="1102">
        <v>14099687.999999983</v>
      </c>
      <c r="Q127" s="1102">
        <v>14099687.999999983</v>
      </c>
      <c r="R127" s="1102">
        <v>14099687.999999983</v>
      </c>
      <c r="S127" s="1102">
        <v>14099687.999999983</v>
      </c>
      <c r="T127" s="1102">
        <v>14099687.999999983</v>
      </c>
      <c r="U127" s="1073"/>
      <c r="V127" s="760"/>
    </row>
    <row r="128" spans="1:22">
      <c r="A128" s="1057">
        <v>19</v>
      </c>
      <c r="B128" s="851" t="s">
        <v>1445</v>
      </c>
      <c r="C128" s="846">
        <f t="shared" ref="C128:I128" si="63">SUM(C129:C134)</f>
        <v>3291635762</v>
      </c>
      <c r="D128" s="846">
        <f t="shared" si="63"/>
        <v>3510151584</v>
      </c>
      <c r="E128" s="846">
        <f t="shared" si="63"/>
        <v>3514135559</v>
      </c>
      <c r="F128" s="846">
        <f>'[85]2025 (10.25)'!$AN$140</f>
        <v>3437132460</v>
      </c>
      <c r="G128" s="846">
        <f>SUM(G129:G134)</f>
        <v>4322820000</v>
      </c>
      <c r="H128" s="846">
        <f t="shared" si="63"/>
        <v>4150500000</v>
      </c>
      <c r="I128" s="721">
        <f t="shared" si="63"/>
        <v>346285000</v>
      </c>
      <c r="J128" s="721">
        <f t="shared" ref="J128:T128" si="64">SUM(J129:J134)</f>
        <v>346285000</v>
      </c>
      <c r="K128" s="721">
        <f t="shared" si="64"/>
        <v>346285000</v>
      </c>
      <c r="L128" s="721">
        <f t="shared" si="64"/>
        <v>346285000</v>
      </c>
      <c r="M128" s="721">
        <f t="shared" si="64"/>
        <v>346285000</v>
      </c>
      <c r="N128" s="721">
        <f t="shared" si="64"/>
        <v>346285000</v>
      </c>
      <c r="O128" s="721">
        <f t="shared" si="64"/>
        <v>374185000</v>
      </c>
      <c r="P128" s="721">
        <f t="shared" si="64"/>
        <v>374185000</v>
      </c>
      <c r="Q128" s="721">
        <f t="shared" si="64"/>
        <v>374185000</v>
      </c>
      <c r="R128" s="721">
        <f t="shared" si="64"/>
        <v>374185000</v>
      </c>
      <c r="S128" s="721">
        <f t="shared" si="64"/>
        <v>374185000</v>
      </c>
      <c r="T128" s="721">
        <f t="shared" si="64"/>
        <v>374185000</v>
      </c>
      <c r="U128" s="851"/>
      <c r="V128" s="522"/>
    </row>
    <row r="129" spans="1:22">
      <c r="A129" s="1066">
        <v>627842</v>
      </c>
      <c r="B129" s="1062" t="s">
        <v>689</v>
      </c>
      <c r="C129" s="1039">
        <v>171412852</v>
      </c>
      <c r="D129" s="847">
        <v>191113344</v>
      </c>
      <c r="E129" s="1039">
        <f>'[84]DK2024 (11.24)'!$W$130</f>
        <v>200282399</v>
      </c>
      <c r="F129" s="1039"/>
      <c r="G129" s="1058">
        <f>SUM(I129:T129)</f>
        <v>430800000</v>
      </c>
      <c r="H129" s="847">
        <f>G129*60%</f>
        <v>258480000</v>
      </c>
      <c r="I129" s="1049">
        <f>21540000/0.6</f>
        <v>35900000</v>
      </c>
      <c r="J129" s="1049">
        <f t="shared" ref="J129:T129" si="65">21540000/0.6</f>
        <v>35900000</v>
      </c>
      <c r="K129" s="1049">
        <f t="shared" si="65"/>
        <v>35900000</v>
      </c>
      <c r="L129" s="1049">
        <f t="shared" si="65"/>
        <v>35900000</v>
      </c>
      <c r="M129" s="1049">
        <f t="shared" si="65"/>
        <v>35900000</v>
      </c>
      <c r="N129" s="1049">
        <f t="shared" si="65"/>
        <v>35900000</v>
      </c>
      <c r="O129" s="1049">
        <f t="shared" si="65"/>
        <v>35900000</v>
      </c>
      <c r="P129" s="1049">
        <f t="shared" si="65"/>
        <v>35900000</v>
      </c>
      <c r="Q129" s="1049">
        <f t="shared" si="65"/>
        <v>35900000</v>
      </c>
      <c r="R129" s="1049">
        <f t="shared" si="65"/>
        <v>35900000</v>
      </c>
      <c r="S129" s="1049">
        <f t="shared" si="65"/>
        <v>35900000</v>
      </c>
      <c r="T129" s="1049">
        <f t="shared" si="65"/>
        <v>35900000</v>
      </c>
      <c r="U129" s="850"/>
      <c r="V129" s="522"/>
    </row>
    <row r="130" spans="1:22">
      <c r="A130" s="1066">
        <v>627841</v>
      </c>
      <c r="B130" s="1062" t="s">
        <v>722</v>
      </c>
      <c r="C130" s="1065"/>
      <c r="D130" s="847">
        <v>106174080</v>
      </c>
      <c r="E130" s="1039"/>
      <c r="F130" s="1039"/>
      <c r="G130" s="1058">
        <f t="shared" ref="G130:G134" si="66">SUM(I130:T130)</f>
        <v>0</v>
      </c>
      <c r="H130" s="847">
        <f>G130</f>
        <v>0</v>
      </c>
      <c r="I130" s="1049">
        <v>0</v>
      </c>
      <c r="J130" s="1049">
        <v>0</v>
      </c>
      <c r="K130" s="1049">
        <v>0</v>
      </c>
      <c r="L130" s="1049">
        <v>0</v>
      </c>
      <c r="M130" s="1049">
        <v>0</v>
      </c>
      <c r="N130" s="1049">
        <v>0</v>
      </c>
      <c r="O130" s="1049">
        <v>0</v>
      </c>
      <c r="P130" s="1049">
        <v>0</v>
      </c>
      <c r="Q130" s="1049">
        <v>0</v>
      </c>
      <c r="R130" s="1049">
        <v>0</v>
      </c>
      <c r="S130" s="1049">
        <v>0</v>
      </c>
      <c r="T130" s="1049">
        <v>0</v>
      </c>
      <c r="U130" s="1065"/>
      <c r="V130" s="522"/>
    </row>
    <row r="131" spans="1:22" s="726" customFormat="1">
      <c r="A131" s="1086">
        <v>627841</v>
      </c>
      <c r="B131" s="1101" t="s">
        <v>1900</v>
      </c>
      <c r="C131" s="1106"/>
      <c r="D131" s="1049"/>
      <c r="E131" s="1050"/>
      <c r="F131" s="1050"/>
      <c r="G131" s="1892">
        <f t="shared" si="66"/>
        <v>167400000</v>
      </c>
      <c r="H131" s="1049">
        <f t="shared" ref="H131:H133" si="67">G131</f>
        <v>167400000</v>
      </c>
      <c r="I131" s="1049"/>
      <c r="J131" s="1049"/>
      <c r="K131" s="1049"/>
      <c r="L131" s="1049"/>
      <c r="M131" s="1049"/>
      <c r="N131" s="1049"/>
      <c r="O131" s="1049">
        <v>27900000</v>
      </c>
      <c r="P131" s="1049">
        <v>27900000</v>
      </c>
      <c r="Q131" s="1049">
        <v>27900000</v>
      </c>
      <c r="R131" s="1049">
        <v>27900000</v>
      </c>
      <c r="S131" s="1049">
        <v>27900000</v>
      </c>
      <c r="T131" s="1049">
        <v>27900000</v>
      </c>
      <c r="U131" s="1106"/>
      <c r="V131" s="1107"/>
    </row>
    <row r="132" spans="1:22" s="726" customFormat="1">
      <c r="A132" s="1086"/>
      <c r="B132" s="1101" t="s">
        <v>1901</v>
      </c>
      <c r="C132" s="1106"/>
      <c r="D132" s="1049"/>
      <c r="E132" s="1050"/>
      <c r="F132" s="1050"/>
      <c r="G132" s="1892">
        <f t="shared" si="66"/>
        <v>0</v>
      </c>
      <c r="H132" s="1049">
        <f t="shared" si="67"/>
        <v>0</v>
      </c>
      <c r="I132" s="1049"/>
      <c r="J132" s="1049"/>
      <c r="K132" s="1049"/>
      <c r="L132" s="1049"/>
      <c r="M132" s="1049"/>
      <c r="N132" s="1049"/>
      <c r="O132" s="1049"/>
      <c r="P132" s="1049"/>
      <c r="Q132" s="1049"/>
      <c r="R132" s="1049"/>
      <c r="S132" s="1049"/>
      <c r="T132" s="1049"/>
      <c r="U132" s="1106"/>
      <c r="V132" s="1107"/>
    </row>
    <row r="133" spans="1:22" s="726" customFormat="1">
      <c r="A133" s="1086">
        <v>627841</v>
      </c>
      <c r="B133" s="1101" t="s">
        <v>1382</v>
      </c>
      <c r="C133" s="1106"/>
      <c r="D133" s="1049">
        <v>0</v>
      </c>
      <c r="E133" s="1050"/>
      <c r="F133" s="1050"/>
      <c r="G133" s="1892">
        <f t="shared" si="66"/>
        <v>0</v>
      </c>
      <c r="H133" s="1049">
        <f t="shared" si="67"/>
        <v>0</v>
      </c>
      <c r="I133" s="1049">
        <v>0</v>
      </c>
      <c r="J133" s="1049">
        <v>0</v>
      </c>
      <c r="K133" s="1049">
        <v>0</v>
      </c>
      <c r="L133" s="1049">
        <v>0</v>
      </c>
      <c r="M133" s="1049">
        <v>0</v>
      </c>
      <c r="N133" s="1049">
        <v>0</v>
      </c>
      <c r="O133" s="1049">
        <v>0</v>
      </c>
      <c r="P133" s="1049">
        <v>0</v>
      </c>
      <c r="Q133" s="1049">
        <v>0</v>
      </c>
      <c r="R133" s="1049">
        <v>0</v>
      </c>
      <c r="S133" s="1049">
        <v>0</v>
      </c>
      <c r="T133" s="1049">
        <v>0</v>
      </c>
      <c r="U133" s="1106"/>
      <c r="V133" s="1107"/>
    </row>
    <row r="134" spans="1:22" s="726" customFormat="1">
      <c r="A134" s="1086">
        <v>627841</v>
      </c>
      <c r="B134" s="1101" t="s">
        <v>690</v>
      </c>
      <c r="C134" s="1050">
        <f>2442257727+677965183</f>
        <v>3120222910</v>
      </c>
      <c r="D134" s="1049">
        <v>3212864160</v>
      </c>
      <c r="E134" s="1050">
        <f>'[84]DK2024 (11.24)'!$W$133+'[84]DK2024 (11.24)'!$W$132</f>
        <v>3313853160</v>
      </c>
      <c r="F134" s="1050"/>
      <c r="G134" s="1892">
        <f t="shared" si="66"/>
        <v>3724620000</v>
      </c>
      <c r="H134" s="1049">
        <f>G134</f>
        <v>3724620000</v>
      </c>
      <c r="I134" s="1049">
        <v>310385000</v>
      </c>
      <c r="J134" s="1049">
        <v>310385000</v>
      </c>
      <c r="K134" s="1049">
        <v>310385000</v>
      </c>
      <c r="L134" s="1049">
        <v>310385000</v>
      </c>
      <c r="M134" s="1049">
        <v>310385000</v>
      </c>
      <c r="N134" s="1049">
        <v>310385000</v>
      </c>
      <c r="O134" s="1049">
        <v>310385000</v>
      </c>
      <c r="P134" s="1049">
        <v>310385000</v>
      </c>
      <c r="Q134" s="1049">
        <v>310385000</v>
      </c>
      <c r="R134" s="1049">
        <v>310385000</v>
      </c>
      <c r="S134" s="1049">
        <v>310385000</v>
      </c>
      <c r="T134" s="1049">
        <v>310385000</v>
      </c>
      <c r="U134" s="1070"/>
      <c r="V134" s="1107"/>
    </row>
    <row r="135" spans="1:22" s="723" customFormat="1">
      <c r="A135" s="1069">
        <v>20</v>
      </c>
      <c r="B135" s="1071" t="s">
        <v>387</v>
      </c>
      <c r="C135" s="848">
        <f t="shared" ref="C135:I135" si="68">SUM(C136:C141)</f>
        <v>669360963</v>
      </c>
      <c r="D135" s="848">
        <f t="shared" si="68"/>
        <v>515200000</v>
      </c>
      <c r="E135" s="848">
        <f t="shared" si="68"/>
        <v>2401880821</v>
      </c>
      <c r="F135" s="848">
        <f>'[85]2025 (10.25)'!$AN$130</f>
        <v>2056451480</v>
      </c>
      <c r="G135" s="848">
        <f>SUM(G136:G141)</f>
        <v>277000000</v>
      </c>
      <c r="H135" s="848">
        <f t="shared" si="68"/>
        <v>277000000</v>
      </c>
      <c r="I135" s="721">
        <f t="shared" si="68"/>
        <v>0</v>
      </c>
      <c r="J135" s="721">
        <f t="shared" ref="J135:T135" si="69">SUM(J136:J141)</f>
        <v>0</v>
      </c>
      <c r="K135" s="721">
        <f t="shared" si="69"/>
        <v>0</v>
      </c>
      <c r="L135" s="721">
        <f t="shared" si="69"/>
        <v>0</v>
      </c>
      <c r="M135" s="721">
        <f t="shared" si="69"/>
        <v>0</v>
      </c>
      <c r="N135" s="721">
        <f t="shared" si="69"/>
        <v>277000000</v>
      </c>
      <c r="O135" s="721">
        <f t="shared" si="69"/>
        <v>0</v>
      </c>
      <c r="P135" s="721">
        <f t="shared" si="69"/>
        <v>0</v>
      </c>
      <c r="Q135" s="721">
        <f t="shared" si="69"/>
        <v>0</v>
      </c>
      <c r="R135" s="721">
        <f t="shared" si="69"/>
        <v>0</v>
      </c>
      <c r="S135" s="721">
        <f t="shared" si="69"/>
        <v>0</v>
      </c>
      <c r="T135" s="721">
        <f t="shared" si="69"/>
        <v>0</v>
      </c>
      <c r="U135" s="2319" t="s">
        <v>1544</v>
      </c>
      <c r="V135" s="722"/>
    </row>
    <row r="136" spans="1:22" s="723" customFormat="1">
      <c r="A136" s="1069">
        <v>627812</v>
      </c>
      <c r="B136" s="1101" t="s">
        <v>689</v>
      </c>
      <c r="C136" s="1049">
        <v>28559814</v>
      </c>
      <c r="D136" s="1049">
        <v>0</v>
      </c>
      <c r="E136" s="1106">
        <f>'[84]DK2024 (11.24)'!$W$120</f>
        <v>59749311</v>
      </c>
      <c r="F136" s="1106"/>
      <c r="G136" s="1134">
        <f>SUM(I136:T136)</f>
        <v>0</v>
      </c>
      <c r="H136" s="1049">
        <f>G136*60%</f>
        <v>0</v>
      </c>
      <c r="I136" s="1049"/>
      <c r="J136" s="1049"/>
      <c r="K136" s="1049"/>
      <c r="L136" s="1049"/>
      <c r="M136" s="1049"/>
      <c r="N136" s="1049"/>
      <c r="O136" s="1049"/>
      <c r="P136" s="1049"/>
      <c r="Q136" s="1049"/>
      <c r="R136" s="1049"/>
      <c r="S136" s="1049"/>
      <c r="T136" s="1049"/>
      <c r="U136" s="1071"/>
      <c r="V136" s="722"/>
    </row>
    <row r="137" spans="1:22" s="723" customFormat="1">
      <c r="A137" s="1069">
        <v>627811</v>
      </c>
      <c r="B137" s="1101" t="s">
        <v>722</v>
      </c>
      <c r="C137" s="1104"/>
      <c r="D137" s="1049">
        <v>300000000</v>
      </c>
      <c r="E137" s="1089"/>
      <c r="F137" s="1089"/>
      <c r="G137" s="1134">
        <f t="shared" ref="G137:G143" si="70">SUM(I137:T137)</f>
        <v>0</v>
      </c>
      <c r="H137" s="1049">
        <f>G137</f>
        <v>0</v>
      </c>
      <c r="I137" s="1049"/>
      <c r="J137" s="1049"/>
      <c r="K137" s="1049"/>
      <c r="L137" s="1049"/>
      <c r="M137" s="1049"/>
      <c r="N137" s="1049"/>
      <c r="O137" s="1049"/>
      <c r="P137" s="1049"/>
      <c r="Q137" s="1049"/>
      <c r="R137" s="1049"/>
      <c r="S137" s="1049"/>
      <c r="T137" s="1049"/>
      <c r="U137" s="1071"/>
      <c r="V137" s="722"/>
    </row>
    <row r="138" spans="1:22" s="723" customFormat="1">
      <c r="A138" s="1069">
        <v>627811</v>
      </c>
      <c r="B138" s="1101" t="s">
        <v>1900</v>
      </c>
      <c r="C138" s="1104"/>
      <c r="D138" s="1049"/>
      <c r="E138" s="1089"/>
      <c r="F138" s="1089"/>
      <c r="G138" s="1134"/>
      <c r="H138" s="1049">
        <f t="shared" ref="H138:H139" si="71">G138</f>
        <v>0</v>
      </c>
      <c r="I138" s="1049"/>
      <c r="J138" s="1049"/>
      <c r="K138" s="1049"/>
      <c r="L138" s="1049"/>
      <c r="M138" s="1049"/>
      <c r="N138" s="1049"/>
      <c r="O138" s="1049"/>
      <c r="P138" s="1049"/>
      <c r="Q138" s="1049"/>
      <c r="R138" s="1049"/>
      <c r="S138" s="1049"/>
      <c r="T138" s="1049"/>
      <c r="U138" s="1071" t="s">
        <v>1916</v>
      </c>
      <c r="V138" s="722"/>
    </row>
    <row r="139" spans="1:22" s="723" customFormat="1">
      <c r="A139" s="1069"/>
      <c r="B139" s="1101" t="s">
        <v>1901</v>
      </c>
      <c r="C139" s="1104"/>
      <c r="D139" s="1049"/>
      <c r="E139" s="1089"/>
      <c r="F139" s="1089"/>
      <c r="G139" s="1134"/>
      <c r="H139" s="1049">
        <f t="shared" si="71"/>
        <v>0</v>
      </c>
      <c r="I139" s="1049"/>
      <c r="J139" s="1049"/>
      <c r="K139" s="1049"/>
      <c r="L139" s="1049"/>
      <c r="M139" s="1049"/>
      <c r="N139" s="1049"/>
      <c r="O139" s="1049"/>
      <c r="P139" s="1049"/>
      <c r="Q139" s="1049"/>
      <c r="R139" s="1049"/>
      <c r="S139" s="1049"/>
      <c r="T139" s="1049"/>
      <c r="U139" s="1071" t="s">
        <v>1916</v>
      </c>
      <c r="V139" s="722"/>
    </row>
    <row r="140" spans="1:22" s="723" customFormat="1">
      <c r="A140" s="1069">
        <v>627811</v>
      </c>
      <c r="B140" s="1101" t="s">
        <v>1382</v>
      </c>
      <c r="C140" s="1104"/>
      <c r="D140" s="1049">
        <v>140000000</v>
      </c>
      <c r="E140" s="1104"/>
      <c r="F140" s="1104"/>
      <c r="G140" s="1134">
        <f t="shared" si="70"/>
        <v>0</v>
      </c>
      <c r="H140" s="1049">
        <f>G140*70%</f>
        <v>0</v>
      </c>
      <c r="I140" s="1049"/>
      <c r="J140" s="1049"/>
      <c r="K140" s="1049"/>
      <c r="L140" s="1049"/>
      <c r="M140" s="1049"/>
      <c r="N140" s="1049"/>
      <c r="O140" s="1049"/>
      <c r="P140" s="1049"/>
      <c r="Q140" s="1049"/>
      <c r="R140" s="1049"/>
      <c r="S140" s="1049"/>
      <c r="T140" s="1049"/>
      <c r="U140" s="1071"/>
      <c r="V140" s="722"/>
    </row>
    <row r="141" spans="1:22" s="723" customFormat="1">
      <c r="A141" s="1069"/>
      <c r="B141" s="1101" t="s">
        <v>690</v>
      </c>
      <c r="C141" s="1089">
        <f>556330004+84471145</f>
        <v>640801149</v>
      </c>
      <c r="D141" s="1049">
        <v>75200000</v>
      </c>
      <c r="E141" s="1108">
        <f>'[84]DK2024 (11.24)'!$W$122+'[84]DK2024 (11.24)'!$W$123</f>
        <v>2342131510</v>
      </c>
      <c r="F141" s="1108"/>
      <c r="G141" s="1108">
        <f>G142+G143</f>
        <v>277000000</v>
      </c>
      <c r="H141" s="1049">
        <f>G141</f>
        <v>277000000</v>
      </c>
      <c r="I141" s="1049">
        <f>I142+I143</f>
        <v>0</v>
      </c>
      <c r="J141" s="1049">
        <f t="shared" ref="J141:T141" si="72">J142+J143</f>
        <v>0</v>
      </c>
      <c r="K141" s="1049">
        <f t="shared" si="72"/>
        <v>0</v>
      </c>
      <c r="L141" s="1049">
        <f t="shared" si="72"/>
        <v>0</v>
      </c>
      <c r="M141" s="1049">
        <f t="shared" si="72"/>
        <v>0</v>
      </c>
      <c r="N141" s="1049">
        <f t="shared" si="72"/>
        <v>277000000</v>
      </c>
      <c r="O141" s="1049">
        <f t="shared" si="72"/>
        <v>0</v>
      </c>
      <c r="P141" s="1049">
        <f t="shared" si="72"/>
        <v>0</v>
      </c>
      <c r="Q141" s="1049">
        <f t="shared" si="72"/>
        <v>0</v>
      </c>
      <c r="R141" s="1049">
        <f t="shared" si="72"/>
        <v>0</v>
      </c>
      <c r="S141" s="1049">
        <f t="shared" si="72"/>
        <v>0</v>
      </c>
      <c r="T141" s="1049">
        <f t="shared" si="72"/>
        <v>0</v>
      </c>
      <c r="U141" s="1071"/>
      <c r="V141" s="722"/>
    </row>
    <row r="142" spans="1:22" s="736" customFormat="1">
      <c r="A142" s="1868">
        <v>627811</v>
      </c>
      <c r="B142" s="1105" t="s">
        <v>1566</v>
      </c>
      <c r="C142" s="1140"/>
      <c r="D142" s="1102"/>
      <c r="E142" s="1140"/>
      <c r="F142" s="1140"/>
      <c r="G142" s="1152">
        <f t="shared" si="70"/>
        <v>100000000</v>
      </c>
      <c r="H142" s="1102">
        <f>G142</f>
        <v>100000000</v>
      </c>
      <c r="I142" s="1102"/>
      <c r="J142" s="1102"/>
      <c r="K142" s="1102"/>
      <c r="L142" s="1102"/>
      <c r="M142" s="1102"/>
      <c r="N142" s="1102">
        <v>100000000</v>
      </c>
      <c r="O142" s="1102"/>
      <c r="P142" s="1102"/>
      <c r="Q142" s="1102"/>
      <c r="R142" s="1102"/>
      <c r="S142" s="1102"/>
      <c r="T142" s="1102"/>
      <c r="U142" s="1154"/>
      <c r="V142" s="1155"/>
    </row>
    <row r="143" spans="1:22" s="736" customFormat="1">
      <c r="A143" s="1868">
        <v>642804</v>
      </c>
      <c r="B143" s="1105" t="s">
        <v>1567</v>
      </c>
      <c r="C143" s="1140"/>
      <c r="D143" s="1102"/>
      <c r="E143" s="1141"/>
      <c r="F143" s="1141"/>
      <c r="G143" s="1152">
        <f t="shared" si="70"/>
        <v>177000000</v>
      </c>
      <c r="H143" s="1102">
        <f>G143</f>
        <v>177000000</v>
      </c>
      <c r="I143" s="1102"/>
      <c r="J143" s="1102"/>
      <c r="K143" s="1102"/>
      <c r="L143" s="1102"/>
      <c r="M143" s="1102"/>
      <c r="N143" s="1102">
        <v>177000000</v>
      </c>
      <c r="O143" s="1102"/>
      <c r="P143" s="1102"/>
      <c r="Q143" s="1102"/>
      <c r="R143" s="1102"/>
      <c r="S143" s="1102"/>
      <c r="T143" s="1102"/>
      <c r="U143" s="1154"/>
      <c r="V143" s="1155"/>
    </row>
    <row r="144" spans="1:22" s="723" customFormat="1">
      <c r="A144" s="1069">
        <v>642802</v>
      </c>
      <c r="B144" s="1071" t="s">
        <v>388</v>
      </c>
      <c r="C144" s="848">
        <v>10000000</v>
      </c>
      <c r="D144" s="848">
        <v>60000000</v>
      </c>
      <c r="E144" s="848">
        <f>'[84]DK2024 (11.24)'!$W$152</f>
        <v>60000000</v>
      </c>
      <c r="F144" s="848">
        <f>'[85]2025 (10.25)'!$AN$165</f>
        <v>33156422</v>
      </c>
      <c r="G144" s="1134">
        <v>30000000</v>
      </c>
      <c r="H144" s="1150">
        <f>G144</f>
        <v>30000000</v>
      </c>
      <c r="I144" s="848"/>
      <c r="J144" s="848"/>
      <c r="K144" s="848"/>
      <c r="L144" s="848"/>
      <c r="M144" s="848"/>
      <c r="N144" s="848"/>
      <c r="O144" s="848"/>
      <c r="P144" s="848"/>
      <c r="Q144" s="848"/>
      <c r="R144" s="848"/>
      <c r="S144" s="848"/>
      <c r="T144" s="1150">
        <f>H144</f>
        <v>30000000</v>
      </c>
      <c r="U144" s="1071"/>
      <c r="V144" s="722"/>
    </row>
    <row r="145" spans="1:22" s="723" customFormat="1">
      <c r="A145" s="1069">
        <v>22</v>
      </c>
      <c r="B145" s="1071" t="s">
        <v>389</v>
      </c>
      <c r="C145" s="848">
        <f t="shared" ref="C145:H145" si="73">SUM(C146:C151)</f>
        <v>1806645295</v>
      </c>
      <c r="D145" s="848">
        <f t="shared" si="73"/>
        <v>491731136</v>
      </c>
      <c r="E145" s="848">
        <f t="shared" si="73"/>
        <v>794630168</v>
      </c>
      <c r="F145" s="848">
        <f>'[85]2025 (10.25)'!$AN$135</f>
        <v>392269150</v>
      </c>
      <c r="G145" s="848">
        <f>SUM(G146:G151)</f>
        <v>455000000</v>
      </c>
      <c r="H145" s="848">
        <f t="shared" si="73"/>
        <v>433100000</v>
      </c>
      <c r="I145" s="721">
        <f>SUM(I146:I151)</f>
        <v>0</v>
      </c>
      <c r="J145" s="721">
        <f t="shared" ref="J145:T145" si="74">SUM(J146:J151)</f>
        <v>0</v>
      </c>
      <c r="K145" s="721">
        <f t="shared" si="74"/>
        <v>0</v>
      </c>
      <c r="L145" s="721">
        <f t="shared" si="74"/>
        <v>0</v>
      </c>
      <c r="M145" s="721">
        <f t="shared" si="74"/>
        <v>0</v>
      </c>
      <c r="N145" s="721">
        <f t="shared" si="74"/>
        <v>368000000</v>
      </c>
      <c r="O145" s="721">
        <f t="shared" si="74"/>
        <v>37000000</v>
      </c>
      <c r="P145" s="721">
        <f t="shared" si="74"/>
        <v>0</v>
      </c>
      <c r="Q145" s="721">
        <f t="shared" si="74"/>
        <v>0</v>
      </c>
      <c r="R145" s="721">
        <f t="shared" si="74"/>
        <v>0</v>
      </c>
      <c r="S145" s="721">
        <f t="shared" si="74"/>
        <v>50000000</v>
      </c>
      <c r="T145" s="721">
        <f t="shared" si="74"/>
        <v>0</v>
      </c>
      <c r="U145" s="1071"/>
      <c r="V145" s="722"/>
    </row>
    <row r="146" spans="1:22" s="726" customFormat="1">
      <c r="A146" s="1086">
        <v>627822</v>
      </c>
      <c r="B146" s="1101" t="s">
        <v>689</v>
      </c>
      <c r="C146" s="1049">
        <v>21283800</v>
      </c>
      <c r="D146" s="1049">
        <v>21917112</v>
      </c>
      <c r="E146" s="1049">
        <f>'[84]DK2024 (11.24)'!$W$125</f>
        <v>18257899</v>
      </c>
      <c r="F146" s="1049"/>
      <c r="G146" s="1108">
        <f>SUM(I146:T146)</f>
        <v>27000000</v>
      </c>
      <c r="H146" s="1049">
        <f>G146*60%</f>
        <v>16200000</v>
      </c>
      <c r="I146" s="1049"/>
      <c r="J146" s="1049"/>
      <c r="K146" s="1049"/>
      <c r="L146" s="1049"/>
      <c r="M146" s="1049"/>
      <c r="N146" s="1049">
        <v>27000000</v>
      </c>
      <c r="O146" s="1049"/>
      <c r="P146" s="1049"/>
      <c r="Q146" s="1049"/>
      <c r="R146" s="1049"/>
      <c r="S146" s="1049"/>
      <c r="T146" s="1049"/>
      <c r="U146" s="1070"/>
      <c r="V146" s="1107"/>
    </row>
    <row r="147" spans="1:22" s="726" customFormat="1">
      <c r="A147" s="1086">
        <v>627821</v>
      </c>
      <c r="B147" s="1101" t="s">
        <v>722</v>
      </c>
      <c r="C147" s="1070"/>
      <c r="D147" s="1049">
        <v>39711520</v>
      </c>
      <c r="E147" s="1049"/>
      <c r="F147" s="1049"/>
      <c r="G147" s="1108">
        <f t="shared" ref="G147:G150" si="75">SUM(I147:T147)</f>
        <v>0</v>
      </c>
      <c r="H147" s="1049">
        <f>G147</f>
        <v>0</v>
      </c>
      <c r="I147" s="1049"/>
      <c r="J147" s="1049"/>
      <c r="K147" s="1049"/>
      <c r="L147" s="1049"/>
      <c r="M147" s="1049"/>
      <c r="N147" s="1049"/>
      <c r="O147" s="1049"/>
      <c r="P147" s="1049"/>
      <c r="Q147" s="1049"/>
      <c r="R147" s="1049"/>
      <c r="S147" s="1049"/>
      <c r="T147" s="1049"/>
      <c r="U147" s="1106"/>
      <c r="V147" s="1107"/>
    </row>
    <row r="148" spans="1:22" s="726" customFormat="1">
      <c r="A148" s="1086">
        <v>627821</v>
      </c>
      <c r="B148" s="1101" t="s">
        <v>1900</v>
      </c>
      <c r="C148" s="1070"/>
      <c r="D148" s="1049"/>
      <c r="E148" s="1049"/>
      <c r="F148" s="1049"/>
      <c r="G148" s="1108">
        <f>SUM(I148:T148)</f>
        <v>37000000</v>
      </c>
      <c r="H148" s="1992">
        <f>G148*70%</f>
        <v>25900000</v>
      </c>
      <c r="I148" s="1049"/>
      <c r="J148" s="1049"/>
      <c r="K148" s="1049"/>
      <c r="L148" s="1049"/>
      <c r="M148" s="1049"/>
      <c r="N148" s="1049"/>
      <c r="O148" s="1049">
        <v>37000000</v>
      </c>
      <c r="P148" s="1049"/>
      <c r="Q148" s="1049"/>
      <c r="R148" s="1049"/>
      <c r="S148" s="1049"/>
      <c r="T148" s="1049"/>
      <c r="U148" s="1106"/>
      <c r="V148" s="1107"/>
    </row>
    <row r="149" spans="1:22" s="726" customFormat="1">
      <c r="A149" s="1086">
        <v>627821</v>
      </c>
      <c r="B149" s="1101" t="s">
        <v>1901</v>
      </c>
      <c r="C149" s="1070"/>
      <c r="D149" s="1049"/>
      <c r="E149" s="1049"/>
      <c r="F149" s="1049"/>
      <c r="G149" s="1108">
        <f t="shared" si="75"/>
        <v>0</v>
      </c>
      <c r="H149" s="1049">
        <f t="shared" ref="H149" si="76">G149*70%</f>
        <v>0</v>
      </c>
      <c r="I149" s="1049"/>
      <c r="J149" s="1049"/>
      <c r="K149" s="1049"/>
      <c r="L149" s="1049"/>
      <c r="M149" s="1049"/>
      <c r="N149" s="1049"/>
      <c r="O149" s="1049"/>
      <c r="P149" s="1049"/>
      <c r="Q149" s="1049"/>
      <c r="R149" s="1049"/>
      <c r="S149" s="1049"/>
      <c r="T149" s="1049"/>
      <c r="U149" s="1106"/>
      <c r="V149" s="1107"/>
    </row>
    <row r="150" spans="1:22" s="726" customFormat="1">
      <c r="A150" s="1086">
        <v>627821</v>
      </c>
      <c r="B150" s="1101" t="s">
        <v>1382</v>
      </c>
      <c r="C150" s="1070"/>
      <c r="D150" s="1049">
        <v>27798064</v>
      </c>
      <c r="E150" s="1049"/>
      <c r="F150" s="1049"/>
      <c r="G150" s="1108">
        <f t="shared" si="75"/>
        <v>0</v>
      </c>
      <c r="H150" s="1049">
        <f>G150*70%</f>
        <v>0</v>
      </c>
      <c r="I150" s="1049"/>
      <c r="J150" s="1049"/>
      <c r="K150" s="1049"/>
      <c r="L150" s="1049"/>
      <c r="M150" s="1049"/>
      <c r="N150" s="1049"/>
      <c r="O150" s="1049"/>
      <c r="P150" s="1049"/>
      <c r="Q150" s="1049"/>
      <c r="R150" s="1049"/>
      <c r="S150" s="1049"/>
      <c r="T150" s="1049"/>
      <c r="U150" s="1106"/>
      <c r="V150" s="1107"/>
    </row>
    <row r="151" spans="1:22" s="726" customFormat="1">
      <c r="A151" s="1086">
        <v>627821</v>
      </c>
      <c r="B151" s="1101" t="s">
        <v>690</v>
      </c>
      <c r="C151" s="1089">
        <f>1269980761+515380734</f>
        <v>1785361495</v>
      </c>
      <c r="D151" s="1049">
        <v>402304440</v>
      </c>
      <c r="E151" s="1049">
        <f>'[84]DK2024 (11.24)'!$W$128+'[84]DK2024 (11.24)'!$W$127</f>
        <v>776372269</v>
      </c>
      <c r="F151" s="1049"/>
      <c r="G151" s="1108">
        <f>SUM(I151:T151)</f>
        <v>391000000</v>
      </c>
      <c r="H151" s="1049">
        <f>G151</f>
        <v>391000000</v>
      </c>
      <c r="I151" s="1049"/>
      <c r="J151" s="1049"/>
      <c r="K151" s="1049"/>
      <c r="L151" s="1049"/>
      <c r="M151" s="1049"/>
      <c r="N151" s="1049">
        <v>341000000</v>
      </c>
      <c r="O151" s="1049"/>
      <c r="P151" s="1049"/>
      <c r="Q151" s="1049"/>
      <c r="R151" s="1049"/>
      <c r="S151" s="1049">
        <v>50000000</v>
      </c>
      <c r="T151" s="1049"/>
      <c r="U151" s="1070"/>
      <c r="V151" s="1107"/>
    </row>
    <row r="152" spans="1:22" s="723" customFormat="1">
      <c r="A152" s="1069">
        <v>23</v>
      </c>
      <c r="B152" s="1071" t="s">
        <v>390</v>
      </c>
      <c r="C152" s="1049">
        <v>0</v>
      </c>
      <c r="D152" s="848">
        <v>0</v>
      </c>
      <c r="E152" s="848">
        <f>'[84]DK2024 (11.24)'!$W$169</f>
        <v>0</v>
      </c>
      <c r="F152" s="848"/>
      <c r="G152" s="848"/>
      <c r="H152" s="848">
        <f>G152</f>
        <v>0</v>
      </c>
      <c r="I152" s="848"/>
      <c r="J152" s="848"/>
      <c r="K152" s="848"/>
      <c r="L152" s="848"/>
      <c r="M152" s="848"/>
      <c r="N152" s="848"/>
      <c r="O152" s="848"/>
      <c r="P152" s="848"/>
      <c r="Q152" s="848"/>
      <c r="R152" s="848"/>
      <c r="S152" s="848"/>
      <c r="T152" s="848"/>
      <c r="U152" s="1071"/>
      <c r="V152" s="722"/>
    </row>
    <row r="153" spans="1:22" s="723" customFormat="1">
      <c r="A153" s="1069">
        <v>24</v>
      </c>
      <c r="B153" s="1071" t="s">
        <v>1456</v>
      </c>
      <c r="C153" s="848">
        <v>0</v>
      </c>
      <c r="D153" s="848">
        <f>SUM(D154:D155)</f>
        <v>1622965568</v>
      </c>
      <c r="E153" s="1100">
        <f>SUM(E154:E155)</f>
        <v>0</v>
      </c>
      <c r="F153" s="1100"/>
      <c r="G153" s="1100">
        <f>SUM(G154:G155)</f>
        <v>0</v>
      </c>
      <c r="H153" s="1100">
        <f>SUM(H154:H155)</f>
        <v>0</v>
      </c>
      <c r="I153" s="848"/>
      <c r="J153" s="848"/>
      <c r="K153" s="848"/>
      <c r="L153" s="848"/>
      <c r="M153" s="848"/>
      <c r="N153" s="848"/>
      <c r="O153" s="848"/>
      <c r="P153" s="848"/>
      <c r="Q153" s="848"/>
      <c r="R153" s="848"/>
      <c r="S153" s="848"/>
      <c r="T153" s="848"/>
      <c r="U153" s="1071"/>
      <c r="V153" s="722"/>
    </row>
    <row r="154" spans="1:22" s="723" customFormat="1">
      <c r="A154" s="1069"/>
      <c r="B154" s="1101" t="s">
        <v>676</v>
      </c>
      <c r="C154" s="1049">
        <v>0</v>
      </c>
      <c r="D154" s="1049">
        <v>1400000000</v>
      </c>
      <c r="E154" s="1100"/>
      <c r="F154" s="1100"/>
      <c r="G154" s="1108">
        <f t="shared" ref="G154:G166" si="77">SUM(I154:T154)</f>
        <v>0</v>
      </c>
      <c r="H154" s="1049">
        <f>G154*70%</f>
        <v>0</v>
      </c>
      <c r="I154" s="1049"/>
      <c r="J154" s="1049"/>
      <c r="K154" s="1049"/>
      <c r="L154" s="1049"/>
      <c r="M154" s="1049"/>
      <c r="N154" s="1049"/>
      <c r="O154" s="1049"/>
      <c r="P154" s="1049"/>
      <c r="Q154" s="1049"/>
      <c r="R154" s="1049"/>
      <c r="S154" s="1049"/>
      <c r="T154" s="1049"/>
      <c r="U154" s="1071"/>
      <c r="V154" s="722"/>
    </row>
    <row r="155" spans="1:22" s="723" customFormat="1">
      <c r="A155" s="1069"/>
      <c r="B155" s="1101" t="s">
        <v>677</v>
      </c>
      <c r="C155" s="1100"/>
      <c r="D155" s="1049">
        <v>222965568</v>
      </c>
      <c r="E155" s="1100"/>
      <c r="F155" s="1100"/>
      <c r="G155" s="1108">
        <f t="shared" si="77"/>
        <v>0</v>
      </c>
      <c r="H155" s="1049">
        <f>G155*70%</f>
        <v>0</v>
      </c>
      <c r="I155" s="1049"/>
      <c r="J155" s="1049"/>
      <c r="K155" s="1049"/>
      <c r="L155" s="1049"/>
      <c r="M155" s="1049"/>
      <c r="N155" s="1049"/>
      <c r="O155" s="1049"/>
      <c r="P155" s="1049"/>
      <c r="Q155" s="1049"/>
      <c r="R155" s="1049"/>
      <c r="S155" s="1049"/>
      <c r="T155" s="1049"/>
      <c r="U155" s="1071"/>
      <c r="V155" s="722"/>
    </row>
    <row r="156" spans="1:22" s="723" customFormat="1">
      <c r="A156" s="1069">
        <v>62788</v>
      </c>
      <c r="B156" s="1071" t="s">
        <v>2045</v>
      </c>
      <c r="C156" s="848">
        <f t="shared" ref="C156:E156" si="78">SUM(C157:C158)</f>
        <v>313372039</v>
      </c>
      <c r="D156" s="848">
        <f t="shared" si="78"/>
        <v>216000000</v>
      </c>
      <c r="E156" s="848">
        <f t="shared" si="78"/>
        <v>519286771</v>
      </c>
      <c r="F156" s="848">
        <f>'[85]2025 (10.25)'!$AN$154</f>
        <v>579386222</v>
      </c>
      <c r="G156" s="848">
        <f>SUM(G157:G159)</f>
        <v>519000000</v>
      </c>
      <c r="H156" s="848">
        <f>SUM(H157:H159)</f>
        <v>519000000</v>
      </c>
      <c r="I156" s="721">
        <f>SUM(I157:I159)</f>
        <v>43250000</v>
      </c>
      <c r="J156" s="721">
        <f t="shared" ref="J156:T156" si="79">SUM(J157:J159)</f>
        <v>43250000</v>
      </c>
      <c r="K156" s="721">
        <f t="shared" si="79"/>
        <v>43250000</v>
      </c>
      <c r="L156" s="721">
        <f t="shared" si="79"/>
        <v>43250000</v>
      </c>
      <c r="M156" s="721">
        <f t="shared" si="79"/>
        <v>43250000</v>
      </c>
      <c r="N156" s="721">
        <f t="shared" si="79"/>
        <v>43250000</v>
      </c>
      <c r="O156" s="721">
        <f t="shared" si="79"/>
        <v>43250000</v>
      </c>
      <c r="P156" s="721">
        <f t="shared" si="79"/>
        <v>43250000</v>
      </c>
      <c r="Q156" s="721">
        <f t="shared" si="79"/>
        <v>43250000</v>
      </c>
      <c r="R156" s="721">
        <f t="shared" si="79"/>
        <v>43250000</v>
      </c>
      <c r="S156" s="721">
        <f t="shared" si="79"/>
        <v>43250000</v>
      </c>
      <c r="T156" s="721">
        <f t="shared" si="79"/>
        <v>43250000</v>
      </c>
      <c r="U156" s="1071"/>
      <c r="V156" s="722"/>
    </row>
    <row r="157" spans="1:22">
      <c r="A157" s="1066"/>
      <c r="B157" s="850" t="s">
        <v>989</v>
      </c>
      <c r="C157" s="847">
        <v>66907392.535353571</v>
      </c>
      <c r="D157" s="847">
        <v>216000000</v>
      </c>
      <c r="E157" s="1049">
        <f>'[84]DK2024 (11.24)'!$W$143</f>
        <v>519286771</v>
      </c>
      <c r="F157" s="1049"/>
      <c r="G157" s="1108">
        <f>SUM(I157:T157)</f>
        <v>300000000</v>
      </c>
      <c r="H157" s="1049">
        <f>G157</f>
        <v>300000000</v>
      </c>
      <c r="I157" s="1049">
        <v>25000000</v>
      </c>
      <c r="J157" s="1049">
        <v>25000000</v>
      </c>
      <c r="K157" s="1049">
        <v>25000000</v>
      </c>
      <c r="L157" s="1049">
        <v>25000000</v>
      </c>
      <c r="M157" s="1049">
        <v>25000000</v>
      </c>
      <c r="N157" s="1049">
        <v>25000000</v>
      </c>
      <c r="O157" s="1049">
        <v>25000000</v>
      </c>
      <c r="P157" s="1049">
        <v>25000000</v>
      </c>
      <c r="Q157" s="1049">
        <v>25000000</v>
      </c>
      <c r="R157" s="1049">
        <v>25000000</v>
      </c>
      <c r="S157" s="1049">
        <v>25000000</v>
      </c>
      <c r="T157" s="1049">
        <v>25000000</v>
      </c>
      <c r="U157" s="850"/>
      <c r="V157" s="522"/>
    </row>
    <row r="158" spans="1:22">
      <c r="A158" s="1066"/>
      <c r="B158" s="850" t="s">
        <v>990</v>
      </c>
      <c r="C158" s="847">
        <f>30000000/1.1*7+30000000/1.08*2</f>
        <v>246464646.46464643</v>
      </c>
      <c r="D158" s="847">
        <v>0</v>
      </c>
      <c r="E158" s="847"/>
      <c r="F158" s="847"/>
      <c r="G158" s="1108">
        <f t="shared" si="77"/>
        <v>0</v>
      </c>
      <c r="H158" s="847">
        <f>G158</f>
        <v>0</v>
      </c>
      <c r="I158" s="1049"/>
      <c r="J158" s="1049"/>
      <c r="K158" s="1049"/>
      <c r="L158" s="1049"/>
      <c r="M158" s="1049"/>
      <c r="N158" s="1049"/>
      <c r="O158" s="1049"/>
      <c r="P158" s="1049"/>
      <c r="Q158" s="1049"/>
      <c r="R158" s="1049"/>
      <c r="S158" s="1049"/>
      <c r="T158" s="1049"/>
      <c r="U158" s="850"/>
      <c r="V158" s="522"/>
    </row>
    <row r="159" spans="1:22" s="726" customFormat="1">
      <c r="A159" s="1086"/>
      <c r="B159" s="1070" t="s">
        <v>2046</v>
      </c>
      <c r="C159" s="1049"/>
      <c r="D159" s="1049"/>
      <c r="E159" s="1049"/>
      <c r="F159" s="1049"/>
      <c r="G159" s="1108">
        <v>219000000</v>
      </c>
      <c r="H159" s="1049">
        <f>G159</f>
        <v>219000000</v>
      </c>
      <c r="I159" s="1049">
        <f>$G$159/12</f>
        <v>18250000</v>
      </c>
      <c r="J159" s="1049">
        <f t="shared" ref="J159:T159" si="80">$G$159/12</f>
        <v>18250000</v>
      </c>
      <c r="K159" s="1049">
        <f t="shared" si="80"/>
        <v>18250000</v>
      </c>
      <c r="L159" s="1049">
        <f t="shared" si="80"/>
        <v>18250000</v>
      </c>
      <c r="M159" s="1049">
        <f t="shared" si="80"/>
        <v>18250000</v>
      </c>
      <c r="N159" s="1049">
        <f t="shared" si="80"/>
        <v>18250000</v>
      </c>
      <c r="O159" s="1049">
        <f t="shared" si="80"/>
        <v>18250000</v>
      </c>
      <c r="P159" s="1049">
        <f t="shared" si="80"/>
        <v>18250000</v>
      </c>
      <c r="Q159" s="1049">
        <f t="shared" si="80"/>
        <v>18250000</v>
      </c>
      <c r="R159" s="1049">
        <f t="shared" si="80"/>
        <v>18250000</v>
      </c>
      <c r="S159" s="1049">
        <f t="shared" si="80"/>
        <v>18250000</v>
      </c>
      <c r="T159" s="1049">
        <f t="shared" si="80"/>
        <v>18250000</v>
      </c>
      <c r="U159" s="1070"/>
      <c r="V159" s="1107"/>
    </row>
    <row r="160" spans="1:22" s="195" customFormat="1">
      <c r="A160" s="1057">
        <v>642812</v>
      </c>
      <c r="B160" s="851" t="s">
        <v>520</v>
      </c>
      <c r="C160" s="846">
        <f t="shared" ref="C160:T160" si="81">SUM(C161:C166)</f>
        <v>872080000</v>
      </c>
      <c r="D160" s="846">
        <f t="shared" si="81"/>
        <v>988760000</v>
      </c>
      <c r="E160" s="846">
        <f t="shared" si="81"/>
        <v>944600000</v>
      </c>
      <c r="F160" s="846">
        <f>'[85]2025 (10.25)'!$AN$162</f>
        <v>944528000</v>
      </c>
      <c r="G160" s="846">
        <f t="shared" si="81"/>
        <v>965280000</v>
      </c>
      <c r="H160" s="846">
        <f t="shared" si="81"/>
        <v>946848000</v>
      </c>
      <c r="I160" s="846">
        <f>SUM(I161:I166)</f>
        <v>0</v>
      </c>
      <c r="J160" s="846">
        <f t="shared" si="81"/>
        <v>0</v>
      </c>
      <c r="K160" s="846">
        <f t="shared" si="81"/>
        <v>0</v>
      </c>
      <c r="L160" s="846">
        <f t="shared" si="81"/>
        <v>965280000</v>
      </c>
      <c r="M160" s="846">
        <f t="shared" si="81"/>
        <v>0</v>
      </c>
      <c r="N160" s="846">
        <f t="shared" si="81"/>
        <v>0</v>
      </c>
      <c r="O160" s="848">
        <f t="shared" si="81"/>
        <v>0</v>
      </c>
      <c r="P160" s="846">
        <f t="shared" si="81"/>
        <v>0</v>
      </c>
      <c r="Q160" s="846">
        <f t="shared" si="81"/>
        <v>0</v>
      </c>
      <c r="R160" s="846">
        <f t="shared" si="81"/>
        <v>0</v>
      </c>
      <c r="S160" s="846">
        <f t="shared" si="81"/>
        <v>0</v>
      </c>
      <c r="T160" s="846">
        <f t="shared" si="81"/>
        <v>0</v>
      </c>
      <c r="U160" s="851"/>
      <c r="V160" s="521"/>
    </row>
    <row r="161" spans="1:22" s="195" customFormat="1">
      <c r="A161" s="1057"/>
      <c r="B161" s="1062" t="s">
        <v>689</v>
      </c>
      <c r="C161" s="1039">
        <v>68000000</v>
      </c>
      <c r="D161" s="847">
        <v>41760000</v>
      </c>
      <c r="E161" s="1039"/>
      <c r="F161" s="1039"/>
      <c r="G161" s="1108">
        <f t="shared" si="77"/>
        <v>46080000</v>
      </c>
      <c r="H161" s="847">
        <f>G161*60%</f>
        <v>27648000</v>
      </c>
      <c r="I161" s="1049"/>
      <c r="J161" s="1049"/>
      <c r="K161" s="1049"/>
      <c r="L161" s="1049">
        <v>46080000</v>
      </c>
      <c r="M161" s="1049"/>
      <c r="N161" s="1049"/>
      <c r="O161" s="1049"/>
      <c r="P161" s="1049"/>
      <c r="Q161" s="1049"/>
      <c r="R161" s="1049"/>
      <c r="S161" s="1049"/>
      <c r="T161" s="1049"/>
      <c r="U161" s="851"/>
      <c r="V161" s="521"/>
    </row>
    <row r="162" spans="1:22" s="723" customFormat="1">
      <c r="A162" s="1069"/>
      <c r="B162" s="1101" t="s">
        <v>722</v>
      </c>
      <c r="C162" s="1050"/>
      <c r="D162" s="1049">
        <v>56000000</v>
      </c>
      <c r="E162" s="1050"/>
      <c r="F162" s="1050"/>
      <c r="G162" s="1108">
        <f t="shared" si="77"/>
        <v>19200000</v>
      </c>
      <c r="H162" s="1049">
        <f>G162</f>
        <v>19200000</v>
      </c>
      <c r="I162" s="1049"/>
      <c r="J162" s="1049"/>
      <c r="K162" s="1049"/>
      <c r="L162" s="1049">
        <v>19200000</v>
      </c>
      <c r="M162" s="1049"/>
      <c r="N162" s="1049"/>
      <c r="O162" s="1049"/>
      <c r="P162" s="1049"/>
      <c r="Q162" s="1049"/>
      <c r="R162" s="1049"/>
      <c r="S162" s="1049"/>
      <c r="T162" s="1049"/>
      <c r="U162" s="848"/>
      <c r="V162" s="722"/>
    </row>
    <row r="163" spans="1:22" s="723" customFormat="1">
      <c r="A163" s="1069"/>
      <c r="B163" s="1101" t="s">
        <v>1900</v>
      </c>
      <c r="C163" s="1050"/>
      <c r="D163" s="1049"/>
      <c r="E163" s="1050"/>
      <c r="F163" s="1050"/>
      <c r="G163" s="1108"/>
      <c r="H163" s="1049">
        <f t="shared" ref="H163:H165" si="82">G163</f>
        <v>0</v>
      </c>
      <c r="I163" s="1049"/>
      <c r="J163" s="1049"/>
      <c r="K163" s="1049"/>
      <c r="L163" s="1049"/>
      <c r="M163" s="1049"/>
      <c r="N163" s="1049"/>
      <c r="O163" s="1049"/>
      <c r="P163" s="1049"/>
      <c r="Q163" s="1049"/>
      <c r="R163" s="1049"/>
      <c r="S163" s="1049"/>
      <c r="T163" s="1049"/>
      <c r="U163" s="848"/>
      <c r="V163" s="722"/>
    </row>
    <row r="164" spans="1:22" s="723" customFormat="1">
      <c r="A164" s="1069"/>
      <c r="B164" s="1101" t="s">
        <v>1901</v>
      </c>
      <c r="C164" s="1050"/>
      <c r="D164" s="1049"/>
      <c r="E164" s="1050"/>
      <c r="F164" s="1050"/>
      <c r="G164" s="1108"/>
      <c r="H164" s="1049">
        <f t="shared" si="82"/>
        <v>0</v>
      </c>
      <c r="I164" s="1049"/>
      <c r="J164" s="1049"/>
      <c r="K164" s="1049"/>
      <c r="L164" s="1049"/>
      <c r="M164" s="1049"/>
      <c r="N164" s="1049"/>
      <c r="O164" s="1049"/>
      <c r="P164" s="1049"/>
      <c r="Q164" s="1049"/>
      <c r="R164" s="1049"/>
      <c r="S164" s="1049"/>
      <c r="T164" s="1049"/>
      <c r="U164" s="848"/>
      <c r="V164" s="722"/>
    </row>
    <row r="165" spans="1:22" s="723" customFormat="1">
      <c r="A165" s="1069"/>
      <c r="B165" s="1101" t="s">
        <v>1382</v>
      </c>
      <c r="C165" s="1050"/>
      <c r="D165" s="1049">
        <v>39200000</v>
      </c>
      <c r="E165" s="1050"/>
      <c r="F165" s="1050"/>
      <c r="G165" s="1108">
        <f t="shared" si="77"/>
        <v>0</v>
      </c>
      <c r="H165" s="1049">
        <f t="shared" si="82"/>
        <v>0</v>
      </c>
      <c r="I165" s="1049"/>
      <c r="J165" s="1049"/>
      <c r="K165" s="1049"/>
      <c r="L165" s="1049"/>
      <c r="M165" s="1049"/>
      <c r="N165" s="1049"/>
      <c r="O165" s="1049"/>
      <c r="P165" s="1049"/>
      <c r="Q165" s="1049"/>
      <c r="R165" s="1049"/>
      <c r="S165" s="1049"/>
      <c r="T165" s="1049"/>
      <c r="U165" s="848"/>
      <c r="V165" s="722"/>
    </row>
    <row r="166" spans="1:22" s="723" customFormat="1">
      <c r="A166" s="1069"/>
      <c r="B166" s="1101" t="s">
        <v>690</v>
      </c>
      <c r="C166" s="1050">
        <f>279880000+524200000</f>
        <v>804080000</v>
      </c>
      <c r="D166" s="1049">
        <v>851800000</v>
      </c>
      <c r="E166" s="1050">
        <f>'[84]DK2024 (11.24)'!$W$149</f>
        <v>944600000</v>
      </c>
      <c r="F166" s="1050"/>
      <c r="G166" s="1108">
        <f t="shared" si="77"/>
        <v>900000000</v>
      </c>
      <c r="H166" s="1049">
        <f>G166</f>
        <v>900000000</v>
      </c>
      <c r="I166" s="1049"/>
      <c r="J166" s="1049"/>
      <c r="K166" s="1049"/>
      <c r="L166" s="1049">
        <v>900000000</v>
      </c>
      <c r="M166" s="1049"/>
      <c r="N166" s="1049"/>
      <c r="O166" s="1049"/>
      <c r="P166" s="1049"/>
      <c r="Q166" s="1049"/>
      <c r="R166" s="1049"/>
      <c r="S166" s="1049"/>
      <c r="T166" s="1049"/>
      <c r="U166" s="1071"/>
      <c r="V166" s="722"/>
    </row>
    <row r="167" spans="1:22" s="1162" customFormat="1">
      <c r="A167" s="1837">
        <v>27</v>
      </c>
      <c r="B167" s="2320" t="s">
        <v>405</v>
      </c>
      <c r="C167" s="2321">
        <f t="shared" ref="C167:I167" si="83">SUM(C168:C173)</f>
        <v>714264571</v>
      </c>
      <c r="D167" s="2321">
        <f t="shared" si="83"/>
        <v>939551043.5</v>
      </c>
      <c r="E167" s="2321">
        <f>SUM(E168:E173)</f>
        <v>666349980</v>
      </c>
      <c r="F167" s="2321">
        <f>'[85]2025 (10.25)'!$AN$107</f>
        <v>709635050.25</v>
      </c>
      <c r="G167" s="1838">
        <f>SUM(G168:G173)</f>
        <v>2411119636</v>
      </c>
      <c r="H167" s="2321">
        <f t="shared" si="83"/>
        <v>1042631075.75</v>
      </c>
      <c r="I167" s="848">
        <f t="shared" si="83"/>
        <v>0</v>
      </c>
      <c r="J167" s="1839"/>
      <c r="K167" s="1839"/>
      <c r="L167" s="1839"/>
      <c r="M167" s="1839"/>
      <c r="N167" s="1839"/>
      <c r="O167" s="1839"/>
      <c r="P167" s="1839"/>
      <c r="Q167" s="1839"/>
      <c r="R167" s="1839"/>
      <c r="S167" s="1839"/>
      <c r="T167" s="1839"/>
      <c r="U167" s="1179"/>
      <c r="V167" s="1161"/>
    </row>
    <row r="168" spans="1:22" s="1162" customFormat="1">
      <c r="A168" s="1837"/>
      <c r="B168" s="1180" t="s">
        <v>683</v>
      </c>
      <c r="C168" s="1160">
        <v>35876520</v>
      </c>
      <c r="D168" s="1160">
        <f>'dulieu phan bo'!S62*60%</f>
        <v>39862800</v>
      </c>
      <c r="E168" s="1160">
        <f>'[84]DK2024 (11.24)'!$W$98</f>
        <v>35876520</v>
      </c>
      <c r="F168" s="1160"/>
      <c r="G168" s="1160">
        <v>66438000</v>
      </c>
      <c r="H168" s="1181">
        <f>'PHONG TCKT'!H76</f>
        <v>35876520</v>
      </c>
      <c r="I168" s="1049"/>
      <c r="J168" s="1181"/>
      <c r="K168" s="1181"/>
      <c r="L168" s="1181"/>
      <c r="M168" s="1181"/>
      <c r="N168" s="1181"/>
      <c r="O168" s="1181"/>
      <c r="P168" s="1181"/>
      <c r="Q168" s="1181"/>
      <c r="R168" s="1181"/>
      <c r="S168" s="1181"/>
      <c r="T168" s="1181"/>
      <c r="U168" s="1179"/>
      <c r="V168" s="1161"/>
    </row>
    <row r="169" spans="1:22" s="1162" customFormat="1">
      <c r="A169" s="1837"/>
      <c r="B169" s="1180" t="s">
        <v>725</v>
      </c>
      <c r="C169" s="1160"/>
      <c r="D169" s="1181">
        <f>'dulieu phan bo'!S70</f>
        <v>119470000</v>
      </c>
      <c r="E169" s="1160"/>
      <c r="F169" s="1160"/>
      <c r="G169" s="1160"/>
      <c r="H169" s="1181">
        <v>0</v>
      </c>
      <c r="I169" s="1049"/>
      <c r="J169" s="1181"/>
      <c r="K169" s="1181"/>
      <c r="L169" s="1181"/>
      <c r="M169" s="1181"/>
      <c r="N169" s="1181"/>
      <c r="O169" s="1181"/>
      <c r="P169" s="1181"/>
      <c r="Q169" s="1181"/>
      <c r="R169" s="1181"/>
      <c r="S169" s="1181"/>
      <c r="T169" s="1181"/>
      <c r="U169" s="1179"/>
      <c r="V169" s="1161"/>
    </row>
    <row r="170" spans="1:22" s="1162" customFormat="1">
      <c r="A170" s="1837"/>
      <c r="B170" s="1180" t="s">
        <v>1908</v>
      </c>
      <c r="C170" s="1160"/>
      <c r="D170" s="1181"/>
      <c r="E170" s="1160"/>
      <c r="F170" s="1160"/>
      <c r="G170" s="1160">
        <v>764390000</v>
      </c>
      <c r="H170" s="1181">
        <f>'PHONG TCKT'!H82</f>
        <v>382195000</v>
      </c>
      <c r="I170" s="1049"/>
      <c r="J170" s="1181"/>
      <c r="K170" s="1181"/>
      <c r="L170" s="1181"/>
      <c r="M170" s="1181"/>
      <c r="N170" s="1181"/>
      <c r="O170" s="1181"/>
      <c r="P170" s="1181"/>
      <c r="Q170" s="1181"/>
      <c r="R170" s="1181"/>
      <c r="S170" s="1181"/>
      <c r="T170" s="1181"/>
      <c r="U170" s="1179"/>
      <c r="V170" s="1161"/>
    </row>
    <row r="171" spans="1:22" s="1162" customFormat="1">
      <c r="A171" s="1837"/>
      <c r="B171" s="1180" t="s">
        <v>1909</v>
      </c>
      <c r="C171" s="1160"/>
      <c r="D171" s="1181"/>
      <c r="E171" s="1160"/>
      <c r="F171" s="1160"/>
      <c r="G171" s="1160">
        <v>888570000</v>
      </c>
      <c r="H171" s="1181">
        <f>'PHONG TCKT'!H83</f>
        <v>0</v>
      </c>
      <c r="I171" s="1049"/>
      <c r="J171" s="1181"/>
      <c r="K171" s="1181"/>
      <c r="L171" s="1181"/>
      <c r="M171" s="1181"/>
      <c r="N171" s="1181"/>
      <c r="O171" s="1181"/>
      <c r="P171" s="1181"/>
      <c r="Q171" s="1181"/>
      <c r="R171" s="1181"/>
      <c r="S171" s="1181"/>
      <c r="T171" s="1181"/>
      <c r="U171" s="1179"/>
      <c r="V171" s="1161"/>
    </row>
    <row r="172" spans="1:22" s="1162" customFormat="1">
      <c r="A172" s="1837"/>
      <c r="B172" s="1180" t="s">
        <v>1390</v>
      </c>
      <c r="C172" s="1160"/>
      <c r="D172" s="1181">
        <v>110180000</v>
      </c>
      <c r="E172" s="1160"/>
      <c r="F172" s="1160"/>
      <c r="G172" s="1840"/>
      <c r="H172" s="1181">
        <f>G172</f>
        <v>0</v>
      </c>
      <c r="I172" s="1049"/>
      <c r="J172" s="1181"/>
      <c r="K172" s="1181"/>
      <c r="L172" s="1181"/>
      <c r="M172" s="1181"/>
      <c r="N172" s="1181"/>
      <c r="O172" s="1181"/>
      <c r="P172" s="1181"/>
      <c r="Q172" s="1181"/>
      <c r="R172" s="1181"/>
      <c r="S172" s="1181"/>
      <c r="T172" s="1181"/>
      <c r="U172" s="1179"/>
      <c r="V172" s="1161"/>
    </row>
    <row r="173" spans="1:22" s="1162" customFormat="1">
      <c r="A173" s="1837"/>
      <c r="B173" s="1180" t="s">
        <v>682</v>
      </c>
      <c r="C173" s="1160">
        <v>678388051</v>
      </c>
      <c r="D173" s="1181">
        <f>'dulieu phan bo'!S43-'dulieu phan bo'!S54-'dulieu phan bo'!S62-'dulieu phan bo'!S70-'dulieu phan bo'!S71</f>
        <v>670038243.5</v>
      </c>
      <c r="E173" s="1160">
        <f>'[84]DK2024 (11.24)'!$W$100</f>
        <v>630473460</v>
      </c>
      <c r="F173" s="1160"/>
      <c r="G173" s="1160">
        <v>691721636</v>
      </c>
      <c r="H173" s="1181">
        <f>'PHONG TCKT'!H69-'PHONG TCKT'!H76-'PHONG TCKT'!H82-'PHONG TCKT'!H83</f>
        <v>624559555.75</v>
      </c>
      <c r="I173" s="1049"/>
      <c r="J173" s="1181"/>
      <c r="K173" s="1181"/>
      <c r="L173" s="1181"/>
      <c r="M173" s="1181"/>
      <c r="N173" s="1181"/>
      <c r="O173" s="1181"/>
      <c r="P173" s="1181"/>
      <c r="Q173" s="1181"/>
      <c r="R173" s="1181"/>
      <c r="S173" s="1181"/>
      <c r="T173" s="1181"/>
      <c r="U173" s="1179"/>
      <c r="V173" s="1161"/>
    </row>
    <row r="174" spans="1:22" s="723" customFormat="1">
      <c r="A174" s="1084">
        <v>28</v>
      </c>
      <c r="B174" s="1085" t="s">
        <v>398</v>
      </c>
      <c r="C174" s="1082">
        <f t="shared" ref="C174:H174" si="84">C176+C177+C178</f>
        <v>896606546</v>
      </c>
      <c r="D174" s="1082">
        <f t="shared" si="84"/>
        <v>1011417715.2</v>
      </c>
      <c r="E174" s="1082">
        <f t="shared" si="84"/>
        <v>1039527506</v>
      </c>
      <c r="F174" s="1082">
        <f>'[85]2025 (10.25)'!$AN$79</f>
        <v>1028843847</v>
      </c>
      <c r="G174" s="1082">
        <f>G176+G177+G178</f>
        <v>1227000000</v>
      </c>
      <c r="H174" s="1082">
        <f t="shared" si="84"/>
        <v>1210200000</v>
      </c>
      <c r="I174" s="1144">
        <f>I176+I177+I178</f>
        <v>97500000</v>
      </c>
      <c r="J174" s="1144">
        <f>J176+J177+J178</f>
        <v>97500000</v>
      </c>
      <c r="K174" s="1144">
        <f t="shared" ref="K174:S174" si="85">K176+K177+K178</f>
        <v>97500000</v>
      </c>
      <c r="L174" s="1144">
        <f t="shared" si="85"/>
        <v>97500000</v>
      </c>
      <c r="M174" s="1144">
        <f t="shared" si="85"/>
        <v>97500000</v>
      </c>
      <c r="N174" s="1144">
        <f t="shared" si="85"/>
        <v>97500000</v>
      </c>
      <c r="O174" s="1144">
        <f t="shared" si="85"/>
        <v>107000000</v>
      </c>
      <c r="P174" s="1144">
        <f t="shared" si="85"/>
        <v>107000000</v>
      </c>
      <c r="Q174" s="1144">
        <f t="shared" si="85"/>
        <v>107000000</v>
      </c>
      <c r="R174" s="1144">
        <f t="shared" si="85"/>
        <v>107000000</v>
      </c>
      <c r="S174" s="1144">
        <f t="shared" si="85"/>
        <v>107000000</v>
      </c>
      <c r="T174" s="1144">
        <f>T176+T177+T178</f>
        <v>107000000</v>
      </c>
      <c r="U174" s="1086"/>
      <c r="V174" s="722"/>
    </row>
    <row r="175" spans="1:22" s="195" customFormat="1">
      <c r="A175" s="1081"/>
      <c r="B175" s="1087" t="s">
        <v>397</v>
      </c>
      <c r="C175" s="1039"/>
      <c r="D175" s="847">
        <v>0</v>
      </c>
      <c r="E175" s="1039"/>
      <c r="F175" s="1039"/>
      <c r="G175" s="1039"/>
      <c r="H175" s="847">
        <f>G175</f>
        <v>0</v>
      </c>
      <c r="I175" s="1049"/>
      <c r="J175" s="1049"/>
      <c r="K175" s="1049"/>
      <c r="L175" s="1049"/>
      <c r="M175" s="1049"/>
      <c r="N175" s="1049"/>
      <c r="O175" s="1049"/>
      <c r="P175" s="1049"/>
      <c r="Q175" s="1049"/>
      <c r="R175" s="1049"/>
      <c r="S175" s="1049"/>
      <c r="T175" s="1049"/>
      <c r="U175" s="851"/>
      <c r="V175" s="521"/>
    </row>
    <row r="176" spans="1:22" s="195" customFormat="1">
      <c r="A176" s="1081">
        <v>642704</v>
      </c>
      <c r="B176" s="1083" t="s">
        <v>396</v>
      </c>
      <c r="C176" s="1039">
        <v>169071111</v>
      </c>
      <c r="D176" s="847">
        <v>180000000</v>
      </c>
      <c r="E176" s="1055">
        <f>'[84]DK2024 (11.24)'!$W$74</f>
        <v>190386284</v>
      </c>
      <c r="F176" s="1055"/>
      <c r="G176" s="1054">
        <f>SUM(I176:T176)</f>
        <v>228000000</v>
      </c>
      <c r="H176" s="847">
        <f>G176</f>
        <v>228000000</v>
      </c>
      <c r="I176" s="1049">
        <v>19000000</v>
      </c>
      <c r="J176" s="1049">
        <v>19000000</v>
      </c>
      <c r="K176" s="1049">
        <v>19000000</v>
      </c>
      <c r="L176" s="1049">
        <v>19000000</v>
      </c>
      <c r="M176" s="1049">
        <v>19000000</v>
      </c>
      <c r="N176" s="1049">
        <v>19000000</v>
      </c>
      <c r="O176" s="1049">
        <v>19000000</v>
      </c>
      <c r="P176" s="1049">
        <v>19000000</v>
      </c>
      <c r="Q176" s="1049">
        <v>19000000</v>
      </c>
      <c r="R176" s="1049">
        <v>19000000</v>
      </c>
      <c r="S176" s="1049">
        <v>19000000</v>
      </c>
      <c r="T176" s="1049">
        <v>19000000</v>
      </c>
      <c r="U176" s="851"/>
      <c r="V176" s="521"/>
    </row>
    <row r="177" spans="1:22" s="195" customFormat="1">
      <c r="A177" s="1081"/>
      <c r="B177" s="1083" t="s">
        <v>395</v>
      </c>
      <c r="C177" s="1039"/>
      <c r="D177" s="847">
        <v>0</v>
      </c>
      <c r="E177" s="1055"/>
      <c r="F177" s="1055"/>
      <c r="G177" s="1048"/>
      <c r="H177" s="847">
        <f>G177</f>
        <v>0</v>
      </c>
      <c r="I177" s="1049"/>
      <c r="J177" s="1049"/>
      <c r="K177" s="1049"/>
      <c r="L177" s="1049"/>
      <c r="M177" s="1049"/>
      <c r="N177" s="1049"/>
      <c r="O177" s="1049"/>
      <c r="P177" s="1049"/>
      <c r="Q177" s="1049"/>
      <c r="R177" s="1049"/>
      <c r="S177" s="1049"/>
      <c r="T177" s="1049"/>
      <c r="U177" s="851"/>
      <c r="V177" s="521"/>
    </row>
    <row r="178" spans="1:22" s="195" customFormat="1">
      <c r="A178" s="1081"/>
      <c r="B178" s="1083" t="s">
        <v>394</v>
      </c>
      <c r="C178" s="1054">
        <f t="shared" ref="C178:I178" si="86">SUM(C179:C184)</f>
        <v>727535435</v>
      </c>
      <c r="D178" s="1054">
        <f t="shared" si="86"/>
        <v>831417715.20000005</v>
      </c>
      <c r="E178" s="1054">
        <f t="shared" si="86"/>
        <v>849141222</v>
      </c>
      <c r="F178" s="1054"/>
      <c r="G178" s="1054">
        <f t="shared" si="86"/>
        <v>999000000</v>
      </c>
      <c r="H178" s="1054">
        <f t="shared" si="86"/>
        <v>982200000</v>
      </c>
      <c r="I178" s="1145">
        <f t="shared" si="86"/>
        <v>78500000</v>
      </c>
      <c r="J178" s="1145">
        <f t="shared" ref="J178:T178" si="87">SUM(J179:J184)</f>
        <v>78500000</v>
      </c>
      <c r="K178" s="1145">
        <f t="shared" si="87"/>
        <v>78500000</v>
      </c>
      <c r="L178" s="1145">
        <f t="shared" si="87"/>
        <v>78500000</v>
      </c>
      <c r="M178" s="1145">
        <f t="shared" si="87"/>
        <v>78500000</v>
      </c>
      <c r="N178" s="1145">
        <f t="shared" si="87"/>
        <v>78500000</v>
      </c>
      <c r="O178" s="1145">
        <f t="shared" si="87"/>
        <v>88000000</v>
      </c>
      <c r="P178" s="1145">
        <f t="shared" si="87"/>
        <v>88000000</v>
      </c>
      <c r="Q178" s="1145">
        <f t="shared" si="87"/>
        <v>88000000</v>
      </c>
      <c r="R178" s="1145">
        <f t="shared" si="87"/>
        <v>88000000</v>
      </c>
      <c r="S178" s="1145">
        <f t="shared" si="87"/>
        <v>88000000</v>
      </c>
      <c r="T178" s="1145">
        <f t="shared" si="87"/>
        <v>88000000</v>
      </c>
      <c r="U178" s="851"/>
      <c r="V178" s="521"/>
    </row>
    <row r="179" spans="1:22" s="226" customFormat="1" ht="14.4">
      <c r="A179" s="1869">
        <v>627732</v>
      </c>
      <c r="B179" s="1088" t="s">
        <v>681</v>
      </c>
      <c r="C179" s="1048">
        <v>24216113</v>
      </c>
      <c r="D179" s="845">
        <v>59284310.399999999</v>
      </c>
      <c r="E179" s="1151">
        <f>'[84]DK2024 (11.24)'!$W$71</f>
        <v>22984008</v>
      </c>
      <c r="F179" s="1151"/>
      <c r="G179" s="1152">
        <f>SUM(I179:T179)</f>
        <v>42000000</v>
      </c>
      <c r="H179" s="845">
        <f>G179*60%</f>
        <v>25200000</v>
      </c>
      <c r="I179" s="1102">
        <f>2100000/0.6</f>
        <v>3500000</v>
      </c>
      <c r="J179" s="1102">
        <f>I179</f>
        <v>3500000</v>
      </c>
      <c r="K179" s="1102">
        <f t="shared" ref="K179:T179" si="88">J179</f>
        <v>3500000</v>
      </c>
      <c r="L179" s="1102">
        <f t="shared" si="88"/>
        <v>3500000</v>
      </c>
      <c r="M179" s="1102">
        <f t="shared" si="88"/>
        <v>3500000</v>
      </c>
      <c r="N179" s="1102">
        <f t="shared" si="88"/>
        <v>3500000</v>
      </c>
      <c r="O179" s="1102">
        <f t="shared" si="88"/>
        <v>3500000</v>
      </c>
      <c r="P179" s="1102">
        <f t="shared" si="88"/>
        <v>3500000</v>
      </c>
      <c r="Q179" s="1102">
        <f t="shared" si="88"/>
        <v>3500000</v>
      </c>
      <c r="R179" s="1102">
        <f t="shared" si="88"/>
        <v>3500000</v>
      </c>
      <c r="S179" s="1102">
        <f t="shared" si="88"/>
        <v>3500000</v>
      </c>
      <c r="T179" s="1102">
        <f t="shared" si="88"/>
        <v>3500000</v>
      </c>
      <c r="U179" s="1153"/>
      <c r="V179" s="523"/>
    </row>
    <row r="180" spans="1:22" s="226" customFormat="1" ht="14.4">
      <c r="A180" s="1869">
        <v>627731</v>
      </c>
      <c r="B180" s="1088" t="s">
        <v>724</v>
      </c>
      <c r="C180" s="845"/>
      <c r="D180" s="845">
        <v>55570800</v>
      </c>
      <c r="E180" s="1151"/>
      <c r="F180" s="1151"/>
      <c r="G180" s="1152">
        <f t="shared" ref="G180:G184" si="89">SUM(I180:T180)</f>
        <v>0</v>
      </c>
      <c r="H180" s="845">
        <f>G180</f>
        <v>0</v>
      </c>
      <c r="I180" s="1102"/>
      <c r="J180" s="1102"/>
      <c r="K180" s="1102"/>
      <c r="L180" s="1102"/>
      <c r="M180" s="1102"/>
      <c r="N180" s="1102"/>
      <c r="O180" s="1102"/>
      <c r="P180" s="1102"/>
      <c r="Q180" s="1102"/>
      <c r="R180" s="1102"/>
      <c r="S180" s="1102"/>
      <c r="T180" s="1102"/>
      <c r="U180" s="1153"/>
      <c r="V180" s="523"/>
    </row>
    <row r="181" spans="1:22" s="1103" customFormat="1" ht="14.4">
      <c r="A181" s="2322">
        <v>627731</v>
      </c>
      <c r="B181" s="2071" t="s">
        <v>1910</v>
      </c>
      <c r="C181" s="1102"/>
      <c r="D181" s="1102"/>
      <c r="E181" s="2323"/>
      <c r="F181" s="2323"/>
      <c r="G181" s="1152">
        <f>SUM(I181:T181)</f>
        <v>57000000</v>
      </c>
      <c r="H181" s="1102">
        <f>G181</f>
        <v>57000000</v>
      </c>
      <c r="I181" s="1102"/>
      <c r="J181" s="1102"/>
      <c r="K181" s="1102"/>
      <c r="L181" s="1102"/>
      <c r="M181" s="1102"/>
      <c r="N181" s="1102"/>
      <c r="O181" s="1102">
        <v>9500000</v>
      </c>
      <c r="P181" s="1102">
        <v>9500000</v>
      </c>
      <c r="Q181" s="1102">
        <v>9500000</v>
      </c>
      <c r="R181" s="1102">
        <v>9500000</v>
      </c>
      <c r="S181" s="1102">
        <v>9500000</v>
      </c>
      <c r="T181" s="1102">
        <v>9500000</v>
      </c>
      <c r="U181" s="1893"/>
      <c r="V181" s="1894"/>
    </row>
    <row r="182" spans="1:22" s="1103" customFormat="1" ht="14.4">
      <c r="A182" s="2322"/>
      <c r="B182" s="2071" t="s">
        <v>1911</v>
      </c>
      <c r="C182" s="1102"/>
      <c r="D182" s="1102"/>
      <c r="E182" s="2323"/>
      <c r="F182" s="2323"/>
      <c r="G182" s="1152">
        <f t="shared" si="89"/>
        <v>0</v>
      </c>
      <c r="H182" s="1102">
        <f t="shared" ref="H182" si="90">G182</f>
        <v>0</v>
      </c>
      <c r="I182" s="1102"/>
      <c r="J182" s="1102"/>
      <c r="K182" s="1102"/>
      <c r="L182" s="1102"/>
      <c r="M182" s="1102"/>
      <c r="N182" s="1102"/>
      <c r="O182" s="1102"/>
      <c r="P182" s="1102"/>
      <c r="Q182" s="1102"/>
      <c r="R182" s="1102"/>
      <c r="S182" s="1102"/>
      <c r="T182" s="1102"/>
      <c r="U182" s="1893"/>
      <c r="V182" s="1894"/>
    </row>
    <row r="183" spans="1:22" s="1103" customFormat="1" ht="14.4">
      <c r="A183" s="2322">
        <v>627731</v>
      </c>
      <c r="B183" s="2071" t="s">
        <v>1390</v>
      </c>
      <c r="C183" s="1102"/>
      <c r="D183" s="1102">
        <v>69165028.799999997</v>
      </c>
      <c r="E183" s="2323"/>
      <c r="F183" s="2323"/>
      <c r="G183" s="1152">
        <f t="shared" si="89"/>
        <v>0</v>
      </c>
      <c r="H183" s="1102">
        <f>G183*70%</f>
        <v>0</v>
      </c>
      <c r="I183" s="1102"/>
      <c r="J183" s="1102"/>
      <c r="K183" s="1102"/>
      <c r="L183" s="1102"/>
      <c r="M183" s="1102"/>
      <c r="N183" s="1102"/>
      <c r="O183" s="1102"/>
      <c r="P183" s="1102"/>
      <c r="Q183" s="1102"/>
      <c r="R183" s="1102"/>
      <c r="S183" s="1102"/>
      <c r="T183" s="1102"/>
      <c r="U183" s="1893"/>
      <c r="V183" s="1894"/>
    </row>
    <row r="184" spans="1:22" s="226" customFormat="1" ht="14.4">
      <c r="A184" s="1869">
        <v>627731</v>
      </c>
      <c r="B184" s="1088" t="s">
        <v>682</v>
      </c>
      <c r="C184" s="1048">
        <v>703319322</v>
      </c>
      <c r="D184" s="845">
        <v>647397576</v>
      </c>
      <c r="E184" s="1151">
        <f>'[84]DK2024 (11.24)'!$W$73</f>
        <v>826157214</v>
      </c>
      <c r="F184" s="1151"/>
      <c r="G184" s="1152">
        <f t="shared" si="89"/>
        <v>900000000</v>
      </c>
      <c r="H184" s="845">
        <f>G184</f>
        <v>900000000</v>
      </c>
      <c r="I184" s="1102">
        <v>75000000</v>
      </c>
      <c r="J184" s="1102">
        <v>75000000</v>
      </c>
      <c r="K184" s="1102">
        <v>75000000</v>
      </c>
      <c r="L184" s="1102">
        <v>75000000</v>
      </c>
      <c r="M184" s="1102">
        <v>75000000</v>
      </c>
      <c r="N184" s="1102">
        <v>75000000</v>
      </c>
      <c r="O184" s="1102">
        <v>75000000</v>
      </c>
      <c r="P184" s="1102">
        <v>75000000</v>
      </c>
      <c r="Q184" s="1102">
        <v>75000000</v>
      </c>
      <c r="R184" s="1102">
        <v>75000000</v>
      </c>
      <c r="S184" s="1102">
        <v>75000000</v>
      </c>
      <c r="T184" s="1102">
        <v>75000000</v>
      </c>
      <c r="U184" s="1061"/>
      <c r="V184" s="523"/>
    </row>
    <row r="185" spans="1:22" s="1988" customFormat="1">
      <c r="A185" s="2304">
        <v>642816</v>
      </c>
      <c r="B185" s="2305" t="s">
        <v>236</v>
      </c>
      <c r="C185" s="2172">
        <f>SUM(C186:C192)</f>
        <v>3206256080</v>
      </c>
      <c r="D185" s="2172">
        <f>SUM(D186:D191)</f>
        <v>2131800000</v>
      </c>
      <c r="E185" s="2172">
        <f>'[84]DK2024 (11.24)'!$W$163</f>
        <v>3446020431</v>
      </c>
      <c r="F185" s="2172">
        <f>'[85]2025 (10.25)'!$AN$177</f>
        <v>3418936406</v>
      </c>
      <c r="G185" s="2172">
        <f>SUM(G186:G191)</f>
        <v>3576966870</v>
      </c>
      <c r="H185" s="2172">
        <f>SUM(H186:H191)</f>
        <v>3576966870</v>
      </c>
      <c r="I185" s="2172">
        <f>SUM(I186:I191)</f>
        <v>352580572.5</v>
      </c>
      <c r="J185" s="2172">
        <f t="shared" ref="J185:T185" si="91">SUM(J186:J191)</f>
        <v>58580572.5</v>
      </c>
      <c r="K185" s="2172">
        <f t="shared" si="91"/>
        <v>138580572.5</v>
      </c>
      <c r="L185" s="2172">
        <f t="shared" si="91"/>
        <v>793580572.5</v>
      </c>
      <c r="M185" s="2172">
        <f t="shared" si="91"/>
        <v>58580572.5</v>
      </c>
      <c r="N185" s="2172">
        <f t="shared" si="91"/>
        <v>180580572.5</v>
      </c>
      <c r="O185" s="1100">
        <f t="shared" si="91"/>
        <v>58580572.5</v>
      </c>
      <c r="P185" s="2172">
        <f t="shared" si="91"/>
        <v>104580572.5</v>
      </c>
      <c r="Q185" s="2172">
        <f t="shared" si="91"/>
        <v>110580572.5</v>
      </c>
      <c r="R185" s="2172">
        <f t="shared" si="91"/>
        <v>78580572.5</v>
      </c>
      <c r="S185" s="2172">
        <f t="shared" si="91"/>
        <v>423580572.5</v>
      </c>
      <c r="T185" s="2172">
        <f t="shared" si="91"/>
        <v>1218580572.5</v>
      </c>
      <c r="U185" s="2174"/>
      <c r="V185" s="1993"/>
    </row>
    <row r="186" spans="1:22" s="723" customFormat="1">
      <c r="A186" s="2049"/>
      <c r="B186" s="2050" t="s">
        <v>1603</v>
      </c>
      <c r="C186" s="1049">
        <v>1053750000</v>
      </c>
      <c r="D186" s="1049">
        <v>560000000</v>
      </c>
      <c r="E186" s="1050"/>
      <c r="F186" s="1050"/>
      <c r="G186" s="1050">
        <f>SUM(I186:T186)</f>
        <v>620000000</v>
      </c>
      <c r="H186" s="1049">
        <f>G186</f>
        <v>620000000</v>
      </c>
      <c r="I186" s="1049"/>
      <c r="J186" s="1049"/>
      <c r="K186" s="1049"/>
      <c r="L186" s="1049">
        <v>620000000</v>
      </c>
      <c r="M186" s="1049"/>
      <c r="N186" s="1049"/>
      <c r="O186" s="1049"/>
      <c r="P186" s="1049"/>
      <c r="Q186" s="1049"/>
      <c r="R186" s="1049"/>
      <c r="S186" s="1049"/>
      <c r="T186" s="1049"/>
      <c r="U186" s="1070"/>
      <c r="V186" s="722"/>
    </row>
    <row r="187" spans="1:22" s="723" customFormat="1">
      <c r="A187" s="1069"/>
      <c r="B187" s="2051" t="s">
        <v>1552</v>
      </c>
      <c r="C187" s="1050">
        <v>101750000</v>
      </c>
      <c r="D187" s="1049">
        <v>123800000</v>
      </c>
      <c r="E187" s="1050"/>
      <c r="F187" s="1050"/>
      <c r="G187" s="1050">
        <f t="shared" ref="G187:G190" si="92">SUM(I187:T187)</f>
        <v>230000000</v>
      </c>
      <c r="H187" s="1049">
        <f t="shared" ref="H187:H199" si="93">G187</f>
        <v>230000000</v>
      </c>
      <c r="I187" s="1049"/>
      <c r="J187" s="1049"/>
      <c r="K187" s="1049"/>
      <c r="L187" s="1049">
        <v>115000000</v>
      </c>
      <c r="M187" s="1049"/>
      <c r="N187" s="1049"/>
      <c r="O187" s="1049"/>
      <c r="P187" s="1049"/>
      <c r="Q187" s="1049"/>
      <c r="R187" s="1049"/>
      <c r="S187" s="1049">
        <v>115000000</v>
      </c>
      <c r="T187" s="1049"/>
      <c r="U187" s="1071"/>
      <c r="V187" s="722"/>
    </row>
    <row r="188" spans="1:22" s="723" customFormat="1">
      <c r="A188" s="1069"/>
      <c r="B188" s="2051" t="s">
        <v>1553</v>
      </c>
      <c r="C188" s="1141"/>
      <c r="D188" s="1102"/>
      <c r="E188" s="1050"/>
      <c r="F188" s="1050"/>
      <c r="G188" s="1050">
        <f t="shared" si="92"/>
        <v>0</v>
      </c>
      <c r="H188" s="1049">
        <f t="shared" si="93"/>
        <v>0</v>
      </c>
      <c r="I188" s="1049"/>
      <c r="J188" s="1049"/>
      <c r="K188" s="1049"/>
      <c r="L188" s="1049"/>
      <c r="M188" s="1049"/>
      <c r="N188" s="1049"/>
      <c r="O188" s="1049"/>
      <c r="P188" s="1049"/>
      <c r="Q188" s="1049"/>
      <c r="R188" s="1049"/>
      <c r="S188" s="1049"/>
      <c r="T188" s="1049"/>
      <c r="U188" s="1071"/>
      <c r="V188" s="722"/>
    </row>
    <row r="189" spans="1:22" s="2310" customFormat="1" ht="14.4">
      <c r="A189" s="2306"/>
      <c r="B189" s="2307" t="s">
        <v>1563</v>
      </c>
      <c r="C189" s="2308"/>
      <c r="D189" s="2308"/>
      <c r="E189" s="1991"/>
      <c r="F189" s="1991"/>
      <c r="G189" s="1991">
        <f t="shared" si="92"/>
        <v>700000000</v>
      </c>
      <c r="H189" s="1992">
        <f>G189</f>
        <v>700000000</v>
      </c>
      <c r="I189" s="1991">
        <v>327000000</v>
      </c>
      <c r="J189" s="1991">
        <v>33000000</v>
      </c>
      <c r="K189" s="1991">
        <v>33000000</v>
      </c>
      <c r="L189" s="1991">
        <v>33000000</v>
      </c>
      <c r="M189" s="1991">
        <v>33000000</v>
      </c>
      <c r="N189" s="1991">
        <v>33000000</v>
      </c>
      <c r="O189" s="1050">
        <v>33000000</v>
      </c>
      <c r="P189" s="1991">
        <v>33000000</v>
      </c>
      <c r="Q189" s="1991">
        <v>33000000</v>
      </c>
      <c r="R189" s="1991">
        <v>33000000</v>
      </c>
      <c r="S189" s="1991">
        <v>33000000</v>
      </c>
      <c r="T189" s="1991">
        <v>43000000</v>
      </c>
      <c r="U189" s="2308" t="s">
        <v>1703</v>
      </c>
      <c r="V189" s="2309"/>
    </row>
    <row r="190" spans="1:22" s="2310" customFormat="1" ht="27.6">
      <c r="A190" s="2306"/>
      <c r="B190" s="2311" t="s">
        <v>1564</v>
      </c>
      <c r="C190" s="2308"/>
      <c r="D190" s="2308"/>
      <c r="E190" s="1991"/>
      <c r="F190" s="1991"/>
      <c r="G190" s="1991">
        <f t="shared" si="92"/>
        <v>250000000</v>
      </c>
      <c r="H190" s="1992">
        <f>G190</f>
        <v>250000000</v>
      </c>
      <c r="I190" s="1992"/>
      <c r="J190" s="1992"/>
      <c r="K190" s="1992">
        <v>80000000</v>
      </c>
      <c r="L190" s="1992"/>
      <c r="M190" s="1992"/>
      <c r="N190" s="1992">
        <v>52000000</v>
      </c>
      <c r="O190" s="1049"/>
      <c r="P190" s="1992">
        <v>46000000</v>
      </c>
      <c r="Q190" s="1992">
        <v>52000000</v>
      </c>
      <c r="R190" s="1992">
        <v>20000000</v>
      </c>
      <c r="S190" s="1992"/>
      <c r="T190" s="1992"/>
      <c r="U190" s="2308" t="s">
        <v>1703</v>
      </c>
      <c r="V190" s="2309"/>
    </row>
    <row r="191" spans="1:22" s="723" customFormat="1">
      <c r="A191" s="2049"/>
      <c r="B191" s="2050" t="s">
        <v>773</v>
      </c>
      <c r="C191" s="1049">
        <f>SUM(C192:C200)</f>
        <v>2050756080</v>
      </c>
      <c r="D191" s="1049">
        <f>SUM(D192:D200)</f>
        <v>1448000000</v>
      </c>
      <c r="E191" s="1049"/>
      <c r="F191" s="1049"/>
      <c r="G191" s="1049">
        <f>SUM(G192:G200)</f>
        <v>1776966870</v>
      </c>
      <c r="H191" s="1049">
        <f>SUM(H192:H200)</f>
        <v>1776966870</v>
      </c>
      <c r="I191" s="1049">
        <f>SUM(I192:I200)</f>
        <v>25580572.500000004</v>
      </c>
      <c r="J191" s="1049">
        <f t="shared" ref="J191:T191" si="94">SUM(J192:J200)</f>
        <v>25580572.500000004</v>
      </c>
      <c r="K191" s="1049">
        <f t="shared" si="94"/>
        <v>25580572.500000004</v>
      </c>
      <c r="L191" s="1049">
        <f t="shared" si="94"/>
        <v>25580572.500000004</v>
      </c>
      <c r="M191" s="1049">
        <f t="shared" si="94"/>
        <v>25580572.500000004</v>
      </c>
      <c r="N191" s="1049">
        <f t="shared" si="94"/>
        <v>95580572.5</v>
      </c>
      <c r="O191" s="1049">
        <f t="shared" si="94"/>
        <v>25580572.500000004</v>
      </c>
      <c r="P191" s="1049">
        <f t="shared" si="94"/>
        <v>25580572.500000004</v>
      </c>
      <c r="Q191" s="1049">
        <f t="shared" si="94"/>
        <v>25580572.500000004</v>
      </c>
      <c r="R191" s="1049">
        <f t="shared" si="94"/>
        <v>25580572.500000004</v>
      </c>
      <c r="S191" s="1049">
        <f t="shared" si="94"/>
        <v>275580572.5</v>
      </c>
      <c r="T191" s="1049">
        <f t="shared" si="94"/>
        <v>1175580572.5</v>
      </c>
      <c r="U191" s="1070"/>
      <c r="V191" s="722"/>
    </row>
    <row r="192" spans="1:22" s="1103" customFormat="1" ht="14.4">
      <c r="A192" s="2052"/>
      <c r="B192" s="2071" t="s">
        <v>1443</v>
      </c>
      <c r="C192" s="1141"/>
      <c r="D192" s="1102"/>
      <c r="E192" s="1141"/>
      <c r="F192" s="1141"/>
      <c r="G192" s="1141">
        <f>SUM(I192:T192)</f>
        <v>0</v>
      </c>
      <c r="H192" s="1102">
        <f t="shared" si="93"/>
        <v>0</v>
      </c>
      <c r="I192" s="1102">
        <v>0</v>
      </c>
      <c r="J192" s="1102">
        <v>0</v>
      </c>
      <c r="K192" s="1102">
        <v>0</v>
      </c>
      <c r="L192" s="1102">
        <v>0</v>
      </c>
      <c r="M192" s="1102">
        <v>0</v>
      </c>
      <c r="N192" s="1102">
        <v>0</v>
      </c>
      <c r="O192" s="1102">
        <v>0</v>
      </c>
      <c r="P192" s="1102">
        <v>0</v>
      </c>
      <c r="Q192" s="1102">
        <v>0</v>
      </c>
      <c r="R192" s="1102">
        <v>0</v>
      </c>
      <c r="S192" s="1102">
        <v>0</v>
      </c>
      <c r="T192" s="1102">
        <v>0</v>
      </c>
      <c r="U192" s="1154"/>
      <c r="V192" s="1894"/>
    </row>
    <row r="193" spans="1:22" s="2547" customFormat="1" ht="14.4">
      <c r="A193" s="2541"/>
      <c r="B193" s="2542" t="s">
        <v>1704</v>
      </c>
      <c r="C193" s="2543">
        <f>1319557006+72000000+129629570</f>
        <v>1521186576</v>
      </c>
      <c r="D193" s="2544">
        <v>816000000</v>
      </c>
      <c r="E193" s="2543"/>
      <c r="F193" s="2543"/>
      <c r="G193" s="2543">
        <f t="shared" ref="G193:G200" si="95">SUM(I193:T193)</f>
        <v>1150000000</v>
      </c>
      <c r="H193" s="2544">
        <f t="shared" si="93"/>
        <v>1150000000</v>
      </c>
      <c r="I193" s="2084">
        <v>0</v>
      </c>
      <c r="J193" s="2544">
        <v>0</v>
      </c>
      <c r="K193" s="2544">
        <v>0</v>
      </c>
      <c r="L193" s="2544">
        <v>0</v>
      </c>
      <c r="M193" s="2544">
        <v>0</v>
      </c>
      <c r="N193" s="2544">
        <v>0</v>
      </c>
      <c r="O193" s="1973">
        <v>0</v>
      </c>
      <c r="P193" s="2544">
        <v>0</v>
      </c>
      <c r="Q193" s="2544">
        <v>0</v>
      </c>
      <c r="R193" s="2544">
        <v>0</v>
      </c>
      <c r="S193" s="2544">
        <v>0</v>
      </c>
      <c r="T193" s="2544">
        <f>115*10000000</f>
        <v>1150000000</v>
      </c>
      <c r="U193" s="2545"/>
      <c r="V193" s="2546"/>
    </row>
    <row r="194" spans="1:22" s="2087" customFormat="1" ht="14.4">
      <c r="A194" s="2082"/>
      <c r="B194" s="2088" t="s">
        <v>979</v>
      </c>
      <c r="C194" s="2083">
        <f>82500000</f>
        <v>82500000</v>
      </c>
      <c r="D194" s="2084">
        <v>90000000</v>
      </c>
      <c r="E194" s="2083"/>
      <c r="F194" s="2083"/>
      <c r="G194" s="2083">
        <f t="shared" si="95"/>
        <v>90000000</v>
      </c>
      <c r="H194" s="2084">
        <f t="shared" si="93"/>
        <v>90000000</v>
      </c>
      <c r="I194" s="2084">
        <v>7500000</v>
      </c>
      <c r="J194" s="2084">
        <v>7500000</v>
      </c>
      <c r="K194" s="2084">
        <v>7500000</v>
      </c>
      <c r="L194" s="2084">
        <v>7500000</v>
      </c>
      <c r="M194" s="2084">
        <v>7500000</v>
      </c>
      <c r="N194" s="2084">
        <v>7500000</v>
      </c>
      <c r="O194" s="1102">
        <v>7500000</v>
      </c>
      <c r="P194" s="2084">
        <v>7500000</v>
      </c>
      <c r="Q194" s="2084">
        <v>7500000</v>
      </c>
      <c r="R194" s="2084">
        <v>7500000</v>
      </c>
      <c r="S194" s="2084">
        <v>7500000</v>
      </c>
      <c r="T194" s="2084">
        <v>7500000</v>
      </c>
      <c r="U194" s="2085"/>
      <c r="V194" s="2086"/>
    </row>
    <row r="195" spans="1:22" s="2087" customFormat="1" ht="14.4">
      <c r="A195" s="2082"/>
      <c r="B195" s="2089" t="s">
        <v>1912</v>
      </c>
      <c r="C195" s="2083"/>
      <c r="D195" s="2084"/>
      <c r="E195" s="2083"/>
      <c r="F195" s="2083"/>
      <c r="G195" s="2083">
        <f t="shared" si="95"/>
        <v>10966870</v>
      </c>
      <c r="H195" s="2084">
        <f>G195</f>
        <v>10966870</v>
      </c>
      <c r="I195" s="2084">
        <v>913905.83333333337</v>
      </c>
      <c r="J195" s="2084">
        <v>913905.83333333337</v>
      </c>
      <c r="K195" s="2084">
        <v>913905.83333333337</v>
      </c>
      <c r="L195" s="2084">
        <v>913905.83333333337</v>
      </c>
      <c r="M195" s="2084">
        <v>913905.83333333337</v>
      </c>
      <c r="N195" s="2084">
        <v>913905.83333333337</v>
      </c>
      <c r="O195" s="1102">
        <v>913905.83333333337</v>
      </c>
      <c r="P195" s="2084">
        <v>913905.83333333337</v>
      </c>
      <c r="Q195" s="2084">
        <v>913905.83333333337</v>
      </c>
      <c r="R195" s="2084">
        <v>913905.83333333337</v>
      </c>
      <c r="S195" s="2084">
        <v>913905.83333333337</v>
      </c>
      <c r="T195" s="2084">
        <v>913905.83333333337</v>
      </c>
      <c r="U195" s="2085"/>
      <c r="V195" s="2086"/>
    </row>
    <row r="196" spans="1:22" s="2087" customFormat="1" ht="14.4">
      <c r="A196" s="2082"/>
      <c r="B196" s="2089" t="s">
        <v>1913</v>
      </c>
      <c r="C196" s="2083"/>
      <c r="D196" s="2084"/>
      <c r="E196" s="2083"/>
      <c r="F196" s="2083"/>
      <c r="G196" s="2083">
        <f t="shared" si="95"/>
        <v>70000000</v>
      </c>
      <c r="H196" s="2084">
        <f t="shared" si="93"/>
        <v>70000000</v>
      </c>
      <c r="I196" s="2084">
        <v>0</v>
      </c>
      <c r="J196" s="2084">
        <v>0</v>
      </c>
      <c r="K196" s="2084">
        <v>0</v>
      </c>
      <c r="L196" s="2084">
        <v>0</v>
      </c>
      <c r="M196" s="2084">
        <v>0</v>
      </c>
      <c r="N196" s="2084">
        <v>70000000</v>
      </c>
      <c r="O196" s="1102">
        <v>0</v>
      </c>
      <c r="P196" s="2084">
        <v>0</v>
      </c>
      <c r="Q196" s="2084">
        <v>0</v>
      </c>
      <c r="R196" s="2084">
        <v>0</v>
      </c>
      <c r="S196" s="2084">
        <v>0</v>
      </c>
      <c r="T196" s="2084">
        <v>0</v>
      </c>
      <c r="U196" s="2085" t="s">
        <v>1306</v>
      </c>
      <c r="V196" s="2086"/>
    </row>
    <row r="197" spans="1:22" s="2087" customFormat="1" ht="14.4">
      <c r="A197" s="2082"/>
      <c r="B197" s="2089" t="s">
        <v>1914</v>
      </c>
      <c r="C197" s="2083"/>
      <c r="D197" s="2084"/>
      <c r="E197" s="2083"/>
      <c r="F197" s="2083"/>
      <c r="G197" s="2083">
        <f t="shared" si="95"/>
        <v>120000000</v>
      </c>
      <c r="H197" s="2084">
        <f t="shared" si="93"/>
        <v>120000000</v>
      </c>
      <c r="I197" s="2084">
        <v>10000000</v>
      </c>
      <c r="J197" s="2084">
        <f>I197</f>
        <v>10000000</v>
      </c>
      <c r="K197" s="2084">
        <f t="shared" ref="K197:T197" si="96">J197</f>
        <v>10000000</v>
      </c>
      <c r="L197" s="2084">
        <f t="shared" si="96"/>
        <v>10000000</v>
      </c>
      <c r="M197" s="2084">
        <f t="shared" si="96"/>
        <v>10000000</v>
      </c>
      <c r="N197" s="2084">
        <f t="shared" si="96"/>
        <v>10000000</v>
      </c>
      <c r="O197" s="1102">
        <f t="shared" si="96"/>
        <v>10000000</v>
      </c>
      <c r="P197" s="2084">
        <f t="shared" si="96"/>
        <v>10000000</v>
      </c>
      <c r="Q197" s="2084">
        <f t="shared" si="96"/>
        <v>10000000</v>
      </c>
      <c r="R197" s="2084">
        <f t="shared" si="96"/>
        <v>10000000</v>
      </c>
      <c r="S197" s="2084">
        <f t="shared" si="96"/>
        <v>10000000</v>
      </c>
      <c r="T197" s="2084">
        <f t="shared" si="96"/>
        <v>10000000</v>
      </c>
      <c r="U197" s="2085" t="s">
        <v>1542</v>
      </c>
      <c r="V197" s="2086"/>
    </row>
    <row r="198" spans="1:22" s="2087" customFormat="1" ht="14.4">
      <c r="A198" s="2082"/>
      <c r="B198" s="2089" t="s">
        <v>1915</v>
      </c>
      <c r="C198" s="2083"/>
      <c r="D198" s="2084"/>
      <c r="E198" s="2083"/>
      <c r="F198" s="2083"/>
      <c r="G198" s="2083">
        <f t="shared" si="95"/>
        <v>250000000</v>
      </c>
      <c r="H198" s="2084">
        <f t="shared" si="93"/>
        <v>250000000</v>
      </c>
      <c r="I198" s="2084"/>
      <c r="J198" s="2084"/>
      <c r="K198" s="2084"/>
      <c r="L198" s="2084"/>
      <c r="M198" s="2084"/>
      <c r="N198" s="2084"/>
      <c r="O198" s="1102"/>
      <c r="P198" s="2084"/>
      <c r="Q198" s="2084"/>
      <c r="R198" s="2084"/>
      <c r="S198" s="2084">
        <v>250000000</v>
      </c>
      <c r="T198" s="2084"/>
      <c r="U198" s="2085"/>
      <c r="V198" s="2086"/>
    </row>
    <row r="199" spans="1:22" s="2087" customFormat="1" ht="14.4">
      <c r="A199" s="2082"/>
      <c r="B199" s="2090" t="s">
        <v>980</v>
      </c>
      <c r="C199" s="2083">
        <v>411069504</v>
      </c>
      <c r="D199" s="2084">
        <v>488000000</v>
      </c>
      <c r="E199" s="2083"/>
      <c r="F199" s="2083"/>
      <c r="G199" s="2083">
        <f t="shared" si="95"/>
        <v>49999999.999999993</v>
      </c>
      <c r="H199" s="2084">
        <f t="shared" si="93"/>
        <v>49999999.999999993</v>
      </c>
      <c r="I199" s="2084">
        <v>4166666.6666666665</v>
      </c>
      <c r="J199" s="2084">
        <v>4166666.6666666665</v>
      </c>
      <c r="K199" s="2084">
        <v>4166666.6666666665</v>
      </c>
      <c r="L199" s="2084">
        <v>4166666.6666666665</v>
      </c>
      <c r="M199" s="2084">
        <v>4166666.6666666665</v>
      </c>
      <c r="N199" s="2084">
        <v>4166666.6666666665</v>
      </c>
      <c r="O199" s="1102">
        <v>4166666.6666666665</v>
      </c>
      <c r="P199" s="2084">
        <v>4166666.6666666665</v>
      </c>
      <c r="Q199" s="2084">
        <v>4166666.6666666665</v>
      </c>
      <c r="R199" s="2084">
        <v>4166666.6666666665</v>
      </c>
      <c r="S199" s="2084">
        <v>4166666.6666666665</v>
      </c>
      <c r="T199" s="2084">
        <v>4166666.6666666665</v>
      </c>
      <c r="U199" s="2084"/>
      <c r="V199" s="2086"/>
    </row>
    <row r="200" spans="1:22" s="2087" customFormat="1" ht="14.4">
      <c r="A200" s="2082"/>
      <c r="B200" s="2090" t="s">
        <v>1446</v>
      </c>
      <c r="C200" s="2084">
        <f>12*2*1500000</f>
        <v>36000000</v>
      </c>
      <c r="D200" s="2084">
        <v>54000000</v>
      </c>
      <c r="E200" s="2083"/>
      <c r="F200" s="2083"/>
      <c r="G200" s="2083">
        <f t="shared" si="95"/>
        <v>36000000</v>
      </c>
      <c r="H200" s="2084">
        <f>G200</f>
        <v>36000000</v>
      </c>
      <c r="I200" s="2084">
        <v>3000000</v>
      </c>
      <c r="J200" s="2084">
        <v>3000000</v>
      </c>
      <c r="K200" s="2084">
        <v>3000000</v>
      </c>
      <c r="L200" s="2084">
        <v>3000000</v>
      </c>
      <c r="M200" s="2084">
        <v>3000000</v>
      </c>
      <c r="N200" s="2084">
        <v>3000000</v>
      </c>
      <c r="O200" s="1102">
        <v>3000000</v>
      </c>
      <c r="P200" s="2084">
        <v>3000000</v>
      </c>
      <c r="Q200" s="2084">
        <v>3000000</v>
      </c>
      <c r="R200" s="2084">
        <v>3000000</v>
      </c>
      <c r="S200" s="2084">
        <v>3000000</v>
      </c>
      <c r="T200" s="2084">
        <v>3000000</v>
      </c>
      <c r="U200" s="2084"/>
      <c r="V200" s="2086"/>
    </row>
    <row r="201" spans="1:22" s="723" customFormat="1">
      <c r="A201" s="1084">
        <v>642816</v>
      </c>
      <c r="B201" s="2053" t="s">
        <v>1511</v>
      </c>
      <c r="C201" s="848">
        <v>467125110</v>
      </c>
      <c r="D201" s="848">
        <f>SUM(D202:D207)</f>
        <v>0</v>
      </c>
      <c r="E201" s="848">
        <f>SUM(E202:E207)</f>
        <v>0</v>
      </c>
      <c r="F201" s="848"/>
      <c r="G201" s="848">
        <f>SUM(G202:G207)</f>
        <v>491000000</v>
      </c>
      <c r="H201" s="848">
        <f>SUM(H202:H207)</f>
        <v>491000000</v>
      </c>
      <c r="I201" s="848">
        <f>SUM(I202:I207)</f>
        <v>30500000</v>
      </c>
      <c r="J201" s="848">
        <f t="shared" ref="J201:T201" si="97">SUM(J202:J207)</f>
        <v>112500000</v>
      </c>
      <c r="K201" s="848">
        <f t="shared" si="97"/>
        <v>32500000</v>
      </c>
      <c r="L201" s="848">
        <f t="shared" si="97"/>
        <v>27500000</v>
      </c>
      <c r="M201" s="848">
        <f t="shared" si="97"/>
        <v>27500000</v>
      </c>
      <c r="N201" s="848">
        <f t="shared" si="97"/>
        <v>35500000</v>
      </c>
      <c r="O201" s="848">
        <f t="shared" si="97"/>
        <v>27500000</v>
      </c>
      <c r="P201" s="848">
        <f t="shared" si="97"/>
        <v>27500000</v>
      </c>
      <c r="Q201" s="848">
        <f t="shared" si="97"/>
        <v>32500000</v>
      </c>
      <c r="R201" s="848">
        <f t="shared" si="97"/>
        <v>77500000</v>
      </c>
      <c r="S201" s="848">
        <f t="shared" si="97"/>
        <v>27500000</v>
      </c>
      <c r="T201" s="848">
        <f t="shared" si="97"/>
        <v>32500000</v>
      </c>
      <c r="U201" s="1102"/>
      <c r="V201" s="722"/>
    </row>
    <row r="202" spans="1:22" s="1103" customFormat="1" ht="14.4">
      <c r="A202" s="2052"/>
      <c r="B202" s="2058" t="s">
        <v>1545</v>
      </c>
      <c r="C202" s="1102"/>
      <c r="D202" s="1102"/>
      <c r="E202" s="1102"/>
      <c r="F202" s="1102"/>
      <c r="G202" s="1152">
        <f t="shared" ref="G202:G207" si="98">SUM(I202:T202)</f>
        <v>155000000</v>
      </c>
      <c r="H202" s="1102">
        <f t="shared" ref="H202:H207" si="99">G202</f>
        <v>155000000</v>
      </c>
      <c r="I202" s="1049"/>
      <c r="J202" s="1049">
        <v>85000000</v>
      </c>
      <c r="K202" s="1049">
        <v>5000000</v>
      </c>
      <c r="L202" s="1049"/>
      <c r="M202" s="1049"/>
      <c r="N202" s="1049">
        <v>5000000</v>
      </c>
      <c r="O202" s="1049"/>
      <c r="P202" s="1049"/>
      <c r="Q202" s="1049">
        <v>5000000</v>
      </c>
      <c r="R202" s="1049">
        <v>50000000</v>
      </c>
      <c r="S202" s="1049"/>
      <c r="T202" s="1049">
        <v>5000000</v>
      </c>
      <c r="U202" s="1102"/>
      <c r="V202" s="1894"/>
    </row>
    <row r="203" spans="1:22" s="1103" customFormat="1" ht="14.4">
      <c r="A203" s="2052"/>
      <c r="B203" s="2058" t="s">
        <v>1546</v>
      </c>
      <c r="C203" s="1102"/>
      <c r="D203" s="1102"/>
      <c r="E203" s="1102"/>
      <c r="F203" s="1102"/>
      <c r="G203" s="1152">
        <f t="shared" si="98"/>
        <v>6000000</v>
      </c>
      <c r="H203" s="1102">
        <f t="shared" si="99"/>
        <v>6000000</v>
      </c>
      <c r="I203" s="1049">
        <v>3000000</v>
      </c>
      <c r="J203" s="1049"/>
      <c r="K203" s="1049"/>
      <c r="L203" s="1049"/>
      <c r="M203" s="1049"/>
      <c r="N203" s="1049">
        <v>3000000</v>
      </c>
      <c r="O203" s="1049"/>
      <c r="P203" s="1049"/>
      <c r="Q203" s="1049"/>
      <c r="R203" s="1049"/>
      <c r="S203" s="1049"/>
      <c r="T203" s="1049"/>
      <c r="U203" s="1102"/>
      <c r="V203" s="1894"/>
    </row>
    <row r="204" spans="1:22" s="1103" customFormat="1" ht="14.4">
      <c r="A204" s="2052"/>
      <c r="B204" s="2058" t="s">
        <v>1547</v>
      </c>
      <c r="C204" s="1102"/>
      <c r="D204" s="1102"/>
      <c r="E204" s="1102"/>
      <c r="F204" s="1102"/>
      <c r="G204" s="1152">
        <f t="shared" si="98"/>
        <v>240000000</v>
      </c>
      <c r="H204" s="1102">
        <f t="shared" si="99"/>
        <v>240000000</v>
      </c>
      <c r="I204" s="1049">
        <v>20000000</v>
      </c>
      <c r="J204" s="1049">
        <v>20000000</v>
      </c>
      <c r="K204" s="1049">
        <v>20000000</v>
      </c>
      <c r="L204" s="1049">
        <v>20000000</v>
      </c>
      <c r="M204" s="1049">
        <v>20000000</v>
      </c>
      <c r="N204" s="1049">
        <v>20000000</v>
      </c>
      <c r="O204" s="1049">
        <v>20000000</v>
      </c>
      <c r="P204" s="1049">
        <v>20000000</v>
      </c>
      <c r="Q204" s="1049">
        <v>20000000</v>
      </c>
      <c r="R204" s="1049">
        <v>20000000</v>
      </c>
      <c r="S204" s="1049">
        <v>20000000</v>
      </c>
      <c r="T204" s="1049">
        <v>20000000</v>
      </c>
      <c r="U204" s="1102"/>
      <c r="V204" s="1894"/>
    </row>
    <row r="205" spans="1:22" s="1103" customFormat="1" ht="14.4">
      <c r="A205" s="2052"/>
      <c r="B205" s="2058" t="s">
        <v>1548</v>
      </c>
      <c r="C205" s="1102"/>
      <c r="D205" s="1102"/>
      <c r="E205" s="1102"/>
      <c r="F205" s="1102"/>
      <c r="G205" s="1152">
        <f t="shared" si="98"/>
        <v>24000000</v>
      </c>
      <c r="H205" s="1102">
        <f t="shared" si="99"/>
        <v>24000000</v>
      </c>
      <c r="I205" s="1049">
        <v>2000000</v>
      </c>
      <c r="J205" s="1049">
        <v>2000000</v>
      </c>
      <c r="K205" s="1049">
        <v>2000000</v>
      </c>
      <c r="L205" s="1049">
        <v>2000000</v>
      </c>
      <c r="M205" s="1049">
        <v>2000000</v>
      </c>
      <c r="N205" s="1049">
        <v>2000000</v>
      </c>
      <c r="O205" s="1049">
        <v>2000000</v>
      </c>
      <c r="P205" s="1049">
        <v>2000000</v>
      </c>
      <c r="Q205" s="1049">
        <v>2000000</v>
      </c>
      <c r="R205" s="1049">
        <v>2000000</v>
      </c>
      <c r="S205" s="1049">
        <v>2000000</v>
      </c>
      <c r="T205" s="1049">
        <v>2000000</v>
      </c>
      <c r="U205" s="1102"/>
      <c r="V205" s="1894"/>
    </row>
    <row r="206" spans="1:22" s="1103" customFormat="1" ht="14.4">
      <c r="A206" s="2052"/>
      <c r="B206" s="2059" t="s">
        <v>1899</v>
      </c>
      <c r="C206" s="1102"/>
      <c r="D206" s="1102"/>
      <c r="E206" s="1102"/>
      <c r="F206" s="1102"/>
      <c r="G206" s="1152">
        <f t="shared" si="98"/>
        <v>66000000</v>
      </c>
      <c r="H206" s="1102">
        <f t="shared" si="99"/>
        <v>66000000</v>
      </c>
      <c r="I206" s="1049">
        <v>5500000</v>
      </c>
      <c r="J206" s="1049">
        <v>5500000</v>
      </c>
      <c r="K206" s="1049">
        <v>5500000</v>
      </c>
      <c r="L206" s="1049">
        <v>5500000</v>
      </c>
      <c r="M206" s="1049">
        <v>5500000</v>
      </c>
      <c r="N206" s="1049">
        <v>5500000</v>
      </c>
      <c r="O206" s="1049">
        <v>5500000</v>
      </c>
      <c r="P206" s="1049">
        <v>5500000</v>
      </c>
      <c r="Q206" s="1049">
        <v>5500000</v>
      </c>
      <c r="R206" s="1049">
        <v>5500000</v>
      </c>
      <c r="S206" s="1049">
        <v>5500000</v>
      </c>
      <c r="T206" s="1049">
        <v>5500000</v>
      </c>
      <c r="U206" s="1102"/>
      <c r="V206" s="1894"/>
    </row>
    <row r="207" spans="1:22" s="1103" customFormat="1" ht="14.4">
      <c r="A207" s="2054"/>
      <c r="B207" s="2060" t="s">
        <v>1565</v>
      </c>
      <c r="C207" s="2055"/>
      <c r="D207" s="2055"/>
      <c r="E207" s="2055"/>
      <c r="F207" s="2055"/>
      <c r="G207" s="2056">
        <f t="shared" si="98"/>
        <v>0</v>
      </c>
      <c r="H207" s="2055">
        <f t="shared" si="99"/>
        <v>0</v>
      </c>
      <c r="I207" s="2057"/>
      <c r="J207" s="2057"/>
      <c r="K207" s="2057"/>
      <c r="L207" s="2057"/>
      <c r="M207" s="2057"/>
      <c r="N207" s="2057"/>
      <c r="O207" s="2057"/>
      <c r="P207" s="2057"/>
      <c r="Q207" s="2057"/>
      <c r="R207" s="2057"/>
      <c r="S207" s="2057"/>
      <c r="T207" s="2057"/>
      <c r="U207" s="2055"/>
      <c r="V207" s="1894"/>
    </row>
    <row r="208" spans="1:22" s="195" customFormat="1" ht="18.75" customHeight="1">
      <c r="A208" s="1874" t="s">
        <v>150</v>
      </c>
      <c r="B208" s="1875"/>
      <c r="C208" s="837">
        <f t="shared" ref="C208:H208" si="100">C9+C18+C22+C28+C29+C30+C40+C43+C56+C57+C58+C67+C68+C84+C95+C106+C117+C128+C135+C144+C145+C152+C153+C156+C160+C167+C174+C185+C201</f>
        <v>54745216488</v>
      </c>
      <c r="D208" s="837">
        <f t="shared" si="100"/>
        <v>52691091987.139999</v>
      </c>
      <c r="E208" s="837">
        <f t="shared" si="100"/>
        <v>60735968056</v>
      </c>
      <c r="F208" s="837"/>
      <c r="G208" s="1176">
        <f>G9+G18+G22+G28+G29+G30+G40+G43+G56+G57+G58+G67+G68+G84+G95+G106+G117+G128+G135+G144+G145+G152+G153+G156+G160+G167+G174+G185+G201</f>
        <v>73231782476.780457</v>
      </c>
      <c r="H208" s="837">
        <f t="shared" si="100"/>
        <v>70354436078.470459</v>
      </c>
      <c r="I208" s="837">
        <f>I9+I18+I22+I28+I29+I30+I40+I43+I56+I57+I58+I67+I68+I84+I95+I106+I117+I128+I135+I144+I145+I152+I153+I156+I160+I167+I174+I185+I201</f>
        <v>5130289724.6612501</v>
      </c>
      <c r="J208" s="837">
        <f t="shared" ref="J208:T208" si="101">J9+J18+J22+J28+J29+J30+J40+J43+J56+J57+J58+J67+J68+J84+J95+J106+J117+J128+J135+J144+J145+J152+J153+J156+J160+J167+J174+J185+J201</f>
        <v>5497081724.6612492</v>
      </c>
      <c r="K208" s="837">
        <f t="shared" si="101"/>
        <v>4944289724.6612501</v>
      </c>
      <c r="L208" s="837">
        <f t="shared" si="101"/>
        <v>6519569724.6612501</v>
      </c>
      <c r="M208" s="837">
        <f t="shared" si="101"/>
        <v>4808185724.6612501</v>
      </c>
      <c r="N208" s="837">
        <f t="shared" si="101"/>
        <v>5584289724.6612501</v>
      </c>
      <c r="O208" s="1176">
        <f t="shared" si="101"/>
        <v>5135098129.2521582</v>
      </c>
      <c r="P208" s="837">
        <f t="shared" si="101"/>
        <v>5192846929.2521582</v>
      </c>
      <c r="Q208" s="837">
        <f t="shared" si="101"/>
        <v>5175098129.2521582</v>
      </c>
      <c r="R208" s="837">
        <f t="shared" si="101"/>
        <v>5222098129.2521582</v>
      </c>
      <c r="S208" s="837">
        <f t="shared" si="101"/>
        <v>6732650114.452158</v>
      </c>
      <c r="T208" s="837">
        <f t="shared" si="101"/>
        <v>6857165061.3521585</v>
      </c>
      <c r="U208" s="837"/>
      <c r="V208" s="521"/>
    </row>
    <row r="209" spans="2:22" ht="18.75" customHeight="1">
      <c r="V209" s="504"/>
    </row>
    <row r="210" spans="2:22" ht="18.75" customHeight="1">
      <c r="G210" s="195" t="s">
        <v>181</v>
      </c>
      <c r="H210" s="195"/>
      <c r="I210" s="195"/>
      <c r="J210" s="195"/>
      <c r="K210" s="195"/>
      <c r="L210" s="195"/>
      <c r="M210" s="195"/>
      <c r="N210" s="195"/>
      <c r="O210" s="723"/>
      <c r="P210" s="195"/>
      <c r="Q210" s="195"/>
      <c r="R210" s="195"/>
      <c r="S210" s="195"/>
      <c r="T210" s="195"/>
      <c r="U210" s="195"/>
      <c r="V210" s="504"/>
    </row>
    <row r="211" spans="2:22">
      <c r="V211" s="504"/>
    </row>
    <row r="212" spans="2:22">
      <c r="V212" s="504"/>
    </row>
    <row r="213" spans="2:22">
      <c r="V213" s="506"/>
    </row>
    <row r="215" spans="2:22">
      <c r="G215" s="195" t="s">
        <v>1533</v>
      </c>
      <c r="H215" s="195"/>
      <c r="I215" s="195"/>
      <c r="J215" s="195"/>
      <c r="K215" s="195"/>
      <c r="L215" s="195"/>
      <c r="M215" s="195"/>
      <c r="N215" s="195"/>
      <c r="O215" s="723"/>
      <c r="P215" s="195"/>
      <c r="Q215" s="195"/>
      <c r="R215" s="195"/>
      <c r="S215" s="195"/>
      <c r="T215" s="195"/>
      <c r="U215" s="195"/>
    </row>
    <row r="217" spans="2:22" s="195" customFormat="1">
      <c r="B217" s="192" t="s">
        <v>391</v>
      </c>
      <c r="C217" s="852" t="s">
        <v>413</v>
      </c>
      <c r="D217" s="839"/>
      <c r="G217" s="195" t="s">
        <v>392</v>
      </c>
      <c r="O217" s="723"/>
    </row>
    <row r="218" spans="2:22">
      <c r="B218" s="190"/>
      <c r="C218" s="853"/>
      <c r="D218" s="503"/>
      <c r="E218" s="191"/>
      <c r="F218" s="191"/>
      <c r="G218" s="205"/>
      <c r="H218" s="205"/>
      <c r="U218" s="190"/>
    </row>
    <row r="219" spans="2:22">
      <c r="B219" s="190"/>
      <c r="C219" s="853"/>
      <c r="D219" s="503"/>
      <c r="E219" s="191"/>
      <c r="F219" s="191"/>
      <c r="G219" s="205"/>
      <c r="H219" s="205"/>
      <c r="U219" s="190"/>
    </row>
    <row r="220" spans="2:22">
      <c r="B220" s="190"/>
      <c r="C220" s="853"/>
      <c r="D220" s="503"/>
      <c r="E220" s="191"/>
      <c r="F220" s="191"/>
      <c r="G220" s="205"/>
      <c r="H220" s="205"/>
      <c r="U220" s="190"/>
    </row>
    <row r="221" spans="2:22" s="195" customFormat="1">
      <c r="B221" s="192" t="s">
        <v>1724</v>
      </c>
      <c r="C221" s="852" t="s">
        <v>848</v>
      </c>
      <c r="D221" s="839"/>
      <c r="G221" s="195" t="s">
        <v>393</v>
      </c>
      <c r="O221" s="723"/>
    </row>
    <row r="225" spans="2:8">
      <c r="D225" s="193"/>
      <c r="G225" s="193"/>
      <c r="H225" s="193"/>
    </row>
    <row r="226" spans="2:8">
      <c r="B226" s="194"/>
    </row>
  </sheetData>
  <autoFilter ref="A7:AP208" xr:uid="{00000000-0001-0000-0100-000000000000}">
    <filterColumn colId="6" showButton="0"/>
  </autoFilter>
  <mergeCells count="6">
    <mergeCell ref="I7:T7"/>
    <mergeCell ref="G7:H7"/>
    <mergeCell ref="C7:C8"/>
    <mergeCell ref="D7:D8"/>
    <mergeCell ref="E7:E8"/>
    <mergeCell ref="F7:F8"/>
  </mergeCells>
  <phoneticPr fontId="9" type="noConversion"/>
  <conditionalFormatting sqref="A1:A1048576">
    <cfRule type="duplicateValues" dxfId="0" priority="2"/>
  </conditionalFormatting>
  <printOptions horizontalCentered="1"/>
  <pageMargins left="0.6692913385826772" right="0" top="0.70866141732283472" bottom="0.70866141732283472" header="0.23622047244094491" footer="0.23622047244094491"/>
  <pageSetup paperSize="9" orientation="landscape"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H32"/>
  <sheetViews>
    <sheetView zoomScale="90" zoomScaleNormal="90" workbookViewId="0">
      <selection activeCell="O25" sqref="O25"/>
    </sheetView>
  </sheetViews>
  <sheetFormatPr defaultColWidth="11.44140625" defaultRowHeight="16.8"/>
  <cols>
    <col min="1" max="1" width="5.88671875" style="4" customWidth="1"/>
    <col min="2" max="2" width="49.33203125" style="4" customWidth="1"/>
    <col min="3" max="3" width="11" style="585" customWidth="1"/>
    <col min="4" max="4" width="13.44140625" style="4" bestFit="1" customWidth="1"/>
    <col min="5" max="5" width="13.109375" style="4" bestFit="1" customWidth="1"/>
    <col min="6" max="7" width="15.88671875" style="4" customWidth="1"/>
    <col min="8" max="8" width="21.6640625" style="4" customWidth="1"/>
    <col min="9" max="16384" width="11.44140625" style="4"/>
  </cols>
  <sheetData>
    <row r="1" spans="1:8">
      <c r="A1" s="2809" t="s">
        <v>850</v>
      </c>
      <c r="B1" s="2809"/>
      <c r="C1" s="2809"/>
    </row>
    <row r="3" spans="1:8">
      <c r="A3" s="2805" t="s">
        <v>1230</v>
      </c>
      <c r="B3" s="2805"/>
      <c r="C3" s="2805"/>
      <c r="D3" s="2805"/>
      <c r="E3" s="2805"/>
      <c r="F3" s="2805"/>
      <c r="G3" s="2805"/>
      <c r="H3" s="2805"/>
    </row>
    <row r="4" spans="1:8">
      <c r="A4" s="2805" t="s">
        <v>1140</v>
      </c>
      <c r="B4" s="2805"/>
      <c r="C4" s="2805"/>
      <c r="D4" s="2805"/>
      <c r="E4" s="2805"/>
      <c r="F4" s="2805"/>
      <c r="G4" s="2805"/>
      <c r="H4" s="2805"/>
    </row>
    <row r="6" spans="1:8" ht="30.75" customHeight="1">
      <c r="A6" s="2815" t="s">
        <v>8</v>
      </c>
      <c r="B6" s="2815" t="s">
        <v>1231</v>
      </c>
      <c r="C6" s="2815" t="s">
        <v>141</v>
      </c>
      <c r="D6" s="2815" t="s">
        <v>1142</v>
      </c>
      <c r="E6" s="2815"/>
      <c r="F6" s="2815" t="s">
        <v>1232</v>
      </c>
      <c r="G6" s="2815"/>
      <c r="H6" s="2815" t="s">
        <v>824</v>
      </c>
    </row>
    <row r="7" spans="1:8" ht="33.6">
      <c r="A7" s="2815"/>
      <c r="B7" s="2815"/>
      <c r="C7" s="2815"/>
      <c r="D7" s="508" t="s">
        <v>1233</v>
      </c>
      <c r="E7" s="508" t="s">
        <v>1234</v>
      </c>
      <c r="F7" s="508" t="s">
        <v>1233</v>
      </c>
      <c r="G7" s="508" t="s">
        <v>1235</v>
      </c>
      <c r="H7" s="2815"/>
    </row>
    <row r="8" spans="1:8">
      <c r="A8" s="607">
        <v>1</v>
      </c>
      <c r="B8" s="607" t="s">
        <v>1236</v>
      </c>
      <c r="C8"/>
      <c r="D8" s="607"/>
      <c r="E8" s="607"/>
      <c r="F8" s="607"/>
      <c r="G8" s="607"/>
      <c r="H8" s="607"/>
    </row>
    <row r="9" spans="1:8">
      <c r="A9" s="591" t="s">
        <v>309</v>
      </c>
      <c r="B9" s="591" t="s">
        <v>1237</v>
      </c>
      <c r="C9" s="594" t="s">
        <v>142</v>
      </c>
      <c r="D9" s="591">
        <v>1</v>
      </c>
      <c r="E9" s="591"/>
      <c r="F9" s="591">
        <v>1</v>
      </c>
      <c r="G9" s="591"/>
      <c r="H9" s="591"/>
    </row>
    <row r="10" spans="1:8" ht="33.6">
      <c r="A10" s="591" t="s">
        <v>310</v>
      </c>
      <c r="B10" s="591" t="s">
        <v>1277</v>
      </c>
      <c r="C10" s="594" t="s">
        <v>142</v>
      </c>
      <c r="D10" s="591">
        <v>1</v>
      </c>
      <c r="E10" s="591"/>
      <c r="F10" s="591">
        <v>1</v>
      </c>
      <c r="G10" s="591"/>
      <c r="H10" s="594" t="s">
        <v>1276</v>
      </c>
    </row>
    <row r="11" spans="1:8">
      <c r="A11" s="591" t="s">
        <v>312</v>
      </c>
      <c r="B11" s="591" t="s">
        <v>1238</v>
      </c>
      <c r="C11" s="594" t="s">
        <v>142</v>
      </c>
      <c r="D11" s="591">
        <v>3</v>
      </c>
      <c r="E11" s="591"/>
      <c r="F11" s="591">
        <v>2</v>
      </c>
      <c r="G11" s="591"/>
      <c r="H11" s="591"/>
    </row>
    <row r="12" spans="1:8">
      <c r="A12" s="591" t="s">
        <v>337</v>
      </c>
      <c r="B12" s="591" t="s">
        <v>1239</v>
      </c>
      <c r="C12" s="594" t="s">
        <v>142</v>
      </c>
      <c r="D12" s="591">
        <v>3</v>
      </c>
      <c r="E12" s="591"/>
      <c r="F12" s="591">
        <v>3</v>
      </c>
      <c r="G12" s="591"/>
      <c r="H12" s="591"/>
    </row>
    <row r="13" spans="1:8" ht="33.6">
      <c r="A13" s="591">
        <v>2</v>
      </c>
      <c r="B13" s="591" t="s">
        <v>1270</v>
      </c>
      <c r="C13" s="594"/>
      <c r="D13" s="591">
        <f>SUM(D14:D18)</f>
        <v>104</v>
      </c>
      <c r="E13" s="591"/>
      <c r="F13" s="591">
        <f>SUM(F14:F18)</f>
        <v>100</v>
      </c>
      <c r="G13" s="591"/>
      <c r="H13" s="591"/>
    </row>
    <row r="14" spans="1:8">
      <c r="A14" s="591" t="s">
        <v>309</v>
      </c>
      <c r="B14" s="591" t="s">
        <v>1278</v>
      </c>
      <c r="C14" s="594" t="s">
        <v>142</v>
      </c>
      <c r="D14" s="591">
        <v>6</v>
      </c>
      <c r="E14" s="591"/>
      <c r="F14" s="591">
        <v>5</v>
      </c>
      <c r="G14" s="591"/>
      <c r="H14" s="591"/>
    </row>
    <row r="15" spans="1:8">
      <c r="A15" s="591" t="s">
        <v>310</v>
      </c>
      <c r="B15" s="591" t="s">
        <v>1279</v>
      </c>
      <c r="C15" s="594" t="s">
        <v>142</v>
      </c>
      <c r="D15" s="591">
        <v>7</v>
      </c>
      <c r="E15" s="591"/>
      <c r="F15" s="591">
        <v>7</v>
      </c>
      <c r="G15" s="591"/>
      <c r="H15" s="591"/>
    </row>
    <row r="16" spans="1:8">
      <c r="A16" s="591" t="s">
        <v>312</v>
      </c>
      <c r="B16" s="591" t="s">
        <v>1280</v>
      </c>
      <c r="C16" s="594" t="s">
        <v>142</v>
      </c>
      <c r="D16" s="591">
        <v>4</v>
      </c>
      <c r="E16" s="591"/>
      <c r="F16" s="591">
        <v>4</v>
      </c>
      <c r="G16" s="591"/>
      <c r="H16" s="591"/>
    </row>
    <row r="17" spans="1:8">
      <c r="A17" s="591" t="s">
        <v>337</v>
      </c>
      <c r="B17" s="591" t="s">
        <v>1282</v>
      </c>
      <c r="C17" s="594" t="s">
        <v>142</v>
      </c>
      <c r="D17" s="591">
        <v>6</v>
      </c>
      <c r="E17" s="591"/>
      <c r="F17" s="591">
        <v>7</v>
      </c>
      <c r="G17" s="591"/>
      <c r="H17" s="591"/>
    </row>
    <row r="18" spans="1:8">
      <c r="A18" s="591" t="s">
        <v>1285</v>
      </c>
      <c r="B18" s="591" t="s">
        <v>1281</v>
      </c>
      <c r="C18" s="594" t="s">
        <v>142</v>
      </c>
      <c r="D18" s="591">
        <v>81</v>
      </c>
      <c r="E18" s="591"/>
      <c r="F18" s="591">
        <v>77</v>
      </c>
      <c r="G18" s="591"/>
      <c r="H18" s="591"/>
    </row>
    <row r="19" spans="1:8" ht="50.4">
      <c r="A19" s="592">
        <v>3</v>
      </c>
      <c r="B19" s="592" t="s">
        <v>1271</v>
      </c>
      <c r="C19" s="595"/>
      <c r="D19" s="592"/>
      <c r="E19" s="592"/>
      <c r="F19" s="592"/>
      <c r="G19" s="592"/>
      <c r="H19" s="592"/>
    </row>
    <row r="20" spans="1:8" hidden="1">
      <c r="A20" s="1661" t="s">
        <v>309</v>
      </c>
      <c r="B20" s="1661" t="s">
        <v>1242</v>
      </c>
      <c r="C20" s="1662" t="s">
        <v>142</v>
      </c>
      <c r="D20" s="1661"/>
      <c r="E20" s="1661"/>
      <c r="F20" s="1661"/>
      <c r="G20" s="1661"/>
      <c r="H20" s="1661"/>
    </row>
    <row r="21" spans="1:8" hidden="1">
      <c r="A21" s="591" t="s">
        <v>310</v>
      </c>
      <c r="B21" s="591" t="s">
        <v>1242</v>
      </c>
      <c r="C21" s="594" t="s">
        <v>142</v>
      </c>
      <c r="D21" s="591"/>
      <c r="E21" s="591"/>
      <c r="F21" s="591"/>
      <c r="G21" s="591"/>
      <c r="H21" s="591"/>
    </row>
    <row r="22" spans="1:8" hidden="1">
      <c r="A22" s="591"/>
      <c r="B22" s="591" t="s">
        <v>1243</v>
      </c>
      <c r="C22" s="594" t="s">
        <v>142</v>
      </c>
      <c r="D22" s="591"/>
      <c r="E22" s="591"/>
      <c r="F22" s="591"/>
      <c r="G22" s="591"/>
      <c r="H22" s="591"/>
    </row>
    <row r="23" spans="1:8" hidden="1">
      <c r="A23" s="591"/>
      <c r="B23" s="591" t="s">
        <v>1241</v>
      </c>
      <c r="C23" s="594"/>
      <c r="D23" s="591"/>
      <c r="E23" s="591"/>
      <c r="F23" s="591"/>
      <c r="G23" s="591"/>
      <c r="H23" s="591"/>
    </row>
    <row r="24" spans="1:8" hidden="1">
      <c r="A24" s="592" t="s">
        <v>1240</v>
      </c>
      <c r="B24" s="592" t="s">
        <v>1244</v>
      </c>
      <c r="C24" s="595" t="s">
        <v>142</v>
      </c>
      <c r="D24" s="592"/>
      <c r="E24" s="592"/>
      <c r="F24" s="592"/>
      <c r="G24" s="592"/>
      <c r="H24" s="592"/>
    </row>
    <row r="26" spans="1:8" ht="16.5" customHeight="1">
      <c r="E26" s="2888" t="s">
        <v>2097</v>
      </c>
      <c r="F26" s="2888"/>
      <c r="G26" s="2888"/>
      <c r="H26" s="2888"/>
    </row>
    <row r="27" spans="1:8" ht="16.5" customHeight="1">
      <c r="B27" s="49" t="s">
        <v>167</v>
      </c>
      <c r="C27" s="2805" t="s">
        <v>1245</v>
      </c>
      <c r="D27" s="2805"/>
      <c r="E27" s="2805"/>
      <c r="F27" s="587"/>
      <c r="G27" s="2805" t="s">
        <v>181</v>
      </c>
      <c r="H27" s="2805"/>
    </row>
    <row r="32" spans="1:8" s="587" customFormat="1">
      <c r="B32" s="49" t="s">
        <v>852</v>
      </c>
      <c r="C32" s="2805" t="s">
        <v>393</v>
      </c>
      <c r="D32" s="2805"/>
      <c r="E32" s="2805"/>
      <c r="G32" s="2805" t="s">
        <v>1533</v>
      </c>
      <c r="H32" s="2805"/>
    </row>
  </sheetData>
  <mergeCells count="14">
    <mergeCell ref="C27:E27"/>
    <mergeCell ref="C32:E32"/>
    <mergeCell ref="G27:H27"/>
    <mergeCell ref="G32:H32"/>
    <mergeCell ref="A1:C1"/>
    <mergeCell ref="A3:H3"/>
    <mergeCell ref="A4:H4"/>
    <mergeCell ref="A6:A7"/>
    <mergeCell ref="B6:B7"/>
    <mergeCell ref="C6:C7"/>
    <mergeCell ref="D6:E6"/>
    <mergeCell ref="F6:G6"/>
    <mergeCell ref="H6:H7"/>
    <mergeCell ref="E26:H26"/>
  </mergeCells>
  <printOptions horizontalCentered="1"/>
  <pageMargins left="0.5" right="0" top="0.75" bottom="0.5" header="0.25" footer="0.25"/>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92D050"/>
  </sheetPr>
  <dimension ref="B3:J28"/>
  <sheetViews>
    <sheetView topLeftCell="B1" zoomScale="120" zoomScaleNormal="120" workbookViewId="0">
      <selection activeCell="D8" sqref="D8"/>
    </sheetView>
  </sheetViews>
  <sheetFormatPr defaultColWidth="8.88671875" defaultRowHeight="13.2"/>
  <cols>
    <col min="1" max="1" width="0" hidden="1" customWidth="1"/>
    <col min="2" max="2" width="39.44140625" bestFit="1" customWidth="1"/>
    <col min="3" max="3" width="12.44140625" customWidth="1"/>
    <col min="4" max="4" width="16.33203125" customWidth="1"/>
    <col min="5" max="5" width="12.44140625" customWidth="1"/>
    <col min="6" max="6" width="13.88671875" customWidth="1"/>
    <col min="7" max="7" width="9.88671875" bestFit="1" customWidth="1"/>
    <col min="8" max="8" width="11.33203125" bestFit="1" customWidth="1"/>
    <col min="9" max="9" width="14.109375" customWidth="1"/>
    <col min="10" max="10" width="11.33203125" customWidth="1"/>
  </cols>
  <sheetData>
    <row r="3" spans="2:10" ht="15.6">
      <c r="B3" s="2676" t="s">
        <v>928</v>
      </c>
      <c r="C3" s="776"/>
      <c r="D3" s="2677" t="s">
        <v>1379</v>
      </c>
      <c r="E3" s="2678" t="s">
        <v>1476</v>
      </c>
      <c r="F3" s="2679"/>
      <c r="G3" s="2680"/>
      <c r="H3" s="2673" t="s">
        <v>1472</v>
      </c>
      <c r="I3" s="2673"/>
      <c r="J3" s="2673"/>
    </row>
    <row r="4" spans="2:10" ht="15.6">
      <c r="B4" s="2676" t="s">
        <v>928</v>
      </c>
      <c r="C4" s="2681" t="s">
        <v>1477</v>
      </c>
      <c r="D4" s="2677"/>
      <c r="E4" s="2678" t="s">
        <v>1378</v>
      </c>
      <c r="F4" s="2679"/>
      <c r="G4" s="2682" t="s">
        <v>1478</v>
      </c>
      <c r="H4" s="2669" t="s">
        <v>1381</v>
      </c>
      <c r="I4" s="2671" t="s">
        <v>1457</v>
      </c>
      <c r="J4" s="2674" t="s">
        <v>1490</v>
      </c>
    </row>
    <row r="5" spans="2:10" ht="15.6">
      <c r="B5" s="2676"/>
      <c r="C5" s="2681"/>
      <c r="D5" s="2677"/>
      <c r="E5" s="777" t="s">
        <v>1132</v>
      </c>
      <c r="F5" s="777" t="s">
        <v>1139</v>
      </c>
      <c r="G5" s="2683"/>
      <c r="H5" s="2670"/>
      <c r="I5" s="2672"/>
      <c r="J5" s="2675"/>
    </row>
    <row r="6" spans="2:10" ht="16.2">
      <c r="B6" s="778">
        <v>2</v>
      </c>
      <c r="C6" s="778">
        <v>3</v>
      </c>
      <c r="D6" s="779">
        <v>3</v>
      </c>
      <c r="E6" s="778">
        <v>4</v>
      </c>
      <c r="F6" s="778">
        <v>5</v>
      </c>
      <c r="G6" s="800" t="s">
        <v>1479</v>
      </c>
      <c r="H6" s="778">
        <v>8</v>
      </c>
      <c r="I6" s="778">
        <v>9</v>
      </c>
      <c r="J6" s="800" t="s">
        <v>1489</v>
      </c>
    </row>
    <row r="7" spans="2:10" ht="15.6">
      <c r="B7" s="780" t="s">
        <v>1480</v>
      </c>
      <c r="C7" s="781"/>
      <c r="D7" s="782"/>
      <c r="E7" s="789"/>
      <c r="F7" s="789"/>
      <c r="G7" s="788"/>
      <c r="H7" s="789"/>
      <c r="I7" s="789"/>
      <c r="J7" s="788"/>
    </row>
    <row r="8" spans="2:10" ht="15.6">
      <c r="B8" s="783" t="s">
        <v>3</v>
      </c>
      <c r="C8" s="784" t="s">
        <v>1481</v>
      </c>
      <c r="D8" s="785">
        <v>307242</v>
      </c>
      <c r="E8" s="790">
        <f>'BANG TÍNH'!E13</f>
        <v>393112.84402063012</v>
      </c>
      <c r="F8" s="790">
        <f>'BANG TÍNH'!F13</f>
        <v>414070.61941899994</v>
      </c>
      <c r="G8" s="801">
        <f>F8/E8</f>
        <v>1.0533123649281477</v>
      </c>
      <c r="H8" s="790">
        <f>'BANG TÍNH'!F13</f>
        <v>414070.61941899994</v>
      </c>
      <c r="I8" s="790">
        <f>'BANG TÍNH'!I13</f>
        <v>463852.86443868052</v>
      </c>
      <c r="J8" s="802">
        <f>I8/H8</f>
        <v>1.1202264606204908</v>
      </c>
    </row>
    <row r="9" spans="2:10" ht="15.6">
      <c r="B9" s="783" t="s">
        <v>437</v>
      </c>
      <c r="C9" s="784"/>
      <c r="D9" s="785">
        <v>239393.3101016178</v>
      </c>
      <c r="E9" s="790">
        <f>'BANG TÍNH'!E14</f>
        <v>271942.43671382737</v>
      </c>
      <c r="F9" s="790">
        <f>'BANG TÍNH'!F14</f>
        <v>278954.19968900003</v>
      </c>
      <c r="G9" s="801">
        <f>F9/E9</f>
        <v>1.0257839970101883</v>
      </c>
      <c r="H9" s="790">
        <f>F9</f>
        <v>278954.19968900003</v>
      </c>
      <c r="I9" s="790">
        <f>'BANG TÍNH'!I14</f>
        <v>312389.76441763289</v>
      </c>
      <c r="J9" s="802">
        <f>I9/H9</f>
        <v>1.1198604099379377</v>
      </c>
    </row>
    <row r="10" spans="2:10" ht="15.6">
      <c r="B10" s="783" t="s">
        <v>1208</v>
      </c>
      <c r="C10" s="784" t="s">
        <v>1481</v>
      </c>
      <c r="D10" s="785">
        <v>190918</v>
      </c>
      <c r="E10" s="791">
        <f>E9-E17</f>
        <v>235268.76036382737</v>
      </c>
      <c r="F10" s="791">
        <f>'BANG TÍNH'!F14-'BANG TÍNH'!F49-'BANG TÍNH'!F50</f>
        <v>235301.67968800003</v>
      </c>
      <c r="G10" s="801">
        <f>F10/E10</f>
        <v>1.0001399222069336</v>
      </c>
      <c r="H10" s="791">
        <f>H9-H17</f>
        <v>235301.67968800003</v>
      </c>
      <c r="I10" s="791">
        <f>I9-I17</f>
        <v>268598.7090627579</v>
      </c>
      <c r="J10" s="802">
        <f>I10/H10</f>
        <v>1.1415078269688015</v>
      </c>
    </row>
    <row r="11" spans="2:10" ht="15.6">
      <c r="B11" s="783" t="s">
        <v>1482</v>
      </c>
      <c r="C11" s="784" t="s">
        <v>1481</v>
      </c>
      <c r="D11" s="782">
        <f>D8-D10</f>
        <v>116324</v>
      </c>
      <c r="E11" s="790">
        <f>E8-E10</f>
        <v>157844.08365680274</v>
      </c>
      <c r="F11" s="790">
        <f>F8-F10</f>
        <v>178768.9397309999</v>
      </c>
      <c r="G11" s="801">
        <f>F11/E11</f>
        <v>1.1325666163053261</v>
      </c>
      <c r="H11" s="790">
        <f>H8-H10</f>
        <v>178768.9397309999</v>
      </c>
      <c r="I11" s="790">
        <f>I8-I10</f>
        <v>195254.15537592262</v>
      </c>
      <c r="J11" s="802">
        <f>I11/H11</f>
        <v>1.0922152118244288</v>
      </c>
    </row>
    <row r="12" spans="2:10" ht="15.6">
      <c r="B12" s="783" t="s">
        <v>1483</v>
      </c>
      <c r="C12" s="784" t="s">
        <v>1484</v>
      </c>
      <c r="D12" s="782">
        <f>D11/D14</f>
        <v>1174.9898989898991</v>
      </c>
      <c r="E12" s="792">
        <f>E11/E14</f>
        <v>3.6282659906400041</v>
      </c>
      <c r="F12" s="792">
        <f>F11/F14</f>
        <v>3.6828959093892357</v>
      </c>
      <c r="G12" s="801">
        <f>F12/E12</f>
        <v>1.0150567568337501</v>
      </c>
      <c r="H12" s="792">
        <f>H11/H14</f>
        <v>3.6828959093892357</v>
      </c>
      <c r="I12" s="792">
        <f>I11/I14</f>
        <v>1914.2564252541433</v>
      </c>
      <c r="J12" s="802">
        <f>I12/H12</f>
        <v>519.76935334335849</v>
      </c>
    </row>
    <row r="13" spans="2:10" ht="15.6">
      <c r="B13" s="780" t="s">
        <v>1485</v>
      </c>
      <c r="C13" s="784"/>
      <c r="D13" s="785"/>
      <c r="E13" s="792"/>
      <c r="F13" s="792"/>
      <c r="G13" s="803"/>
      <c r="H13" s="792"/>
      <c r="I13" s="792"/>
      <c r="J13" s="803"/>
    </row>
    <row r="14" spans="2:10" ht="15.6">
      <c r="B14" s="781" t="s">
        <v>1486</v>
      </c>
      <c r="C14" s="784" t="s">
        <v>1178</v>
      </c>
      <c r="D14" s="785">
        <v>99</v>
      </c>
      <c r="E14" s="790">
        <f>'BANG TÍNH'!Q17</f>
        <v>43504</v>
      </c>
      <c r="F14" s="790">
        <f>'BANG TÍNH'!R17</f>
        <v>48540.318306374997</v>
      </c>
      <c r="G14" s="801">
        <f t="shared" ref="G14:G19" si="0">F14/E14</f>
        <v>1.1157667871086565</v>
      </c>
      <c r="H14" s="790">
        <f>F14</f>
        <v>48540.318306374997</v>
      </c>
      <c r="I14" s="790">
        <v>102</v>
      </c>
      <c r="J14" s="802">
        <f>I14/H14</f>
        <v>2.1013459235310356E-3</v>
      </c>
    </row>
    <row r="15" spans="2:10" ht="15.6">
      <c r="B15" s="783" t="s">
        <v>1495</v>
      </c>
      <c r="C15" s="784" t="s">
        <v>1487</v>
      </c>
      <c r="D15" s="807">
        <f>D16/D14/12</f>
        <v>23.932659932659931</v>
      </c>
      <c r="E15" s="808">
        <f>E16/E14/12</f>
        <v>5.703690082138041E-2</v>
      </c>
      <c r="F15" s="793">
        <f>E15+E15*(F12/E12-1)</f>
        <v>5.7895691567598655E-2</v>
      </c>
      <c r="G15" s="801">
        <f t="shared" si="0"/>
        <v>1.0150567568337501</v>
      </c>
      <c r="H15" s="793">
        <f>H16/H14/12</f>
        <v>0</v>
      </c>
      <c r="I15" s="793">
        <f>IF(J12&gt;=1,H19*J12,H19-H19*(1-I12/H12)*0.8-H19*(1-I11/H11)*0.2)</f>
        <v>31.083426675793596</v>
      </c>
      <c r="J15" s="802"/>
    </row>
    <row r="16" spans="2:10" ht="31.2">
      <c r="B16" s="783" t="s">
        <v>1496</v>
      </c>
      <c r="C16" s="784" t="s">
        <v>1484</v>
      </c>
      <c r="D16" s="809">
        <v>28432</v>
      </c>
      <c r="E16" s="791">
        <v>29776</v>
      </c>
      <c r="F16" s="791">
        <f>F15*F14*12</f>
        <v>33723.303567107396</v>
      </c>
      <c r="G16" s="801">
        <f t="shared" si="0"/>
        <v>1.1325666163053263</v>
      </c>
      <c r="H16" s="791"/>
      <c r="I16" s="791">
        <f>I15*I14*12</f>
        <v>38046.114251171362</v>
      </c>
      <c r="J16" s="802"/>
    </row>
    <row r="17" spans="2:10" ht="31.2" hidden="1">
      <c r="B17" s="783" t="s">
        <v>1488</v>
      </c>
      <c r="C17" s="784" t="s">
        <v>1481</v>
      </c>
      <c r="D17" s="809">
        <v>27352.722881000002</v>
      </c>
      <c r="E17" s="794">
        <f>'BANG TÍNH'!E49+'BANG TÍNH'!E50</f>
        <v>36673.676350000002</v>
      </c>
      <c r="F17" s="794">
        <f>'BANG TÍNH'!F49+'BANG TÍNH'!F50</f>
        <v>43652.520000999997</v>
      </c>
      <c r="G17" s="801">
        <f t="shared" si="0"/>
        <v>1.1902957201344226</v>
      </c>
      <c r="H17" s="794">
        <f>'BANG TÍNH'!F49+'BANG TÍNH'!F50</f>
        <v>43652.520000999997</v>
      </c>
      <c r="I17" s="794">
        <f>'BANG TÍNH'!I49+'BANG TÍNH'!I50</f>
        <v>43791.055354875003</v>
      </c>
      <c r="J17" s="802">
        <f>I17/H17</f>
        <v>1.0031735935032349</v>
      </c>
    </row>
    <row r="18" spans="2:10" ht="31.2">
      <c r="B18" s="814" t="s">
        <v>1497</v>
      </c>
      <c r="C18" s="811" t="s">
        <v>1481</v>
      </c>
      <c r="D18" s="805"/>
      <c r="E18" s="798">
        <f>E16</f>
        <v>29776</v>
      </c>
      <c r="F18" s="798">
        <f>('PHONG TCHC'!E73+'PHONG TCHC'!E80+'PHONG TCHC'!E75/0.6)/10^6</f>
        <v>34833.898886666662</v>
      </c>
      <c r="G18" s="813">
        <f t="shared" si="0"/>
        <v>1.1698649545495252</v>
      </c>
      <c r="H18" s="806">
        <f>F18</f>
        <v>34833.898886666662</v>
      </c>
      <c r="I18" s="798">
        <f>('PHONG TCHC'!G73+'PHONG TCHC'!G74)/10^6</f>
        <v>44952.557406375003</v>
      </c>
      <c r="J18" s="813">
        <f>I18/H18</f>
        <v>1.2904830881156817</v>
      </c>
    </row>
    <row r="19" spans="2:10" ht="23.1" customHeight="1">
      <c r="B19" s="810" t="s">
        <v>1498</v>
      </c>
      <c r="C19" s="811" t="s">
        <v>1481</v>
      </c>
      <c r="D19" s="805"/>
      <c r="E19" s="812">
        <f>E18/E14/12</f>
        <v>5.703690082138041E-2</v>
      </c>
      <c r="F19" s="806">
        <f>F18/F14/12</f>
        <v>5.9802345936429142E-2</v>
      </c>
      <c r="G19" s="813">
        <f t="shared" si="0"/>
        <v>1.0484851924845835</v>
      </c>
      <c r="H19" s="806">
        <f>F19</f>
        <v>5.9802345936429142E-2</v>
      </c>
      <c r="I19" s="812">
        <f>I18/I14/12</f>
        <v>36.725945593443633</v>
      </c>
      <c r="J19" s="813">
        <f>I19/H19</f>
        <v>614.12215555028399</v>
      </c>
    </row>
    <row r="20" spans="2:10" ht="15.6">
      <c r="B20" s="780" t="s">
        <v>1491</v>
      </c>
      <c r="C20" s="784"/>
      <c r="D20" s="795"/>
      <c r="E20" s="795">
        <v>28.63</v>
      </c>
      <c r="F20" s="795">
        <f>F19+1.52+('BANG TÍNH'!F90-300)/F14/12</f>
        <v>1.5857477947249008</v>
      </c>
      <c r="G20" s="803"/>
      <c r="H20" s="795">
        <f>H19+1.52+('PHONG TCHC'!E58/10^6+'BANG TÍNH'!F90-300)/H14/12</f>
        <v>1.5863252930121268</v>
      </c>
      <c r="I20" s="795">
        <f>I19+1.52+('PHONG TCHC'!G58/10^6+'BANG TÍNH'!I90-300)/I14/12</f>
        <v>41.672168469260626</v>
      </c>
      <c r="J20" s="804">
        <f>I20/H20</f>
        <v>26.269623672288038</v>
      </c>
    </row>
    <row r="21" spans="2:10" ht="15.6">
      <c r="B21" s="780" t="s">
        <v>1492</v>
      </c>
      <c r="C21" s="784"/>
      <c r="D21" s="785"/>
      <c r="E21" s="792"/>
      <c r="F21" s="792"/>
      <c r="G21" s="803"/>
      <c r="H21" s="792"/>
      <c r="I21" s="792"/>
      <c r="J21" s="803"/>
    </row>
    <row r="22" spans="2:10" ht="15.6">
      <c r="B22" s="783" t="s">
        <v>1493</v>
      </c>
      <c r="C22" s="787"/>
      <c r="D22" s="787"/>
      <c r="E22" s="796">
        <f>E8-E9+'PHONG TCHC'!D72/10^6</f>
        <v>124365.40730680275</v>
      </c>
      <c r="F22" s="796">
        <f>F8-F9+'PHONG TCHC'!E72/10^6</f>
        <v>138758.7197299999</v>
      </c>
      <c r="G22" s="799">
        <f>F22/E22</f>
        <v>1.1157340512518052</v>
      </c>
      <c r="H22" s="796">
        <f>F22</f>
        <v>138758.7197299999</v>
      </c>
      <c r="I22" s="796">
        <f>I8-I9+I23</f>
        <v>154658.10002104763</v>
      </c>
      <c r="J22" s="802">
        <f>I22/H22</f>
        <v>1.1145829272710583</v>
      </c>
    </row>
    <row r="23" spans="2:10" ht="15.6">
      <c r="B23" s="783" t="s">
        <v>1494</v>
      </c>
      <c r="C23" s="786"/>
      <c r="D23" s="786"/>
      <c r="E23" s="796">
        <v>3195</v>
      </c>
      <c r="F23" s="796">
        <f>'PHONG TCHC'!E72/10^6</f>
        <v>3642.3</v>
      </c>
      <c r="G23" s="799">
        <f>F23/E23</f>
        <v>1.1400000000000001</v>
      </c>
      <c r="H23" s="797">
        <f>F23</f>
        <v>3642.3</v>
      </c>
      <c r="I23" s="796">
        <v>3195</v>
      </c>
      <c r="J23" s="802">
        <f>I23/H23</f>
        <v>0.8771929824561403</v>
      </c>
    </row>
    <row r="28" spans="2:10">
      <c r="D28">
        <f>D16/D14/12</f>
        <v>23.932659932659931</v>
      </c>
    </row>
  </sheetData>
  <mergeCells count="10">
    <mergeCell ref="H4:H5"/>
    <mergeCell ref="I4:I5"/>
    <mergeCell ref="H3:J3"/>
    <mergeCell ref="J4:J5"/>
    <mergeCell ref="B3:B5"/>
    <mergeCell ref="D3:D5"/>
    <mergeCell ref="E3:G3"/>
    <mergeCell ref="C4:C5"/>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5">
    <tabColor rgb="FF92D050"/>
  </sheetPr>
  <dimension ref="A1:BC153"/>
  <sheetViews>
    <sheetView zoomScale="90" zoomScaleNormal="90" workbookViewId="0">
      <pane xSplit="8" ySplit="8" topLeftCell="J106" activePane="bottomRight" state="frozen"/>
      <selection pane="topRight" activeCell="H1" sqref="H1"/>
      <selection pane="bottomLeft" activeCell="A9" sqref="A9"/>
      <selection pane="bottomRight" activeCell="J110" sqref="J110:J111"/>
    </sheetView>
  </sheetViews>
  <sheetFormatPr defaultColWidth="9.109375" defaultRowHeight="13.8"/>
  <cols>
    <col min="1" max="1" width="8.44140625" style="726" customWidth="1"/>
    <col min="2" max="2" width="56.33203125" style="726" customWidth="1"/>
    <col min="3" max="3" width="17.44140625" style="732" customWidth="1"/>
    <col min="4" max="4" width="17.44140625" style="726" customWidth="1"/>
    <col min="5" max="6" width="17.44140625" style="1120" customWidth="1"/>
    <col min="7" max="7" width="18.6640625" style="733" bestFit="1" customWidth="1"/>
    <col min="8" max="20" width="18.6640625" style="733" customWidth="1"/>
    <col min="21" max="21" width="27.88671875" style="726" customWidth="1"/>
    <col min="22" max="22" width="17.44140625" style="726" bestFit="1" customWidth="1"/>
    <col min="23" max="23" width="9.109375" style="726"/>
    <col min="24" max="24" width="15.6640625" style="726" bestFit="1" customWidth="1"/>
    <col min="25" max="16384" width="9.109375" style="726"/>
  </cols>
  <sheetData>
    <row r="1" spans="1:55" s="841" customFormat="1">
      <c r="A1" s="841" t="s">
        <v>849</v>
      </c>
      <c r="C1" s="842"/>
      <c r="D1" s="842"/>
      <c r="E1" s="1111"/>
      <c r="F1" s="1111"/>
      <c r="G1" s="842"/>
      <c r="H1" s="842"/>
      <c r="I1" s="842"/>
      <c r="J1" s="842"/>
      <c r="K1" s="842"/>
      <c r="L1" s="842"/>
      <c r="M1" s="842"/>
      <c r="N1" s="842"/>
      <c r="O1" s="842"/>
      <c r="P1" s="842"/>
      <c r="Q1" s="842"/>
      <c r="R1" s="842"/>
      <c r="S1" s="842"/>
      <c r="T1" s="842"/>
      <c r="U1" s="843"/>
      <c r="V1" s="843"/>
      <c r="W1" s="842"/>
      <c r="X1" s="842"/>
      <c r="Y1" s="842"/>
      <c r="Z1" s="842"/>
      <c r="AA1" s="842"/>
      <c r="AB1" s="842"/>
      <c r="AC1" s="842"/>
      <c r="AH1" s="842"/>
      <c r="AI1" s="842"/>
      <c r="AJ1" s="842"/>
      <c r="AK1" s="842"/>
      <c r="AL1" s="842"/>
      <c r="AM1" s="842"/>
      <c r="AN1" s="842"/>
      <c r="AS1" s="842"/>
      <c r="AT1" s="843"/>
      <c r="AU1" s="843"/>
      <c r="AV1" s="843"/>
      <c r="AW1" s="842"/>
      <c r="AX1" s="842"/>
      <c r="AY1" s="842"/>
      <c r="AZ1" s="842"/>
      <c r="BA1" s="842"/>
      <c r="BB1" s="842"/>
      <c r="BC1" s="842"/>
    </row>
    <row r="2" spans="1:55" s="841" customFormat="1">
      <c r="A2" s="840" t="s">
        <v>710</v>
      </c>
      <c r="C2" s="842"/>
      <c r="D2" s="842"/>
      <c r="E2" s="1111"/>
      <c r="F2" s="1111"/>
      <c r="G2" s="842"/>
      <c r="H2" s="842"/>
      <c r="I2" s="842"/>
      <c r="J2" s="842"/>
      <c r="K2" s="842"/>
      <c r="L2" s="842"/>
      <c r="M2" s="842"/>
      <c r="N2" s="842"/>
      <c r="O2" s="842"/>
      <c r="P2" s="842"/>
      <c r="Q2" s="842"/>
      <c r="R2" s="842"/>
      <c r="S2" s="842"/>
      <c r="T2" s="842"/>
      <c r="U2" s="843"/>
      <c r="V2" s="843"/>
      <c r="W2" s="842"/>
      <c r="X2" s="842"/>
      <c r="Y2" s="842"/>
      <c r="Z2" s="842"/>
      <c r="AA2" s="842"/>
      <c r="AB2" s="842"/>
      <c r="AC2" s="842"/>
      <c r="AH2" s="842"/>
      <c r="AI2" s="842"/>
      <c r="AJ2" s="842"/>
      <c r="AK2" s="842"/>
      <c r="AL2" s="842"/>
      <c r="AM2" s="842"/>
      <c r="AN2" s="842"/>
      <c r="AS2" s="842"/>
      <c r="AT2" s="843"/>
      <c r="AU2" s="843"/>
      <c r="AV2" s="843"/>
      <c r="AW2" s="842"/>
      <c r="AX2" s="842"/>
      <c r="AY2" s="842"/>
      <c r="AZ2" s="842"/>
      <c r="BA2" s="842"/>
      <c r="BB2" s="842"/>
      <c r="BC2" s="842"/>
    </row>
    <row r="3" spans="1:55" s="841" customFormat="1">
      <c r="C3" s="842"/>
      <c r="D3" s="842"/>
      <c r="E3" s="1111"/>
      <c r="F3" s="1111"/>
      <c r="G3" s="842"/>
      <c r="H3" s="842">
        <f>H88-H96-H101-H89+'PHONG KTVT'!H94-'PHONG KTVT'!H101</f>
        <v>21505014551</v>
      </c>
      <c r="I3" s="842"/>
      <c r="J3" s="842"/>
      <c r="K3" s="842"/>
      <c r="L3" s="842"/>
      <c r="M3" s="842"/>
      <c r="N3" s="842"/>
      <c r="O3" s="842"/>
      <c r="P3" s="842"/>
      <c r="Q3" s="842"/>
      <c r="R3" s="842"/>
      <c r="S3" s="842"/>
      <c r="T3" s="842"/>
      <c r="U3" s="843"/>
      <c r="V3" s="843"/>
      <c r="W3" s="842"/>
      <c r="X3" s="842"/>
      <c r="Y3" s="842"/>
      <c r="Z3" s="842"/>
      <c r="AA3" s="842"/>
      <c r="AB3" s="842"/>
      <c r="AC3" s="842"/>
      <c r="AH3" s="842"/>
      <c r="AI3" s="842"/>
      <c r="AJ3" s="842"/>
      <c r="AK3" s="842"/>
      <c r="AL3" s="842"/>
      <c r="AM3" s="842"/>
      <c r="AN3" s="842"/>
      <c r="AS3" s="842"/>
      <c r="AT3" s="843"/>
      <c r="AU3" s="843"/>
      <c r="AV3" s="843"/>
      <c r="AW3" s="842"/>
      <c r="AX3" s="842"/>
      <c r="AY3" s="842"/>
      <c r="AZ3" s="842"/>
      <c r="BA3" s="842"/>
      <c r="BB3" s="842"/>
      <c r="BC3" s="842"/>
    </row>
    <row r="4" spans="1:55" s="840" customFormat="1">
      <c r="D4" s="840" t="s">
        <v>1587</v>
      </c>
      <c r="E4" s="1112"/>
      <c r="F4" s="1112"/>
      <c r="H4" s="2522">
        <f>H96+H101+'PHONG KTVT'!H101+H89</f>
        <v>4124638764.6000004</v>
      </c>
      <c r="I4" s="2522"/>
      <c r="J4" s="2522"/>
      <c r="K4" s="2522"/>
      <c r="L4" s="2522"/>
      <c r="M4" s="2522"/>
      <c r="N4" s="2522"/>
      <c r="O4" s="2522"/>
      <c r="P4" s="2522"/>
      <c r="Q4" s="2522"/>
      <c r="R4" s="2522"/>
      <c r="S4" s="2522"/>
      <c r="T4" s="2522"/>
    </row>
    <row r="5" spans="1:55" s="841" customFormat="1">
      <c r="C5" s="842"/>
      <c r="D5" s="843"/>
      <c r="E5" s="1111"/>
      <c r="F5" s="1111"/>
      <c r="G5" s="843"/>
      <c r="H5" s="843" t="s">
        <v>2188</v>
      </c>
      <c r="I5" s="843">
        <f>60%*(I96+I101+'PHONG KTVT'!I101)</f>
        <v>123296775</v>
      </c>
      <c r="J5" s="843">
        <f>60%*(J96+J101+'PHONG KTVT'!J101)</f>
        <v>116996775</v>
      </c>
      <c r="K5" s="843">
        <f>60%*(K96+K101+'PHONG KTVT'!K101)</f>
        <v>143996775</v>
      </c>
      <c r="L5" s="843">
        <f>60%*(L96+L101+'PHONG KTVT'!L101)</f>
        <v>149996775</v>
      </c>
      <c r="M5" s="843">
        <f>60%*(M96+M101+'PHONG KTVT'!M101)</f>
        <v>143471775</v>
      </c>
      <c r="N5" s="843">
        <f>60%*(N96+N101+'PHONG KTVT'!N101)</f>
        <v>352346775</v>
      </c>
      <c r="O5" s="843">
        <f>60%*(O96+O101+'PHONG KTVT'!O101)</f>
        <v>353546775</v>
      </c>
      <c r="P5" s="843">
        <f>60%*(P96+P101+'PHONG KTVT'!P101)</f>
        <v>354746775</v>
      </c>
      <c r="Q5" s="843">
        <f>60%*(Q96+Q101+'PHONG KTVT'!Q101)</f>
        <v>353546775</v>
      </c>
      <c r="R5" s="843">
        <f>60%*(R96+R101+'PHONG KTVT'!R101)</f>
        <v>352346775</v>
      </c>
      <c r="S5" s="843">
        <f>60%*(S96+S101+'PHONG KTVT'!S101)</f>
        <v>354746775</v>
      </c>
      <c r="T5" s="843">
        <f>60%*(T96+T101+'PHONG KTVT'!T101)</f>
        <v>353546776.80000001</v>
      </c>
      <c r="U5" s="843"/>
      <c r="V5" s="843"/>
      <c r="W5" s="842"/>
      <c r="X5" s="842"/>
      <c r="Y5" s="842"/>
      <c r="Z5" s="842"/>
      <c r="AA5" s="842"/>
      <c r="AB5" s="842"/>
      <c r="AC5" s="842"/>
      <c r="AH5" s="842"/>
      <c r="AI5" s="842"/>
      <c r="AJ5" s="842"/>
      <c r="AK5" s="842"/>
      <c r="AL5" s="842"/>
      <c r="AM5" s="842"/>
      <c r="AN5" s="842"/>
      <c r="AS5" s="843"/>
      <c r="AT5" s="843"/>
      <c r="AU5" s="843"/>
      <c r="AV5" s="843"/>
      <c r="AW5" s="842"/>
      <c r="AX5" s="842"/>
      <c r="AY5" s="842"/>
      <c r="AZ5" s="842"/>
      <c r="BA5" s="842"/>
      <c r="BB5" s="842"/>
      <c r="BC5" s="842"/>
    </row>
    <row r="6" spans="1:55" s="841" customFormat="1">
      <c r="A6" s="841" t="s">
        <v>1588</v>
      </c>
      <c r="C6" s="842"/>
      <c r="D6" s="843"/>
      <c r="E6" s="1111"/>
      <c r="F6" s="1111"/>
      <c r="G6" s="843"/>
      <c r="H6" s="843" t="s">
        <v>2189</v>
      </c>
      <c r="I6" s="843">
        <f>SUM(I89:I95)+SUM(I97:I100)+SUM(I102:I105)+'PHONG KTVT'!I96+SUM('PHONG KTVT'!I102:I110)+'PHONG KTVT'!I100</f>
        <v>1888586796.6666667</v>
      </c>
      <c r="J6" s="843">
        <f>SUM(J89:J95)+SUM(J97:J100)+SUM(J102:J105)+'PHONG KTVT'!J96+SUM('PHONG KTVT'!J102:J110)+'PHONG KTVT'!J100</f>
        <v>1780586796.6666667</v>
      </c>
      <c r="K6" s="843">
        <f>SUM(K89:K95)+SUM(K97:K100)+SUM(K102:K105)+'PHONG KTVT'!K96+SUM('PHONG KTVT'!K102:K110)+'PHONG KTVT'!K100</f>
        <v>2084436796.6666667</v>
      </c>
      <c r="L6" s="843">
        <f>SUM(L89:L95)+SUM(L97:L100)+SUM(L102:L105)+'PHONG KTVT'!L96+SUM('PHONG KTVT'!L102:L110)+'PHONG KTVT'!L100</f>
        <v>2041806801.6666667</v>
      </c>
      <c r="M6" s="843">
        <f>SUM(M89:M95)+SUM(M97:M100)+SUM(M102:M105)+'PHONG KTVT'!M96+SUM('PHONG KTVT'!M102:M110)+'PHONG KTVT'!M100</f>
        <v>1788499963.6666667</v>
      </c>
      <c r="N6" s="843">
        <f>SUM(N89:N95)+SUM(N97:N100)+SUM(N102:N105)+'PHONG KTVT'!N96+SUM('PHONG KTVT'!N102:N110)+'PHONG KTVT'!N100</f>
        <v>1786734963.6666667</v>
      </c>
      <c r="O6" s="843">
        <f>SUM(O89:O95)+SUM(O97:O100)+SUM(O102:O105)+'PHONG KTVT'!O96+SUM('PHONG KTVT'!O102:O110)+'PHONG KTVT'!O100</f>
        <v>1975676620.3333335</v>
      </c>
      <c r="P6" s="843">
        <f>SUM(P89:P95)+SUM(P97:P100)+SUM(P102:P105)+'PHONG KTVT'!P96+SUM('PHONG KTVT'!P102:P110)+'PHONG KTVT'!P100</f>
        <v>1982643899.6666667</v>
      </c>
      <c r="Q6" s="843">
        <f>SUM(Q89:Q95)+SUM(Q97:Q100)+SUM(Q102:Q105)+'PHONG KTVT'!Q96+SUM('PHONG KTVT'!Q102:Q110)+'PHONG KTVT'!Q100</f>
        <v>2049643894.6666667</v>
      </c>
      <c r="R6" s="843">
        <f>SUM(R89:R95)+SUM(R97:R100)+SUM(R102:R105)+'PHONG KTVT'!R96+SUM('PHONG KTVT'!R102:R110)+'PHONG KTVT'!R100</f>
        <v>1811060184.6666667</v>
      </c>
      <c r="S6" s="843">
        <f>SUM(S89:S95)+SUM(S97:S100)+SUM(S102:S105)+'PHONG KTVT'!S96+SUM('PHONG KTVT'!S102:S110)+'PHONG KTVT'!S100</f>
        <v>1949462635.3333335</v>
      </c>
      <c r="T6" s="843">
        <f>SUM(T89:T95)+SUM(T97:T100)+SUM(T102:T105)+'PHONG KTVT'!T96+SUM('PHONG KTVT'!T102:T110)+'PHONG KTVT'!T100</f>
        <v>1985962635.3333335</v>
      </c>
      <c r="U6" s="843"/>
      <c r="V6" s="843"/>
      <c r="W6" s="842"/>
      <c r="X6" s="842"/>
      <c r="Y6" s="842"/>
      <c r="Z6" s="842"/>
      <c r="AA6" s="842"/>
      <c r="AB6" s="842"/>
      <c r="AC6" s="842"/>
      <c r="AH6" s="842"/>
      <c r="AI6" s="842"/>
      <c r="AJ6" s="842"/>
      <c r="AK6" s="842"/>
      <c r="AL6" s="842"/>
      <c r="AM6" s="842"/>
      <c r="AN6" s="842"/>
      <c r="AS6" s="843"/>
      <c r="AT6" s="843"/>
      <c r="AU6" s="843"/>
      <c r="AV6" s="843"/>
      <c r="AW6" s="842"/>
      <c r="AX6" s="842"/>
      <c r="AY6" s="842"/>
      <c r="AZ6" s="842"/>
      <c r="BA6" s="842"/>
      <c r="BB6" s="842"/>
      <c r="BC6" s="842"/>
    </row>
    <row r="7" spans="1:55">
      <c r="A7" s="2687" t="s">
        <v>371</v>
      </c>
      <c r="B7" s="2687" t="s">
        <v>372</v>
      </c>
      <c r="C7" s="2688" t="s">
        <v>1381</v>
      </c>
      <c r="D7" s="2647" t="s">
        <v>1457</v>
      </c>
      <c r="E7" s="2684" t="s">
        <v>1536</v>
      </c>
      <c r="F7" s="2684" t="s">
        <v>2036</v>
      </c>
      <c r="G7" s="2654" t="s">
        <v>1917</v>
      </c>
      <c r="H7" s="2656"/>
      <c r="I7" s="2654" t="s">
        <v>1307</v>
      </c>
      <c r="J7" s="2655"/>
      <c r="K7" s="2655"/>
      <c r="L7" s="2655"/>
      <c r="M7" s="2655"/>
      <c r="N7" s="2655"/>
      <c r="O7" s="2655"/>
      <c r="P7" s="2655"/>
      <c r="Q7" s="2655"/>
      <c r="R7" s="2655"/>
      <c r="S7" s="2655"/>
      <c r="T7" s="2656"/>
      <c r="U7" s="2665" t="s">
        <v>824</v>
      </c>
    </row>
    <row r="8" spans="1:55">
      <c r="A8" s="2687"/>
      <c r="B8" s="2687"/>
      <c r="C8" s="2688"/>
      <c r="D8" s="2647"/>
      <c r="E8" s="2684"/>
      <c r="F8" s="2684"/>
      <c r="G8" s="1172" t="s">
        <v>975</v>
      </c>
      <c r="H8" s="1172" t="s">
        <v>976</v>
      </c>
      <c r="I8" s="1172" t="s">
        <v>1575</v>
      </c>
      <c r="J8" s="1172" t="s">
        <v>1576</v>
      </c>
      <c r="K8" s="1172" t="s">
        <v>1577</v>
      </c>
      <c r="L8" s="1172" t="s">
        <v>1578</v>
      </c>
      <c r="M8" s="1172" t="s">
        <v>1579</v>
      </c>
      <c r="N8" s="1172" t="s">
        <v>1580</v>
      </c>
      <c r="O8" s="1172" t="s">
        <v>1581</v>
      </c>
      <c r="P8" s="1172" t="s">
        <v>1582</v>
      </c>
      <c r="Q8" s="1172" t="s">
        <v>1583</v>
      </c>
      <c r="R8" s="1172" t="s">
        <v>1584</v>
      </c>
      <c r="S8" s="1172" t="s">
        <v>1585</v>
      </c>
      <c r="T8" s="1172" t="s">
        <v>1586</v>
      </c>
      <c r="U8" s="2666"/>
    </row>
    <row r="9" spans="1:55">
      <c r="A9" s="1022">
        <v>1</v>
      </c>
      <c r="B9" s="1023" t="s">
        <v>231</v>
      </c>
      <c r="C9" s="858"/>
      <c r="D9" s="859">
        <f>D10+D16+D17</f>
        <v>8887582629.3562737</v>
      </c>
      <c r="E9" s="1126">
        <f>E10+E16+E17</f>
        <v>9982059009</v>
      </c>
      <c r="F9" s="1126"/>
      <c r="G9" s="1126">
        <f>G10+G16+G17</f>
        <v>8526656455.3101072</v>
      </c>
      <c r="H9" s="1126">
        <f>H10+H16+H17</f>
        <v>5680157825.1731205</v>
      </c>
      <c r="I9" s="1126">
        <f t="shared" ref="I9:T9" si="0">I10+I16+I17</f>
        <v>3323002508.8169556</v>
      </c>
      <c r="J9" s="1126">
        <f t="shared" si="0"/>
        <v>36546575.342465758</v>
      </c>
      <c r="K9" s="1126">
        <f t="shared" si="0"/>
        <v>36546575.342465758</v>
      </c>
      <c r="L9" s="1126">
        <f t="shared" si="0"/>
        <v>102300000</v>
      </c>
      <c r="M9" s="1126">
        <f t="shared" si="0"/>
        <v>36546575.342465758</v>
      </c>
      <c r="N9" s="1126">
        <f t="shared" si="0"/>
        <v>1811889041.0958905</v>
      </c>
      <c r="O9" s="1126">
        <f t="shared" si="0"/>
        <v>102300000</v>
      </c>
      <c r="P9" s="1126">
        <f t="shared" si="0"/>
        <v>36546575.342465758</v>
      </c>
      <c r="Q9" s="1126">
        <f t="shared" si="0"/>
        <v>36546575.342465758</v>
      </c>
      <c r="R9" s="1126">
        <f t="shared" si="0"/>
        <v>102300000</v>
      </c>
      <c r="S9" s="1126">
        <f t="shared" si="0"/>
        <v>36546575.342465758</v>
      </c>
      <c r="T9" s="1126">
        <f t="shared" si="0"/>
        <v>2865585453.3424659</v>
      </c>
      <c r="U9" s="1127"/>
    </row>
    <row r="10" spans="1:55" ht="14.4">
      <c r="A10" s="1011">
        <v>515</v>
      </c>
      <c r="B10" s="1012" t="s">
        <v>1591</v>
      </c>
      <c r="C10" s="1009">
        <f>7734.742995*10^6</f>
        <v>7734742995</v>
      </c>
      <c r="D10" s="721">
        <v>3146987397.2602739</v>
      </c>
      <c r="E10" s="1113">
        <f>'[84]DK2024 (11.24)'!$W$174</f>
        <v>5221340895</v>
      </c>
      <c r="F10" s="2242">
        <f>'[85]2025 (10.25)'!$AN$187</f>
        <v>7197476589</v>
      </c>
      <c r="G10" s="1841">
        <f>SUM(I10:T10)</f>
        <v>2846498630.1369867</v>
      </c>
      <c r="H10" s="1128">
        <f>SUM(H11:H15)</f>
        <v>0</v>
      </c>
      <c r="I10" s="1128">
        <v>405883561.6438356</v>
      </c>
      <c r="J10" s="1128">
        <v>36546575.342465758</v>
      </c>
      <c r="K10" s="1128">
        <v>36546575.342465758</v>
      </c>
      <c r="L10" s="1128">
        <v>102300000</v>
      </c>
      <c r="M10" s="1128">
        <v>36546575.342465758</v>
      </c>
      <c r="N10" s="1128">
        <v>1811889041.0958905</v>
      </c>
      <c r="O10" s="1128">
        <v>102300000</v>
      </c>
      <c r="P10" s="1128">
        <v>36546575.342465758</v>
      </c>
      <c r="Q10" s="1128">
        <v>36546575.342465758</v>
      </c>
      <c r="R10" s="1128">
        <v>102300000</v>
      </c>
      <c r="S10" s="1128">
        <v>36546575.342465758</v>
      </c>
      <c r="T10" s="1128">
        <v>102546575.34246576</v>
      </c>
      <c r="U10" s="1069"/>
    </row>
    <row r="11" spans="1:55">
      <c r="A11" s="1013"/>
      <c r="B11" s="1014" t="s">
        <v>1592</v>
      </c>
      <c r="C11" s="1009"/>
      <c r="D11" s="1010"/>
      <c r="E11" s="1123"/>
      <c r="F11" s="2243"/>
      <c r="G11" s="1129">
        <f>SUM(I11:T11)</f>
        <v>0</v>
      </c>
      <c r="H11" s="1129">
        <f t="shared" ref="H11:H16" si="1">G11</f>
        <v>0</v>
      </c>
      <c r="I11" s="1129"/>
      <c r="J11" s="1129"/>
      <c r="K11" s="1129"/>
      <c r="L11" s="1129"/>
      <c r="M11" s="1129"/>
      <c r="N11" s="1129"/>
      <c r="O11" s="1129"/>
      <c r="P11" s="1129"/>
      <c r="Q11" s="1129"/>
      <c r="R11" s="1129"/>
      <c r="S11" s="1129"/>
      <c r="T11" s="1129"/>
      <c r="U11" s="1069"/>
    </row>
    <row r="12" spans="1:55">
      <c r="A12" s="1013"/>
      <c r="B12" s="1014" t="s">
        <v>1593</v>
      </c>
      <c r="C12" s="1009"/>
      <c r="D12" s="1010"/>
      <c r="E12" s="1123"/>
      <c r="F12" s="2243"/>
      <c r="G12" s="1130">
        <f t="shared" ref="G12:H17" si="2">SUM(I12:T12)</f>
        <v>0</v>
      </c>
      <c r="H12" s="1129">
        <f t="shared" si="1"/>
        <v>0</v>
      </c>
      <c r="I12" s="1130"/>
      <c r="J12" s="1130"/>
      <c r="K12" s="1130"/>
      <c r="L12" s="1130"/>
      <c r="M12" s="1130"/>
      <c r="N12" s="1130"/>
      <c r="O12" s="1130"/>
      <c r="P12" s="1130"/>
      <c r="Q12" s="1130"/>
      <c r="R12" s="1130"/>
      <c r="S12" s="1130"/>
      <c r="T12" s="1130"/>
      <c r="U12" s="1069"/>
    </row>
    <row r="13" spans="1:55">
      <c r="A13" s="1013"/>
      <c r="B13" s="1014" t="s">
        <v>1594</v>
      </c>
      <c r="C13" s="1009"/>
      <c r="D13" s="1010"/>
      <c r="E13" s="1123"/>
      <c r="F13" s="2243"/>
      <c r="G13" s="1130">
        <f t="shared" si="2"/>
        <v>0</v>
      </c>
      <c r="H13" s="1129">
        <f t="shared" si="1"/>
        <v>0</v>
      </c>
      <c r="I13" s="1130"/>
      <c r="J13" s="1130"/>
      <c r="K13" s="1130"/>
      <c r="L13" s="1130"/>
      <c r="M13" s="1130"/>
      <c r="N13" s="1130"/>
      <c r="O13" s="1130"/>
      <c r="P13" s="1130"/>
      <c r="Q13" s="1130"/>
      <c r="R13" s="1130"/>
      <c r="S13" s="1130"/>
      <c r="T13" s="1130"/>
      <c r="U13" s="1069"/>
    </row>
    <row r="14" spans="1:55">
      <c r="A14" s="1013"/>
      <c r="B14" s="1014" t="s">
        <v>1595</v>
      </c>
      <c r="C14" s="1009"/>
      <c r="D14" s="1010"/>
      <c r="E14" s="1123"/>
      <c r="F14" s="2243"/>
      <c r="G14" s="1130">
        <f t="shared" si="2"/>
        <v>0</v>
      </c>
      <c r="H14" s="1129">
        <f t="shared" si="1"/>
        <v>0</v>
      </c>
      <c r="I14" s="1130"/>
      <c r="J14" s="1130"/>
      <c r="K14" s="1130"/>
      <c r="L14" s="1130"/>
      <c r="M14" s="1130"/>
      <c r="N14" s="1130"/>
      <c r="O14" s="1130"/>
      <c r="P14" s="1130"/>
      <c r="Q14" s="1130"/>
      <c r="R14" s="1130"/>
      <c r="S14" s="1130"/>
      <c r="T14" s="1130"/>
      <c r="U14" s="1069"/>
    </row>
    <row r="15" spans="1:55">
      <c r="A15" s="1013"/>
      <c r="B15" s="1014" t="s">
        <v>1596</v>
      </c>
      <c r="C15" s="1009"/>
      <c r="D15" s="1010"/>
      <c r="E15" s="1123"/>
      <c r="F15" s="2243"/>
      <c r="G15" s="1130">
        <f t="shared" si="2"/>
        <v>0</v>
      </c>
      <c r="H15" s="1129">
        <f t="shared" si="1"/>
        <v>0</v>
      </c>
      <c r="I15" s="1130"/>
      <c r="J15" s="1130"/>
      <c r="K15" s="1130"/>
      <c r="L15" s="1130"/>
      <c r="M15" s="1130"/>
      <c r="N15" s="1130"/>
      <c r="O15" s="1130"/>
      <c r="P15" s="1130"/>
      <c r="Q15" s="1130"/>
      <c r="R15" s="1130"/>
      <c r="S15" s="1130"/>
      <c r="T15" s="1130"/>
      <c r="U15" s="1069"/>
    </row>
    <row r="16" spans="1:55" ht="14.4">
      <c r="A16" s="1011">
        <v>5152</v>
      </c>
      <c r="B16" s="1012" t="s">
        <v>1597</v>
      </c>
      <c r="C16" s="1009"/>
      <c r="D16" s="721">
        <v>5500595232.0960007</v>
      </c>
      <c r="E16" s="1113">
        <f>'[84]DK2024 (11.24)'!$W$178</f>
        <v>3255377214</v>
      </c>
      <c r="F16" s="2242">
        <f>'[85]2025 (10.25)'!$AN$191</f>
        <v>2713038878</v>
      </c>
      <c r="G16" s="1841">
        <f>SUM(I16:T16)</f>
        <v>5630157825.1731205</v>
      </c>
      <c r="H16" s="1841">
        <f t="shared" si="1"/>
        <v>5630157825.1731205</v>
      </c>
      <c r="I16" s="1841">
        <v>2917118947.17312</v>
      </c>
      <c r="J16" s="1841"/>
      <c r="K16" s="1841"/>
      <c r="L16" s="1841"/>
      <c r="M16" s="1841"/>
      <c r="N16" s="1841"/>
      <c r="O16" s="1841"/>
      <c r="P16" s="1841"/>
      <c r="Q16" s="1841"/>
      <c r="R16" s="1841"/>
      <c r="S16" s="1841"/>
      <c r="T16" s="1841">
        <v>2713038878</v>
      </c>
      <c r="U16" s="1069"/>
    </row>
    <row r="17" spans="1:21" ht="15.6">
      <c r="A17" s="1011">
        <v>5153</v>
      </c>
      <c r="B17" s="1012" t="s">
        <v>1598</v>
      </c>
      <c r="C17" s="639">
        <f>1412.747068*10^6</f>
        <v>1412747068</v>
      </c>
      <c r="D17" s="721">
        <v>240000000</v>
      </c>
      <c r="E17" s="1113">
        <f>'[84]DK2024 (11.24)'!$W$179</f>
        <v>1505340900</v>
      </c>
      <c r="F17" s="2242">
        <f>'[85]2025 (10.25)'!$AN$192</f>
        <v>401537273</v>
      </c>
      <c r="G17" s="1128">
        <f t="shared" si="2"/>
        <v>50000000</v>
      </c>
      <c r="H17" s="1128">
        <f t="shared" si="2"/>
        <v>50000000</v>
      </c>
      <c r="I17" s="1128"/>
      <c r="J17" s="1128"/>
      <c r="K17" s="1128"/>
      <c r="L17" s="1128"/>
      <c r="M17" s="1128"/>
      <c r="N17" s="1128"/>
      <c r="O17" s="1128"/>
      <c r="P17" s="1128"/>
      <c r="Q17" s="1128"/>
      <c r="R17" s="1128"/>
      <c r="S17" s="1128"/>
      <c r="T17" s="1128">
        <v>50000000</v>
      </c>
      <c r="U17" s="1069"/>
    </row>
    <row r="18" spans="1:21">
      <c r="A18" s="1871">
        <v>711</v>
      </c>
      <c r="B18" s="1008" t="s">
        <v>235</v>
      </c>
      <c r="C18" s="1009"/>
      <c r="D18" s="1953">
        <v>3000000000</v>
      </c>
      <c r="E18" s="1113">
        <f>'[84]DK2024 (11.24)'!$W$187</f>
        <v>2995191409</v>
      </c>
      <c r="F18" s="2242"/>
      <c r="G18" s="1147">
        <f>SUM(G19:G20)</f>
        <v>0</v>
      </c>
      <c r="H18" s="1147">
        <f>SUM(H19:H20)</f>
        <v>0</v>
      </c>
      <c r="I18" s="1131">
        <f t="shared" ref="I18:T18" si="3">SUM(I19:I20)</f>
        <v>0</v>
      </c>
      <c r="J18" s="1131">
        <f t="shared" si="3"/>
        <v>0</v>
      </c>
      <c r="K18" s="1131">
        <f t="shared" si="3"/>
        <v>0</v>
      </c>
      <c r="L18" s="1131">
        <f t="shared" si="3"/>
        <v>0</v>
      </c>
      <c r="M18" s="1131">
        <f t="shared" si="3"/>
        <v>0</v>
      </c>
      <c r="N18" s="1131">
        <f t="shared" si="3"/>
        <v>0</v>
      </c>
      <c r="O18" s="1131">
        <f t="shared" si="3"/>
        <v>0</v>
      </c>
      <c r="P18" s="1131">
        <f t="shared" si="3"/>
        <v>0</v>
      </c>
      <c r="Q18" s="1131">
        <f t="shared" si="3"/>
        <v>0</v>
      </c>
      <c r="R18" s="1131">
        <f t="shared" si="3"/>
        <v>0</v>
      </c>
      <c r="S18" s="1131">
        <f t="shared" si="3"/>
        <v>0</v>
      </c>
      <c r="T18" s="1131">
        <f t="shared" si="3"/>
        <v>0</v>
      </c>
      <c r="U18" s="1069"/>
    </row>
    <row r="19" spans="1:21">
      <c r="A19" s="1013"/>
      <c r="B19" s="1014" t="s">
        <v>1599</v>
      </c>
      <c r="C19" s="1009"/>
      <c r="D19" s="1954">
        <v>3000000000</v>
      </c>
      <c r="E19" s="1123">
        <v>2995191409</v>
      </c>
      <c r="F19" s="2243"/>
      <c r="G19" s="1146">
        <f>SUM(I19:T19)</f>
        <v>0</v>
      </c>
      <c r="H19" s="1146">
        <f>G19</f>
        <v>0</v>
      </c>
      <c r="I19" s="1130"/>
      <c r="J19" s="1130"/>
      <c r="K19" s="1130"/>
      <c r="L19" s="1130"/>
      <c r="M19" s="1130"/>
      <c r="N19" s="1130"/>
      <c r="O19" s="1130"/>
      <c r="P19" s="1146"/>
      <c r="Q19" s="1130"/>
      <c r="R19" s="1130"/>
      <c r="S19" s="1130"/>
      <c r="T19" s="1130"/>
      <c r="U19" s="1069"/>
    </row>
    <row r="20" spans="1:21">
      <c r="A20" s="1013"/>
      <c r="B20" s="1014" t="s">
        <v>1269</v>
      </c>
      <c r="C20" s="1009"/>
      <c r="D20" s="1955"/>
      <c r="E20" s="1123"/>
      <c r="F20" s="2243"/>
      <c r="G20" s="1130">
        <f>SUM(I20:T20)</f>
        <v>0</v>
      </c>
      <c r="H20" s="1130">
        <f>G20</f>
        <v>0</v>
      </c>
      <c r="I20" s="1130"/>
      <c r="J20" s="1130"/>
      <c r="K20" s="1130"/>
      <c r="L20" s="1130"/>
      <c r="M20" s="1130"/>
      <c r="N20" s="1130"/>
      <c r="O20" s="1130"/>
      <c r="P20" s="1130"/>
      <c r="Q20" s="1130"/>
      <c r="R20" s="1130"/>
      <c r="S20" s="1130"/>
      <c r="T20" s="1130"/>
      <c r="U20" s="1069"/>
    </row>
    <row r="21" spans="1:21" s="723" customFormat="1">
      <c r="A21" s="719">
        <v>2</v>
      </c>
      <c r="B21" s="720" t="s">
        <v>186</v>
      </c>
      <c r="C21" s="721">
        <f t="shared" ref="C21:T21" si="4">C22+C44</f>
        <v>30879606460.333336</v>
      </c>
      <c r="D21" s="721">
        <f t="shared" si="4"/>
        <v>40194274546</v>
      </c>
      <c r="E21" s="1131">
        <f t="shared" si="4"/>
        <v>28341858514</v>
      </c>
      <c r="F21" s="1131">
        <f>'[85]2025 (10.25)'!$AN$45</f>
        <v>28435268678.57143</v>
      </c>
      <c r="G21" s="1131">
        <f>G22+G44</f>
        <v>28027486480.809525</v>
      </c>
      <c r="H21" s="1131">
        <f t="shared" si="4"/>
        <v>93312594</v>
      </c>
      <c r="I21" s="1131">
        <f t="shared" si="4"/>
        <v>2367044859.0952382</v>
      </c>
      <c r="J21" s="1131">
        <f t="shared" si="4"/>
        <v>1628323696.0952382</v>
      </c>
      <c r="K21" s="1131">
        <f t="shared" si="4"/>
        <v>1628323697.0952382</v>
      </c>
      <c r="L21" s="1131">
        <f t="shared" si="4"/>
        <v>1628323696.0952382</v>
      </c>
      <c r="M21" s="1131">
        <f t="shared" si="4"/>
        <v>1628323697.0952382</v>
      </c>
      <c r="N21" s="1131">
        <f t="shared" si="4"/>
        <v>1628323696.0952382</v>
      </c>
      <c r="O21" s="1131">
        <f t="shared" si="4"/>
        <v>2910823697.0952382</v>
      </c>
      <c r="P21" s="1131">
        <f t="shared" si="4"/>
        <v>2911904336.0952382</v>
      </c>
      <c r="Q21" s="1131">
        <f t="shared" si="4"/>
        <v>2911904335.0952382</v>
      </c>
      <c r="R21" s="1131">
        <f t="shared" si="4"/>
        <v>2911904332.0952382</v>
      </c>
      <c r="S21" s="1131">
        <f t="shared" si="4"/>
        <v>2155822388.0952382</v>
      </c>
      <c r="T21" s="1131">
        <f t="shared" si="4"/>
        <v>3716464050.7619052</v>
      </c>
      <c r="U21" s="848"/>
    </row>
    <row r="22" spans="1:21" s="723" customFormat="1" ht="14.4">
      <c r="A22" s="1011">
        <v>62741</v>
      </c>
      <c r="B22" s="1012" t="s">
        <v>1600</v>
      </c>
      <c r="C22" s="721">
        <v>30504369373.333336</v>
      </c>
      <c r="D22" s="721">
        <f>SUM(D23:D43)</f>
        <v>39859421559</v>
      </c>
      <c r="E22" s="721">
        <f>'[84]DK2024 (11.24)'!$W$40</f>
        <v>27922083521</v>
      </c>
      <c r="F22" s="1928">
        <f>'[85]2025 (10.25)'!$AN$46</f>
        <v>27855692638</v>
      </c>
      <c r="G22" s="1128">
        <f>SUM(G23:G43)</f>
        <v>27372495745.666668</v>
      </c>
      <c r="H22" s="1128">
        <f t="shared" ref="H22" si="5">SUM(H23:H29)</f>
        <v>12585000</v>
      </c>
      <c r="I22" s="1128">
        <f>SUM(I23:I43)</f>
        <v>2312410481</v>
      </c>
      <c r="J22" s="1128">
        <f t="shared" ref="J22:T22" si="6">SUM(J23:J43)</f>
        <v>1573689318</v>
      </c>
      <c r="K22" s="1128">
        <f t="shared" si="6"/>
        <v>1573689319</v>
      </c>
      <c r="L22" s="1128">
        <f t="shared" si="6"/>
        <v>1573689318</v>
      </c>
      <c r="M22" s="1128">
        <f t="shared" si="6"/>
        <v>1573689319</v>
      </c>
      <c r="N22" s="1128">
        <f t="shared" si="6"/>
        <v>1573689318</v>
      </c>
      <c r="O22" s="1128">
        <f t="shared" si="6"/>
        <v>2856189319</v>
      </c>
      <c r="P22" s="1128">
        <f t="shared" si="6"/>
        <v>2856189318</v>
      </c>
      <c r="Q22" s="1128">
        <f t="shared" si="6"/>
        <v>2856189319</v>
      </c>
      <c r="R22" s="1128">
        <f t="shared" si="6"/>
        <v>2856189316</v>
      </c>
      <c r="S22" s="1128">
        <f t="shared" si="6"/>
        <v>2100107367</v>
      </c>
      <c r="T22" s="1128">
        <f t="shared" si="6"/>
        <v>3666774033.666667</v>
      </c>
      <c r="U22" s="848"/>
    </row>
    <row r="23" spans="1:21" s="736" customFormat="1">
      <c r="A23" s="735"/>
      <c r="B23" s="1014" t="s">
        <v>1823</v>
      </c>
      <c r="C23" s="1148"/>
      <c r="D23" s="1222">
        <f>'dulieu phan bo'!S21</f>
        <v>8864653920</v>
      </c>
      <c r="E23" s="1123"/>
      <c r="F23" s="2243"/>
      <c r="G23" s="1130">
        <f t="shared" ref="G23:G43" si="7">SUM(I23:T23)</f>
        <v>0</v>
      </c>
      <c r="H23" s="1175">
        <f t="shared" ref="H23:H29" si="8">G23</f>
        <v>0</v>
      </c>
      <c r="I23" s="1130">
        <f>Phanbo2026!E4</f>
        <v>0</v>
      </c>
      <c r="J23" s="1130">
        <f>Phanbo2026!F4</f>
        <v>0</v>
      </c>
      <c r="K23" s="1130">
        <f>Phanbo2026!G4</f>
        <v>0</v>
      </c>
      <c r="L23" s="1130">
        <f>Phanbo2026!H4</f>
        <v>0</v>
      </c>
      <c r="M23" s="1130">
        <f>Phanbo2026!I4</f>
        <v>0</v>
      </c>
      <c r="N23" s="1130">
        <f>Phanbo2026!J4</f>
        <v>0</v>
      </c>
      <c r="O23" s="1130">
        <f>Phanbo2026!K4</f>
        <v>0</v>
      </c>
      <c r="P23" s="1130">
        <f>Phanbo2026!L4</f>
        <v>0</v>
      </c>
      <c r="Q23" s="1130">
        <f>Phanbo2026!M4</f>
        <v>0</v>
      </c>
      <c r="R23" s="1130">
        <f>Phanbo2026!N4</f>
        <v>0</v>
      </c>
      <c r="S23" s="1130">
        <v>0</v>
      </c>
      <c r="T23" s="1130">
        <v>0</v>
      </c>
      <c r="U23" s="848"/>
    </row>
    <row r="24" spans="1:21" s="736" customFormat="1">
      <c r="A24" s="735"/>
      <c r="B24" s="1014" t="s">
        <v>1877</v>
      </c>
      <c r="C24" s="1148"/>
      <c r="D24" s="1222">
        <f>'dulieu phan bo'!S22</f>
        <v>9072983412</v>
      </c>
      <c r="E24" s="1123"/>
      <c r="F24" s="2243"/>
      <c r="G24" s="1130">
        <f t="shared" si="7"/>
        <v>12585000</v>
      </c>
      <c r="H24" s="1175">
        <f t="shared" si="8"/>
        <v>12585000</v>
      </c>
      <c r="I24" s="1130">
        <f>Phanbo2026!E5</f>
        <v>1048750</v>
      </c>
      <c r="J24" s="1130">
        <f>Phanbo2026!F5</f>
        <v>1048750</v>
      </c>
      <c r="K24" s="1130">
        <f>Phanbo2026!G5</f>
        <v>1048750</v>
      </c>
      <c r="L24" s="1130">
        <f>Phanbo2026!H5</f>
        <v>1048750</v>
      </c>
      <c r="M24" s="1130">
        <f>Phanbo2026!I5</f>
        <v>1048750</v>
      </c>
      <c r="N24" s="1130">
        <f>Phanbo2026!J5</f>
        <v>1048750</v>
      </c>
      <c r="O24" s="1130">
        <f>Phanbo2026!K5</f>
        <v>1048750</v>
      </c>
      <c r="P24" s="1130">
        <f>Phanbo2026!L5</f>
        <v>1048750</v>
      </c>
      <c r="Q24" s="1130">
        <f>Phanbo2026!M5</f>
        <v>1048750</v>
      </c>
      <c r="R24" s="1130">
        <f>Phanbo2026!N5</f>
        <v>1048750</v>
      </c>
      <c r="S24" s="1130">
        <v>1048750</v>
      </c>
      <c r="T24" s="1130">
        <v>1048750</v>
      </c>
      <c r="U24" s="848"/>
    </row>
    <row r="25" spans="1:21" s="736" customFormat="1">
      <c r="A25" s="735"/>
      <c r="B25" s="1014" t="s">
        <v>1824</v>
      </c>
      <c r="C25" s="1148"/>
      <c r="D25" s="1222">
        <f>'dulieu phan bo'!S23</f>
        <v>9728672785</v>
      </c>
      <c r="E25" s="1123"/>
      <c r="F25" s="2243"/>
      <c r="G25" s="1130">
        <f t="shared" si="7"/>
        <v>0</v>
      </c>
      <c r="H25" s="1175">
        <f t="shared" si="8"/>
        <v>0</v>
      </c>
      <c r="I25" s="1130">
        <f>Phanbo2026!E6</f>
        <v>0</v>
      </c>
      <c r="J25" s="1130">
        <f>Phanbo2026!F6</f>
        <v>0</v>
      </c>
      <c r="K25" s="1130">
        <f>Phanbo2026!G6</f>
        <v>0</v>
      </c>
      <c r="L25" s="1130">
        <f>Phanbo2026!H6</f>
        <v>0</v>
      </c>
      <c r="M25" s="1130">
        <f>Phanbo2026!I6</f>
        <v>0</v>
      </c>
      <c r="N25" s="1130">
        <f>Phanbo2026!J6</f>
        <v>0</v>
      </c>
      <c r="O25" s="1130">
        <f>Phanbo2026!K6</f>
        <v>0</v>
      </c>
      <c r="P25" s="1130">
        <f>Phanbo2026!L6</f>
        <v>0</v>
      </c>
      <c r="Q25" s="1130">
        <f>Phanbo2026!M6</f>
        <v>0</v>
      </c>
      <c r="R25" s="1130">
        <f>Phanbo2026!N6</f>
        <v>0</v>
      </c>
      <c r="S25" s="1130">
        <v>0</v>
      </c>
      <c r="T25" s="1130">
        <v>0</v>
      </c>
      <c r="U25" s="848"/>
    </row>
    <row r="26" spans="1:21" s="736" customFormat="1">
      <c r="A26" s="735"/>
      <c r="B26" s="1014" t="s">
        <v>1825</v>
      </c>
      <c r="C26" s="1148">
        <v>0</v>
      </c>
      <c r="D26" s="1222">
        <f>'dulieu phan bo'!S24</f>
        <v>197443188</v>
      </c>
      <c r="E26" s="1123"/>
      <c r="F26" s="2243"/>
      <c r="G26" s="1130">
        <f t="shared" si="7"/>
        <v>0</v>
      </c>
      <c r="H26" s="1175">
        <f>G26</f>
        <v>0</v>
      </c>
      <c r="I26" s="1130">
        <f>Phanbo2026!E7</f>
        <v>0</v>
      </c>
      <c r="J26" s="1130">
        <f>Phanbo2026!F7</f>
        <v>0</v>
      </c>
      <c r="K26" s="1130">
        <f>Phanbo2026!G7</f>
        <v>0</v>
      </c>
      <c r="L26" s="1130">
        <f>Phanbo2026!H7</f>
        <v>0</v>
      </c>
      <c r="M26" s="1130">
        <f>Phanbo2026!I7</f>
        <v>0</v>
      </c>
      <c r="N26" s="1130">
        <f>Phanbo2026!J7</f>
        <v>0</v>
      </c>
      <c r="O26" s="1130">
        <f>Phanbo2026!K7</f>
        <v>0</v>
      </c>
      <c r="P26" s="1130">
        <f>Phanbo2026!L7</f>
        <v>0</v>
      </c>
      <c r="Q26" s="1130">
        <f>Phanbo2026!M7</f>
        <v>0</v>
      </c>
      <c r="R26" s="1130">
        <f>Phanbo2026!N7</f>
        <v>0</v>
      </c>
      <c r="S26" s="1146">
        <v>0</v>
      </c>
      <c r="T26" s="1146">
        <v>0</v>
      </c>
      <c r="U26" s="848"/>
    </row>
    <row r="27" spans="1:21" s="736" customFormat="1" ht="14.4">
      <c r="A27" s="735"/>
      <c r="B27" s="528" t="s">
        <v>1826</v>
      </c>
      <c r="C27" s="1148"/>
      <c r="D27" s="1222">
        <f>'dulieu phan bo'!S25</f>
        <v>40337280</v>
      </c>
      <c r="E27" s="1123"/>
      <c r="F27" s="2243"/>
      <c r="G27" s="1130">
        <f t="shared" si="7"/>
        <v>0</v>
      </c>
      <c r="H27" s="1175">
        <f>G27</f>
        <v>0</v>
      </c>
      <c r="I27" s="1130">
        <f>Phanbo2026!E8</f>
        <v>0</v>
      </c>
      <c r="J27" s="1130">
        <f>Phanbo2026!F8</f>
        <v>0</v>
      </c>
      <c r="K27" s="1130">
        <f>Phanbo2026!G8</f>
        <v>0</v>
      </c>
      <c r="L27" s="1130">
        <f>Phanbo2026!H8</f>
        <v>0</v>
      </c>
      <c r="M27" s="1130">
        <f>Phanbo2026!I8</f>
        <v>0</v>
      </c>
      <c r="N27" s="1130">
        <f>Phanbo2026!J8</f>
        <v>0</v>
      </c>
      <c r="O27" s="1130">
        <f>Phanbo2026!K8</f>
        <v>0</v>
      </c>
      <c r="P27" s="1130">
        <f>Phanbo2026!L8</f>
        <v>0</v>
      </c>
      <c r="Q27" s="1130">
        <f>Phanbo2026!M8</f>
        <v>0</v>
      </c>
      <c r="R27" s="1130">
        <f>Phanbo2026!N8</f>
        <v>0</v>
      </c>
      <c r="S27" s="1128">
        <v>0</v>
      </c>
      <c r="T27" s="1128">
        <v>0</v>
      </c>
      <c r="U27" s="848"/>
    </row>
    <row r="28" spans="1:21" s="736" customFormat="1">
      <c r="A28" s="735"/>
      <c r="B28" s="1014" t="s">
        <v>1827</v>
      </c>
      <c r="C28" s="1148"/>
      <c r="D28" s="1222">
        <f>'dulieu phan bo'!S26</f>
        <v>2262500000</v>
      </c>
      <c r="E28" s="1123"/>
      <c r="F28" s="2243"/>
      <c r="G28" s="1130">
        <f t="shared" si="7"/>
        <v>0</v>
      </c>
      <c r="H28" s="1175">
        <f t="shared" si="8"/>
        <v>0</v>
      </c>
      <c r="I28" s="1130">
        <f>Phanbo2026!E9</f>
        <v>0</v>
      </c>
      <c r="J28" s="1130">
        <f>Phanbo2026!F9</f>
        <v>0</v>
      </c>
      <c r="K28" s="1130">
        <f>Phanbo2026!G9</f>
        <v>0</v>
      </c>
      <c r="L28" s="1130">
        <f>Phanbo2026!H9</f>
        <v>0</v>
      </c>
      <c r="M28" s="1130">
        <f>Phanbo2026!I9</f>
        <v>0</v>
      </c>
      <c r="N28" s="1130">
        <f>Phanbo2026!J9</f>
        <v>0</v>
      </c>
      <c r="O28" s="1130">
        <f>Phanbo2026!K9</f>
        <v>0</v>
      </c>
      <c r="P28" s="1130">
        <f>Phanbo2026!L9</f>
        <v>0</v>
      </c>
      <c r="Q28" s="1130">
        <f>Phanbo2026!M9</f>
        <v>0</v>
      </c>
      <c r="R28" s="1130">
        <f>Phanbo2026!N9</f>
        <v>0</v>
      </c>
      <c r="S28" s="1130">
        <v>0</v>
      </c>
      <c r="T28" s="1130">
        <v>0</v>
      </c>
      <c r="U28" s="848"/>
    </row>
    <row r="29" spans="1:21" s="736" customFormat="1">
      <c r="A29" s="735"/>
      <c r="B29" s="1014" t="s">
        <v>1828</v>
      </c>
      <c r="C29" s="1148"/>
      <c r="D29" s="1222">
        <f>'dulieu phan bo'!S27</f>
        <v>9023125000</v>
      </c>
      <c r="E29" s="1123"/>
      <c r="F29" s="2243"/>
      <c r="G29" s="1130">
        <f t="shared" si="7"/>
        <v>0</v>
      </c>
      <c r="H29" s="1175">
        <f t="shared" si="8"/>
        <v>0</v>
      </c>
      <c r="I29" s="1130">
        <f>Phanbo2026!E10</f>
        <v>0</v>
      </c>
      <c r="J29" s="1130">
        <f>Phanbo2026!F10</f>
        <v>0</v>
      </c>
      <c r="K29" s="1130">
        <f>Phanbo2026!G10</f>
        <v>0</v>
      </c>
      <c r="L29" s="1130">
        <f>Phanbo2026!H10</f>
        <v>0</v>
      </c>
      <c r="M29" s="1130">
        <f>Phanbo2026!I10</f>
        <v>0</v>
      </c>
      <c r="N29" s="1130">
        <f>Phanbo2026!J10</f>
        <v>0</v>
      </c>
      <c r="O29" s="1130">
        <f>Phanbo2026!K10</f>
        <v>0</v>
      </c>
      <c r="P29" s="1130">
        <f>Phanbo2026!L10</f>
        <v>0</v>
      </c>
      <c r="Q29" s="1130">
        <f>Phanbo2026!M10</f>
        <v>0</v>
      </c>
      <c r="R29" s="1130">
        <f>Phanbo2026!N10</f>
        <v>0</v>
      </c>
      <c r="S29" s="1130">
        <v>0</v>
      </c>
      <c r="T29" s="1130">
        <v>0</v>
      </c>
      <c r="U29" s="848"/>
    </row>
    <row r="30" spans="1:21" s="736" customFormat="1">
      <c r="A30" s="735"/>
      <c r="B30" s="1014" t="s">
        <v>1829</v>
      </c>
      <c r="C30" s="1148"/>
      <c r="D30" s="1222">
        <f>'dulieu phan bo'!S28</f>
        <v>334852987</v>
      </c>
      <c r="E30" s="1123"/>
      <c r="F30" s="2243"/>
      <c r="G30" s="1130">
        <f t="shared" si="7"/>
        <v>0</v>
      </c>
      <c r="H30" s="1175"/>
      <c r="I30" s="1130">
        <f>Phanbo2026!E11</f>
        <v>0</v>
      </c>
      <c r="J30" s="1130">
        <f>Phanbo2026!F11</f>
        <v>0</v>
      </c>
      <c r="K30" s="1130">
        <f>Phanbo2026!G11</f>
        <v>0</v>
      </c>
      <c r="L30" s="1130">
        <f>Phanbo2026!H11</f>
        <v>0</v>
      </c>
      <c r="M30" s="1130">
        <f>Phanbo2026!I11</f>
        <v>0</v>
      </c>
      <c r="N30" s="1130">
        <f>Phanbo2026!J11</f>
        <v>0</v>
      </c>
      <c r="O30" s="1130">
        <f>Phanbo2026!K11</f>
        <v>0</v>
      </c>
      <c r="P30" s="1130">
        <f>Phanbo2026!L11</f>
        <v>0</v>
      </c>
      <c r="Q30" s="1130">
        <f>Phanbo2026!M11</f>
        <v>0</v>
      </c>
      <c r="R30" s="1130">
        <f>Phanbo2026!N11</f>
        <v>0</v>
      </c>
      <c r="S30" s="1130">
        <v>0</v>
      </c>
      <c r="T30" s="1130">
        <v>0</v>
      </c>
      <c r="U30" s="848"/>
    </row>
    <row r="31" spans="1:21" s="736" customFormat="1">
      <c r="A31" s="735"/>
      <c r="B31" s="1014" t="s">
        <v>1831</v>
      </c>
      <c r="C31" s="1148"/>
      <c r="D31" s="1222">
        <f>'dulieu phan bo'!S29</f>
        <v>0</v>
      </c>
      <c r="E31" s="1123"/>
      <c r="F31" s="2243"/>
      <c r="G31" s="1130">
        <f t="shared" si="7"/>
        <v>0</v>
      </c>
      <c r="H31" s="1175"/>
      <c r="I31" s="1130">
        <f>Phanbo2026!E12</f>
        <v>0</v>
      </c>
      <c r="J31" s="1130">
        <f>Phanbo2026!F12</f>
        <v>0</v>
      </c>
      <c r="K31" s="1130">
        <f>Phanbo2026!G12</f>
        <v>0</v>
      </c>
      <c r="L31" s="1130">
        <f>Phanbo2026!H12</f>
        <v>0</v>
      </c>
      <c r="M31" s="1130">
        <f>Phanbo2026!I12</f>
        <v>0</v>
      </c>
      <c r="N31" s="1130">
        <f>Phanbo2026!J12</f>
        <v>0</v>
      </c>
      <c r="O31" s="1130">
        <f>Phanbo2026!K12</f>
        <v>0</v>
      </c>
      <c r="P31" s="1130">
        <f>Phanbo2026!L12</f>
        <v>0</v>
      </c>
      <c r="Q31" s="1130">
        <f>Phanbo2026!M12</f>
        <v>0</v>
      </c>
      <c r="R31" s="1130">
        <f>Phanbo2026!N12</f>
        <v>0</v>
      </c>
      <c r="S31" s="1130">
        <v>0</v>
      </c>
      <c r="T31" s="1130">
        <v>0</v>
      </c>
      <c r="U31" s="848"/>
    </row>
    <row r="32" spans="1:21" s="736" customFormat="1">
      <c r="A32" s="735"/>
      <c r="B32" s="1014" t="s">
        <v>1832</v>
      </c>
      <c r="C32" s="1148"/>
      <c r="D32" s="1222">
        <f>'dulieu phan bo'!S30</f>
        <v>0</v>
      </c>
      <c r="E32" s="1123"/>
      <c r="F32" s="2243"/>
      <c r="G32" s="1130">
        <f t="shared" si="7"/>
        <v>0</v>
      </c>
      <c r="H32" s="1175"/>
      <c r="I32" s="1130">
        <f>Phanbo2026!E13</f>
        <v>0</v>
      </c>
      <c r="J32" s="1130">
        <f>Phanbo2026!F13</f>
        <v>0</v>
      </c>
      <c r="K32" s="1130">
        <f>Phanbo2026!G13</f>
        <v>0</v>
      </c>
      <c r="L32" s="1130">
        <f>Phanbo2026!H13</f>
        <v>0</v>
      </c>
      <c r="M32" s="1130">
        <f>Phanbo2026!I13</f>
        <v>0</v>
      </c>
      <c r="N32" s="1130">
        <f>Phanbo2026!J13</f>
        <v>0</v>
      </c>
      <c r="O32" s="1130">
        <f>Phanbo2026!K13</f>
        <v>0</v>
      </c>
      <c r="P32" s="1130">
        <f>Phanbo2026!L13</f>
        <v>0</v>
      </c>
      <c r="Q32" s="1130">
        <f>Phanbo2026!M13</f>
        <v>0</v>
      </c>
      <c r="R32" s="1130">
        <f>Phanbo2026!N13</f>
        <v>0</v>
      </c>
      <c r="S32" s="1130">
        <v>0</v>
      </c>
      <c r="T32" s="1130">
        <v>0</v>
      </c>
      <c r="U32" s="848"/>
    </row>
    <row r="33" spans="1:21" s="736" customFormat="1">
      <c r="A33" s="735"/>
      <c r="B33" s="1014" t="s">
        <v>1833</v>
      </c>
      <c r="C33" s="1148"/>
      <c r="D33" s="1222">
        <f>'dulieu phan bo'!S31</f>
        <v>0</v>
      </c>
      <c r="E33" s="1123"/>
      <c r="F33" s="2243"/>
      <c r="G33" s="1130">
        <f t="shared" si="7"/>
        <v>0</v>
      </c>
      <c r="H33" s="1175"/>
      <c r="I33" s="1130">
        <f>Phanbo2026!E14</f>
        <v>0</v>
      </c>
      <c r="J33" s="1130">
        <f>Phanbo2026!F14</f>
        <v>0</v>
      </c>
      <c r="K33" s="1130">
        <f>Phanbo2026!G14</f>
        <v>0</v>
      </c>
      <c r="L33" s="1130">
        <f>Phanbo2026!H14</f>
        <v>0</v>
      </c>
      <c r="M33" s="1130">
        <f>Phanbo2026!I14</f>
        <v>0</v>
      </c>
      <c r="N33" s="1130">
        <f>Phanbo2026!J14</f>
        <v>0</v>
      </c>
      <c r="O33" s="1130">
        <f>Phanbo2026!K14</f>
        <v>0</v>
      </c>
      <c r="P33" s="1130">
        <f>Phanbo2026!L14</f>
        <v>0</v>
      </c>
      <c r="Q33" s="1130">
        <f>Phanbo2026!M14</f>
        <v>0</v>
      </c>
      <c r="R33" s="1130">
        <f>Phanbo2026!N14</f>
        <v>0</v>
      </c>
      <c r="S33" s="1130">
        <v>0</v>
      </c>
      <c r="T33" s="1130">
        <v>0</v>
      </c>
      <c r="U33" s="848"/>
    </row>
    <row r="34" spans="1:21" s="736" customFormat="1">
      <c r="A34" s="735"/>
      <c r="B34" s="1014" t="s">
        <v>1834</v>
      </c>
      <c r="C34" s="1148"/>
      <c r="D34" s="1222">
        <f>'dulieu phan bo'!S32</f>
        <v>0</v>
      </c>
      <c r="E34" s="1123"/>
      <c r="F34" s="2243"/>
      <c r="G34" s="1130">
        <f t="shared" si="7"/>
        <v>9728672784</v>
      </c>
      <c r="H34" s="1175"/>
      <c r="I34" s="1130">
        <f>Phanbo2026!E15</f>
        <v>810722732</v>
      </c>
      <c r="J34" s="1130">
        <f>Phanbo2026!F15</f>
        <v>810722732</v>
      </c>
      <c r="K34" s="1130">
        <f>Phanbo2026!G15</f>
        <v>810722732</v>
      </c>
      <c r="L34" s="1130">
        <f>Phanbo2026!H15</f>
        <v>810722732</v>
      </c>
      <c r="M34" s="1130">
        <f>Phanbo2026!I15</f>
        <v>810722732</v>
      </c>
      <c r="N34" s="1130">
        <f>Phanbo2026!J15</f>
        <v>810722732</v>
      </c>
      <c r="O34" s="1130">
        <f>Phanbo2026!K15</f>
        <v>810722732</v>
      </c>
      <c r="P34" s="1130">
        <f>Phanbo2026!L15</f>
        <v>810722732</v>
      </c>
      <c r="Q34" s="1130">
        <f>Phanbo2026!M15</f>
        <v>810722732</v>
      </c>
      <c r="R34" s="1130">
        <f>Phanbo2026!N15</f>
        <v>810722732</v>
      </c>
      <c r="S34" s="1130">
        <v>810722732</v>
      </c>
      <c r="T34" s="1130">
        <v>810722732</v>
      </c>
      <c r="U34" s="848"/>
    </row>
    <row r="35" spans="1:21" s="736" customFormat="1">
      <c r="A35" s="735"/>
      <c r="B35" s="1014" t="s">
        <v>1835</v>
      </c>
      <c r="C35" s="1148"/>
      <c r="D35" s="1222">
        <f>'dulieu phan bo'!S33</f>
        <v>0</v>
      </c>
      <c r="E35" s="1123"/>
      <c r="F35" s="2243"/>
      <c r="G35" s="1130">
        <f t="shared" si="7"/>
        <v>0</v>
      </c>
      <c r="H35" s="1175"/>
      <c r="I35" s="1130">
        <f>Phanbo2026!E16</f>
        <v>0</v>
      </c>
      <c r="J35" s="1130">
        <f>Phanbo2026!F16</f>
        <v>0</v>
      </c>
      <c r="K35" s="1130">
        <f>Phanbo2026!G16</f>
        <v>0</v>
      </c>
      <c r="L35" s="1130">
        <f>Phanbo2026!H16</f>
        <v>0</v>
      </c>
      <c r="M35" s="1130">
        <f>Phanbo2026!I16</f>
        <v>0</v>
      </c>
      <c r="N35" s="1130">
        <f>Phanbo2026!J16</f>
        <v>0</v>
      </c>
      <c r="O35" s="1130">
        <f>Phanbo2026!K16</f>
        <v>0</v>
      </c>
      <c r="P35" s="1130">
        <f>Phanbo2026!L16</f>
        <v>0</v>
      </c>
      <c r="Q35" s="1130">
        <f>Phanbo2026!M16</f>
        <v>0</v>
      </c>
      <c r="R35" s="1130">
        <f>Phanbo2026!N16</f>
        <v>0</v>
      </c>
      <c r="S35" s="1130">
        <v>0</v>
      </c>
      <c r="T35" s="1130">
        <v>0</v>
      </c>
      <c r="U35" s="848"/>
    </row>
    <row r="36" spans="1:21" s="736" customFormat="1">
      <c r="A36" s="735"/>
      <c r="B36" s="1014" t="s">
        <v>1836</v>
      </c>
      <c r="C36" s="1148"/>
      <c r="D36" s="1222">
        <f>'dulieu phan bo'!S34</f>
        <v>0</v>
      </c>
      <c r="E36" s="1123"/>
      <c r="F36" s="2243"/>
      <c r="G36" s="1130">
        <f t="shared" si="7"/>
        <v>0</v>
      </c>
      <c r="H36" s="1175"/>
      <c r="I36" s="1130">
        <f>Phanbo2026!E17</f>
        <v>0</v>
      </c>
      <c r="J36" s="1130">
        <f>Phanbo2026!F17</f>
        <v>0</v>
      </c>
      <c r="K36" s="1130">
        <f>Phanbo2026!G17</f>
        <v>0</v>
      </c>
      <c r="L36" s="1130">
        <f>Phanbo2026!H17</f>
        <v>0</v>
      </c>
      <c r="M36" s="1130">
        <f>Phanbo2026!I17</f>
        <v>0</v>
      </c>
      <c r="N36" s="1130">
        <f>Phanbo2026!J17</f>
        <v>0</v>
      </c>
      <c r="O36" s="1130">
        <f>Phanbo2026!K17</f>
        <v>0</v>
      </c>
      <c r="P36" s="1130">
        <f>Phanbo2026!L17</f>
        <v>0</v>
      </c>
      <c r="Q36" s="1130">
        <f>Phanbo2026!M17</f>
        <v>0</v>
      </c>
      <c r="R36" s="1130">
        <f>Phanbo2026!N17</f>
        <v>0</v>
      </c>
      <c r="S36" s="1130">
        <v>0</v>
      </c>
      <c r="T36" s="1130">
        <v>0</v>
      </c>
      <c r="U36" s="848"/>
    </row>
    <row r="37" spans="1:21" s="736" customFormat="1">
      <c r="A37" s="735"/>
      <c r="B37" s="1014" t="s">
        <v>1837</v>
      </c>
      <c r="C37" s="1148"/>
      <c r="D37" s="1222">
        <f>'dulieu phan bo'!S35</f>
        <v>0</v>
      </c>
      <c r="E37" s="1123"/>
      <c r="F37" s="2243"/>
      <c r="G37" s="1130">
        <f t="shared" si="7"/>
        <v>0</v>
      </c>
      <c r="H37" s="1175"/>
      <c r="I37" s="1130">
        <f>Phanbo2026!E18</f>
        <v>0</v>
      </c>
      <c r="J37" s="1130">
        <f>Phanbo2026!F18</f>
        <v>0</v>
      </c>
      <c r="K37" s="1130">
        <f>Phanbo2026!G18</f>
        <v>0</v>
      </c>
      <c r="L37" s="1130">
        <f>Phanbo2026!H18</f>
        <v>0</v>
      </c>
      <c r="M37" s="1130">
        <f>Phanbo2026!I18</f>
        <v>0</v>
      </c>
      <c r="N37" s="1130">
        <f>Phanbo2026!J18</f>
        <v>0</v>
      </c>
      <c r="O37" s="1130">
        <f>Phanbo2026!K18</f>
        <v>0</v>
      </c>
      <c r="P37" s="1130">
        <f>Phanbo2026!L18</f>
        <v>0</v>
      </c>
      <c r="Q37" s="1130">
        <f>Phanbo2026!M18</f>
        <v>0</v>
      </c>
      <c r="R37" s="1130">
        <f>Phanbo2026!N18</f>
        <v>0</v>
      </c>
      <c r="S37" s="1130">
        <v>0</v>
      </c>
      <c r="T37" s="1130">
        <v>0</v>
      </c>
      <c r="U37" s="848"/>
    </row>
    <row r="38" spans="1:21" s="736" customFormat="1">
      <c r="A38" s="735"/>
      <c r="B38" s="1014" t="s">
        <v>1838</v>
      </c>
      <c r="C38" s="1148"/>
      <c r="D38" s="1222">
        <f>'dulieu phan bo'!S36</f>
        <v>156310000</v>
      </c>
      <c r="E38" s="1123"/>
      <c r="F38" s="2243"/>
      <c r="G38" s="1130">
        <f t="shared" si="7"/>
        <v>738721162</v>
      </c>
      <c r="H38" s="1175"/>
      <c r="I38" s="1130">
        <f>Phanbo2026!E19</f>
        <v>738721162</v>
      </c>
      <c r="J38" s="1130">
        <f>Phanbo2026!F19</f>
        <v>0</v>
      </c>
      <c r="K38" s="1130">
        <f>Phanbo2026!G19</f>
        <v>0</v>
      </c>
      <c r="L38" s="1130">
        <f>Phanbo2026!H19</f>
        <v>0</v>
      </c>
      <c r="M38" s="1130">
        <f>Phanbo2026!I19</f>
        <v>0</v>
      </c>
      <c r="N38" s="1130">
        <f>Phanbo2026!J19</f>
        <v>0</v>
      </c>
      <c r="O38" s="1130">
        <f>Phanbo2026!K19</f>
        <v>0</v>
      </c>
      <c r="P38" s="1130">
        <f>Phanbo2026!L19</f>
        <v>0</v>
      </c>
      <c r="Q38" s="1130">
        <f>Phanbo2026!M19</f>
        <v>0</v>
      </c>
      <c r="R38" s="1130">
        <f>Phanbo2026!N19</f>
        <v>0</v>
      </c>
      <c r="S38" s="1130">
        <v>0</v>
      </c>
      <c r="T38" s="1130">
        <v>0</v>
      </c>
      <c r="U38" s="848"/>
    </row>
    <row r="39" spans="1:21" s="736" customFormat="1">
      <c r="A39" s="735"/>
      <c r="B39" s="1014" t="s">
        <v>1839</v>
      </c>
      <c r="C39" s="1148"/>
      <c r="D39" s="1222">
        <f>'dulieu phan bo'!S37</f>
        <v>0</v>
      </c>
      <c r="E39" s="1123"/>
      <c r="F39" s="2243"/>
      <c r="G39" s="1130">
        <f t="shared" si="7"/>
        <v>7560819513</v>
      </c>
      <c r="H39" s="1175"/>
      <c r="I39" s="1130">
        <f>Phanbo2026!E20</f>
        <v>756081952</v>
      </c>
      <c r="J39" s="1130">
        <f>Phanbo2026!F20</f>
        <v>756081951</v>
      </c>
      <c r="K39" s="1130">
        <f>Phanbo2026!G20</f>
        <v>756081952</v>
      </c>
      <c r="L39" s="1130">
        <f>Phanbo2026!H20</f>
        <v>756081951</v>
      </c>
      <c r="M39" s="1130">
        <f>Phanbo2026!I20</f>
        <v>756081952</v>
      </c>
      <c r="N39" s="1130">
        <f>Phanbo2026!J20</f>
        <v>756081951</v>
      </c>
      <c r="O39" s="1130">
        <f>Phanbo2026!K20</f>
        <v>756081952</v>
      </c>
      <c r="P39" s="1130">
        <f>Phanbo2026!L20</f>
        <v>756081951</v>
      </c>
      <c r="Q39" s="1130">
        <f>Phanbo2026!M20</f>
        <v>756081952</v>
      </c>
      <c r="R39" s="1130">
        <f>Phanbo2026!N20</f>
        <v>756081949</v>
      </c>
      <c r="S39" s="1130">
        <v>0</v>
      </c>
      <c r="T39" s="1130">
        <v>0</v>
      </c>
      <c r="U39" s="848"/>
    </row>
    <row r="40" spans="1:21" s="736" customFormat="1">
      <c r="A40" s="735"/>
      <c r="B40" s="1014" t="s">
        <v>1830</v>
      </c>
      <c r="C40" s="1148"/>
      <c r="D40" s="1222">
        <f>'dulieu phan bo'!S38</f>
        <v>0</v>
      </c>
      <c r="E40" s="1123"/>
      <c r="F40" s="2243"/>
      <c r="G40" s="1130">
        <f t="shared" si="7"/>
        <v>40337284</v>
      </c>
      <c r="H40" s="1175"/>
      <c r="I40" s="1130">
        <f>Phanbo2026!E21</f>
        <v>3361440</v>
      </c>
      <c r="J40" s="1130">
        <f>Phanbo2026!F21</f>
        <v>3361441</v>
      </c>
      <c r="K40" s="1130">
        <f>Phanbo2026!G21</f>
        <v>3361440</v>
      </c>
      <c r="L40" s="1130">
        <f>Phanbo2026!H21</f>
        <v>3361441</v>
      </c>
      <c r="M40" s="1130">
        <f>Phanbo2026!I21</f>
        <v>3361440</v>
      </c>
      <c r="N40" s="1130">
        <f>Phanbo2026!J21</f>
        <v>3361441</v>
      </c>
      <c r="O40" s="1130">
        <f>Phanbo2026!K21</f>
        <v>3361440</v>
      </c>
      <c r="P40" s="1130">
        <f>Phanbo2026!L21</f>
        <v>3361441</v>
      </c>
      <c r="Q40" s="1130">
        <f>Phanbo2026!M21</f>
        <v>3361440</v>
      </c>
      <c r="R40" s="1130">
        <f>Phanbo2026!N21</f>
        <v>3361440</v>
      </c>
      <c r="S40" s="1130">
        <v>3361440</v>
      </c>
      <c r="T40" s="1130">
        <v>3361440</v>
      </c>
      <c r="U40" s="848"/>
    </row>
    <row r="41" spans="1:21" s="736" customFormat="1">
      <c r="A41" s="735"/>
      <c r="B41" s="1014" t="s">
        <v>1626</v>
      </c>
      <c r="C41" s="1148"/>
      <c r="D41" s="1222">
        <f>'dulieu phan bo'!S39</f>
        <v>30000000</v>
      </c>
      <c r="E41" s="1123"/>
      <c r="F41" s="2243"/>
      <c r="G41" s="1130">
        <f t="shared" si="7"/>
        <v>29693336</v>
      </c>
      <c r="H41" s="1175"/>
      <c r="I41" s="1130">
        <f>Phanbo2026!E22</f>
        <v>2474445</v>
      </c>
      <c r="J41" s="1130">
        <f>Phanbo2026!F22</f>
        <v>2474444</v>
      </c>
      <c r="K41" s="1130">
        <f>Phanbo2026!G22</f>
        <v>2474445</v>
      </c>
      <c r="L41" s="1130">
        <f>Phanbo2026!H22</f>
        <v>2474444</v>
      </c>
      <c r="M41" s="1130">
        <f>Phanbo2026!I22</f>
        <v>2474445</v>
      </c>
      <c r="N41" s="1130">
        <f>Phanbo2026!J22</f>
        <v>2474444</v>
      </c>
      <c r="O41" s="1130">
        <f>Phanbo2026!K22</f>
        <v>2474445</v>
      </c>
      <c r="P41" s="1130">
        <f>Phanbo2026!L22</f>
        <v>2474444</v>
      </c>
      <c r="Q41" s="1130">
        <f>Phanbo2026!M22</f>
        <v>2474445</v>
      </c>
      <c r="R41" s="1130">
        <f>Phanbo2026!N22</f>
        <v>2474445</v>
      </c>
      <c r="S41" s="1130">
        <v>2474445</v>
      </c>
      <c r="T41" s="1130">
        <v>2474445</v>
      </c>
      <c r="U41" s="848"/>
    </row>
    <row r="42" spans="1:21" s="736" customFormat="1">
      <c r="A42" s="735"/>
      <c r="B42" s="1014" t="s">
        <v>1920</v>
      </c>
      <c r="C42" s="1148"/>
      <c r="D42" s="1222">
        <f>'dulieu phan bo'!S40</f>
        <v>17400000</v>
      </c>
      <c r="E42" s="1123"/>
      <c r="F42" s="2243"/>
      <c r="G42" s="1130">
        <f t="shared" si="7"/>
        <v>7695000000</v>
      </c>
      <c r="H42" s="1175"/>
      <c r="I42" s="1130">
        <f>Phanbo2026!E23</f>
        <v>0</v>
      </c>
      <c r="J42" s="1130">
        <f>Phanbo2026!F23</f>
        <v>0</v>
      </c>
      <c r="K42" s="1130">
        <f>Phanbo2026!G23</f>
        <v>0</v>
      </c>
      <c r="L42" s="1130">
        <f>Phanbo2026!H23</f>
        <v>0</v>
      </c>
      <c r="M42" s="1130">
        <f>Phanbo2026!I23</f>
        <v>0</v>
      </c>
      <c r="N42" s="1130">
        <f>Phanbo2026!J23</f>
        <v>0</v>
      </c>
      <c r="O42" s="1130">
        <f>Phanbo2026!K23</f>
        <v>1282500000</v>
      </c>
      <c r="P42" s="1130">
        <f>Phanbo2026!L23</f>
        <v>1282500000</v>
      </c>
      <c r="Q42" s="1130">
        <f>Phanbo2026!M23</f>
        <v>1282500000</v>
      </c>
      <c r="R42" s="1130">
        <f>Phanbo2026!N23</f>
        <v>1282500000</v>
      </c>
      <c r="S42" s="1130">
        <v>1282500000</v>
      </c>
      <c r="T42" s="1130">
        <v>1282500000</v>
      </c>
      <c r="U42" s="848"/>
    </row>
    <row r="43" spans="1:21" s="736" customFormat="1">
      <c r="A43" s="735"/>
      <c r="B43" s="1014" t="s">
        <v>1921</v>
      </c>
      <c r="C43" s="1148"/>
      <c r="D43" s="1222">
        <f>'dulieu phan bo'!S41</f>
        <v>131142987</v>
      </c>
      <c r="E43" s="1123"/>
      <c r="F43" s="2243"/>
      <c r="G43" s="1130">
        <f t="shared" si="7"/>
        <v>1566666666.6666667</v>
      </c>
      <c r="H43" s="1175"/>
      <c r="I43" s="1130">
        <f>Phanbo2026!E24</f>
        <v>0</v>
      </c>
      <c r="J43" s="1130">
        <f>Phanbo2026!F24</f>
        <v>0</v>
      </c>
      <c r="K43" s="1130">
        <f>Phanbo2026!G24</f>
        <v>0</v>
      </c>
      <c r="L43" s="1130">
        <f>Phanbo2026!H24</f>
        <v>0</v>
      </c>
      <c r="M43" s="1130">
        <f>Phanbo2026!I24</f>
        <v>0</v>
      </c>
      <c r="N43" s="1130">
        <f>Phanbo2026!J24</f>
        <v>0</v>
      </c>
      <c r="O43" s="1130">
        <f>Phanbo2026!K24</f>
        <v>0</v>
      </c>
      <c r="P43" s="1130">
        <f>Phanbo2026!L24</f>
        <v>0</v>
      </c>
      <c r="Q43" s="1130">
        <f>Phanbo2026!M24</f>
        <v>0</v>
      </c>
      <c r="R43" s="1130">
        <f>Phanbo2026!N24</f>
        <v>0</v>
      </c>
      <c r="S43" s="1130">
        <v>0</v>
      </c>
      <c r="T43" s="1130">
        <v>1566666666.6666667</v>
      </c>
      <c r="U43" s="848"/>
    </row>
    <row r="44" spans="1:21" ht="14.4">
      <c r="A44" s="1011">
        <v>6424</v>
      </c>
      <c r="B44" s="1012" t="s">
        <v>1601</v>
      </c>
      <c r="C44" s="721">
        <v>375237087</v>
      </c>
      <c r="D44" s="738">
        <f>SUM(D45:D54)</f>
        <v>334852987</v>
      </c>
      <c r="E44" s="738">
        <f>'[84]DK2024 (11.24)'!$W$44</f>
        <v>419774993</v>
      </c>
      <c r="F44" s="2244">
        <f>'[85]2025 (10.25)'!$AN$50</f>
        <v>579576040.57142866</v>
      </c>
      <c r="G44" s="1128">
        <f>SUM(G45:G67)</f>
        <v>654990735.14285707</v>
      </c>
      <c r="H44" s="1128">
        <f>SUM(H45:H67)</f>
        <v>80727594</v>
      </c>
      <c r="I44" s="1128">
        <f t="shared" ref="I44:T44" si="9">SUM(I45:I67)</f>
        <v>54634378.095238097</v>
      </c>
      <c r="J44" s="1128">
        <f t="shared" si="9"/>
        <v>54634378.095238097</v>
      </c>
      <c r="K44" s="1128">
        <f t="shared" si="9"/>
        <v>54634378.095238097</v>
      </c>
      <c r="L44" s="1128">
        <f t="shared" si="9"/>
        <v>54634378.095238097</v>
      </c>
      <c r="M44" s="1128">
        <f t="shared" si="9"/>
        <v>54634378.095238097</v>
      </c>
      <c r="N44" s="1128">
        <f t="shared" si="9"/>
        <v>54634378.095238097</v>
      </c>
      <c r="O44" s="1128">
        <f t="shared" si="9"/>
        <v>54634378.095238097</v>
      </c>
      <c r="P44" s="1128">
        <f t="shared" si="9"/>
        <v>55715018.095238097</v>
      </c>
      <c r="Q44" s="1128">
        <f t="shared" si="9"/>
        <v>55715016.095238097</v>
      </c>
      <c r="R44" s="1128">
        <f t="shared" si="9"/>
        <v>55715016.095238097</v>
      </c>
      <c r="S44" s="1128">
        <f t="shared" si="9"/>
        <v>55715021.095238097</v>
      </c>
      <c r="T44" s="1128">
        <f t="shared" si="9"/>
        <v>49690017.095238097</v>
      </c>
      <c r="U44" s="848"/>
    </row>
    <row r="45" spans="1:21">
      <c r="A45" s="724"/>
      <c r="B45" s="1014" t="s">
        <v>1844</v>
      </c>
      <c r="C45" s="725"/>
      <c r="D45" s="734">
        <f>'dulieu phan bo'!S36</f>
        <v>156310000</v>
      </c>
      <c r="E45" s="1115"/>
      <c r="F45" s="2245"/>
      <c r="G45" s="1130">
        <f t="shared" ref="G45:G67" si="10">SUM(I45:T45)</f>
        <v>0</v>
      </c>
      <c r="H45" s="1130">
        <f>G45</f>
        <v>0</v>
      </c>
      <c r="I45" s="1130">
        <f>Phanbo2026!E28</f>
        <v>0</v>
      </c>
      <c r="J45" s="1130">
        <f>Phanbo2026!F28</f>
        <v>0</v>
      </c>
      <c r="K45" s="1130">
        <f>Phanbo2026!G28</f>
        <v>0</v>
      </c>
      <c r="L45" s="1130">
        <f>Phanbo2026!H28</f>
        <v>0</v>
      </c>
      <c r="M45" s="1130">
        <f>Phanbo2026!I28</f>
        <v>0</v>
      </c>
      <c r="N45" s="1130">
        <f>Phanbo2026!J28</f>
        <v>0</v>
      </c>
      <c r="O45" s="1130">
        <f>Phanbo2026!K28</f>
        <v>0</v>
      </c>
      <c r="P45" s="1130">
        <f>Phanbo2026!L28</f>
        <v>0</v>
      </c>
      <c r="Q45" s="1130">
        <f>Phanbo2026!M28</f>
        <v>0</v>
      </c>
      <c r="R45" s="1130">
        <f>Phanbo2026!N28</f>
        <v>0</v>
      </c>
      <c r="S45" s="1130">
        <f>Phanbo2026!O28</f>
        <v>0</v>
      </c>
      <c r="T45" s="1130">
        <f>Phanbo2026!P28</f>
        <v>0</v>
      </c>
      <c r="U45" s="848"/>
    </row>
    <row r="46" spans="1:21">
      <c r="A46" s="724"/>
      <c r="B46" s="1015" t="s">
        <v>1624</v>
      </c>
      <c r="C46" s="725"/>
      <c r="D46" s="734">
        <f>'dulieu phan bo'!S39</f>
        <v>30000000</v>
      </c>
      <c r="E46" s="1115"/>
      <c r="F46" s="2245"/>
      <c r="G46" s="1132">
        <f t="shared" si="10"/>
        <v>19219449</v>
      </c>
      <c r="H46" s="1132">
        <f t="shared" ref="H46:H54" si="11">G46</f>
        <v>19219449</v>
      </c>
      <c r="I46" s="1130">
        <f>Phanbo2026!E29</f>
        <v>1747222</v>
      </c>
      <c r="J46" s="1130">
        <f>Phanbo2026!F29</f>
        <v>1747222</v>
      </c>
      <c r="K46" s="1130">
        <f>Phanbo2026!G29</f>
        <v>1747222</v>
      </c>
      <c r="L46" s="1130">
        <f>Phanbo2026!H29</f>
        <v>1747222</v>
      </c>
      <c r="M46" s="1130">
        <f>Phanbo2026!I29</f>
        <v>1747222</v>
      </c>
      <c r="N46" s="1130">
        <f>Phanbo2026!J29</f>
        <v>1747222</v>
      </c>
      <c r="O46" s="1130">
        <f>Phanbo2026!K29</f>
        <v>1747222</v>
      </c>
      <c r="P46" s="1130">
        <f>Phanbo2026!L29</f>
        <v>1747223</v>
      </c>
      <c r="Q46" s="1130">
        <f>Phanbo2026!M29</f>
        <v>1747222</v>
      </c>
      <c r="R46" s="1130">
        <f>Phanbo2026!N29</f>
        <v>1747222</v>
      </c>
      <c r="S46" s="1130">
        <f>Phanbo2026!O29</f>
        <v>1747228</v>
      </c>
      <c r="T46" s="1130">
        <f>Phanbo2026!P29</f>
        <v>0</v>
      </c>
      <c r="U46" s="848"/>
    </row>
    <row r="47" spans="1:21">
      <c r="A47" s="724"/>
      <c r="B47" s="1015" t="s">
        <v>1922</v>
      </c>
      <c r="C47" s="725"/>
      <c r="D47" s="734"/>
      <c r="E47" s="1115"/>
      <c r="F47" s="2245"/>
      <c r="G47" s="1132">
        <f t="shared" si="10"/>
        <v>11606064</v>
      </c>
      <c r="H47" s="1132">
        <f t="shared" si="11"/>
        <v>11606064</v>
      </c>
      <c r="I47" s="1130">
        <f>Phanbo2026!E30</f>
        <v>967172</v>
      </c>
      <c r="J47" s="1130">
        <f>Phanbo2026!F30</f>
        <v>967172</v>
      </c>
      <c r="K47" s="1130">
        <f>Phanbo2026!G30</f>
        <v>967172</v>
      </c>
      <c r="L47" s="1130">
        <f>Phanbo2026!H30</f>
        <v>967172</v>
      </c>
      <c r="M47" s="1130">
        <f>Phanbo2026!I30</f>
        <v>967172</v>
      </c>
      <c r="N47" s="1130">
        <f>Phanbo2026!J30</f>
        <v>967172</v>
      </c>
      <c r="O47" s="1130">
        <f>Phanbo2026!K30</f>
        <v>967172</v>
      </c>
      <c r="P47" s="1130">
        <f>Phanbo2026!L30</f>
        <v>967172</v>
      </c>
      <c r="Q47" s="1130">
        <f>Phanbo2026!M30</f>
        <v>967172</v>
      </c>
      <c r="R47" s="1130">
        <f>Phanbo2026!N30</f>
        <v>967172</v>
      </c>
      <c r="S47" s="1130">
        <f>Phanbo2026!O30</f>
        <v>967172</v>
      </c>
      <c r="T47" s="1130">
        <f>Phanbo2026!P30</f>
        <v>967172</v>
      </c>
      <c r="U47" s="848"/>
    </row>
    <row r="48" spans="1:21">
      <c r="A48" s="724"/>
      <c r="B48" s="1015" t="s">
        <v>1848</v>
      </c>
      <c r="C48" s="725"/>
      <c r="D48" s="734">
        <f>'dulieu phan bo'!S40</f>
        <v>17400000</v>
      </c>
      <c r="E48" s="1115"/>
      <c r="F48" s="2245"/>
      <c r="G48" s="1132">
        <f t="shared" si="10"/>
        <v>0</v>
      </c>
      <c r="H48" s="1132">
        <f t="shared" si="11"/>
        <v>0</v>
      </c>
      <c r="I48" s="1130">
        <f>Phanbo2026!E31</f>
        <v>0</v>
      </c>
      <c r="J48" s="1130">
        <f>Phanbo2026!F31</f>
        <v>0</v>
      </c>
      <c r="K48" s="1130">
        <f>Phanbo2026!G31</f>
        <v>0</v>
      </c>
      <c r="L48" s="1130">
        <f>Phanbo2026!H31</f>
        <v>0</v>
      </c>
      <c r="M48" s="1130">
        <f>Phanbo2026!I31</f>
        <v>0</v>
      </c>
      <c r="N48" s="1130">
        <f>Phanbo2026!J31</f>
        <v>0</v>
      </c>
      <c r="O48" s="1130">
        <f>Phanbo2026!K31</f>
        <v>0</v>
      </c>
      <c r="P48" s="1130">
        <f>Phanbo2026!L31</f>
        <v>0</v>
      </c>
      <c r="Q48" s="1130">
        <f>Phanbo2026!M31</f>
        <v>0</v>
      </c>
      <c r="R48" s="1130">
        <f>Phanbo2026!N31</f>
        <v>0</v>
      </c>
      <c r="S48" s="1130">
        <f>Phanbo2026!O31</f>
        <v>0</v>
      </c>
      <c r="T48" s="1130">
        <f>Phanbo2026!P31</f>
        <v>0</v>
      </c>
      <c r="U48" s="848"/>
    </row>
    <row r="49" spans="1:21">
      <c r="A49" s="724"/>
      <c r="B49" s="1015" t="s">
        <v>751</v>
      </c>
      <c r="C49" s="725"/>
      <c r="D49" s="734"/>
      <c r="E49" s="1115"/>
      <c r="F49" s="2245"/>
      <c r="G49" s="1132">
        <f t="shared" si="10"/>
        <v>0</v>
      </c>
      <c r="H49" s="1132">
        <f t="shared" si="11"/>
        <v>0</v>
      </c>
      <c r="I49" s="1130">
        <f>Phanbo2026!E32</f>
        <v>0</v>
      </c>
      <c r="J49" s="1130">
        <f>Phanbo2026!F32</f>
        <v>0</v>
      </c>
      <c r="K49" s="1130">
        <f>Phanbo2026!G32</f>
        <v>0</v>
      </c>
      <c r="L49" s="1130">
        <f>Phanbo2026!H32</f>
        <v>0</v>
      </c>
      <c r="M49" s="1130">
        <f>Phanbo2026!I32</f>
        <v>0</v>
      </c>
      <c r="N49" s="1130">
        <f>Phanbo2026!J32</f>
        <v>0</v>
      </c>
      <c r="O49" s="1130">
        <f>Phanbo2026!K32</f>
        <v>0</v>
      </c>
      <c r="P49" s="1130">
        <f>Phanbo2026!L32</f>
        <v>0</v>
      </c>
      <c r="Q49" s="1130">
        <f>Phanbo2026!M32</f>
        <v>0</v>
      </c>
      <c r="R49" s="1130">
        <f>Phanbo2026!N32</f>
        <v>0</v>
      </c>
      <c r="S49" s="1130">
        <f>Phanbo2026!O32</f>
        <v>0</v>
      </c>
      <c r="T49" s="1130">
        <f>Phanbo2026!P32</f>
        <v>0</v>
      </c>
      <c r="U49" s="848"/>
    </row>
    <row r="50" spans="1:21">
      <c r="A50" s="724"/>
      <c r="B50" s="1015" t="s">
        <v>1923</v>
      </c>
      <c r="C50" s="725"/>
      <c r="D50" s="734"/>
      <c r="E50" s="1115"/>
      <c r="F50" s="2245"/>
      <c r="G50" s="1132">
        <f t="shared" si="10"/>
        <v>5403195</v>
      </c>
      <c r="H50" s="1132">
        <f t="shared" si="11"/>
        <v>5403195</v>
      </c>
      <c r="I50" s="1130">
        <f>Phanbo2026!E33</f>
        <v>0</v>
      </c>
      <c r="J50" s="1130">
        <f>Phanbo2026!F33</f>
        <v>0</v>
      </c>
      <c r="K50" s="1130">
        <f>Phanbo2026!G33</f>
        <v>0</v>
      </c>
      <c r="L50" s="1130">
        <f>Phanbo2026!H33</f>
        <v>0</v>
      </c>
      <c r="M50" s="1130">
        <f>Phanbo2026!I33</f>
        <v>0</v>
      </c>
      <c r="N50" s="1130">
        <f>Phanbo2026!J33</f>
        <v>0</v>
      </c>
      <c r="O50" s="1130">
        <f>Phanbo2026!K33</f>
        <v>0</v>
      </c>
      <c r="P50" s="1130">
        <f>Phanbo2026!L33</f>
        <v>1080639</v>
      </c>
      <c r="Q50" s="1130">
        <f>Phanbo2026!M33</f>
        <v>1080639</v>
      </c>
      <c r="R50" s="1130">
        <f>Phanbo2026!N33</f>
        <v>1080639</v>
      </c>
      <c r="S50" s="1130">
        <f>Phanbo2026!O33</f>
        <v>1080639</v>
      </c>
      <c r="T50" s="1130">
        <f>Phanbo2026!P33</f>
        <v>1080639</v>
      </c>
      <c r="U50" s="848"/>
    </row>
    <row r="51" spans="1:21">
      <c r="A51" s="724"/>
      <c r="B51" s="1015" t="s">
        <v>1849</v>
      </c>
      <c r="C51" s="725"/>
      <c r="D51" s="734">
        <f>'dulieu phan bo'!S41</f>
        <v>131142987</v>
      </c>
      <c r="E51" s="1115"/>
      <c r="F51" s="2245"/>
      <c r="G51" s="1132">
        <f t="shared" si="10"/>
        <v>0</v>
      </c>
      <c r="H51" s="1132">
        <f t="shared" si="11"/>
        <v>0</v>
      </c>
      <c r="I51" s="1130">
        <f>Phanbo2026!E34</f>
        <v>0</v>
      </c>
      <c r="J51" s="1130">
        <f>Phanbo2026!F34</f>
        <v>0</v>
      </c>
      <c r="K51" s="1130">
        <f>Phanbo2026!G34</f>
        <v>0</v>
      </c>
      <c r="L51" s="1130">
        <f>Phanbo2026!H34</f>
        <v>0</v>
      </c>
      <c r="M51" s="1130">
        <f>Phanbo2026!I34</f>
        <v>0</v>
      </c>
      <c r="N51" s="1130">
        <f>Phanbo2026!J34</f>
        <v>0</v>
      </c>
      <c r="O51" s="1130">
        <f>Phanbo2026!K34</f>
        <v>0</v>
      </c>
      <c r="P51" s="1130">
        <f>Phanbo2026!L34</f>
        <v>0</v>
      </c>
      <c r="Q51" s="1130">
        <f>Phanbo2026!M34</f>
        <v>0</v>
      </c>
      <c r="R51" s="1130">
        <f>Phanbo2026!N34</f>
        <v>0</v>
      </c>
      <c r="S51" s="1130">
        <f>Phanbo2026!O34</f>
        <v>0</v>
      </c>
      <c r="T51" s="1130">
        <f>Phanbo2026!P34</f>
        <v>0</v>
      </c>
      <c r="U51" s="848"/>
    </row>
    <row r="52" spans="1:21">
      <c r="A52" s="724"/>
      <c r="B52" s="1015" t="s">
        <v>1878</v>
      </c>
      <c r="C52" s="725"/>
      <c r="D52" s="734"/>
      <c r="E52" s="1115"/>
      <c r="F52" s="2245"/>
      <c r="G52" s="1132">
        <f t="shared" si="10"/>
        <v>12568332</v>
      </c>
      <c r="H52" s="1132">
        <f t="shared" si="11"/>
        <v>12568332</v>
      </c>
      <c r="I52" s="1130">
        <f>Phanbo2026!E35</f>
        <v>1047361</v>
      </c>
      <c r="J52" s="1130">
        <f>Phanbo2026!F35</f>
        <v>1047361</v>
      </c>
      <c r="K52" s="1130">
        <f>Phanbo2026!G35</f>
        <v>1047361</v>
      </c>
      <c r="L52" s="1130">
        <f>Phanbo2026!H35</f>
        <v>1047361</v>
      </c>
      <c r="M52" s="1130">
        <f>Phanbo2026!I35</f>
        <v>1047361</v>
      </c>
      <c r="N52" s="1130">
        <f>Phanbo2026!J35</f>
        <v>1047361</v>
      </c>
      <c r="O52" s="1130">
        <f>Phanbo2026!K35</f>
        <v>1047361</v>
      </c>
      <c r="P52" s="1130">
        <f>Phanbo2026!L35</f>
        <v>1047361</v>
      </c>
      <c r="Q52" s="1130">
        <f>Phanbo2026!M35</f>
        <v>1047361</v>
      </c>
      <c r="R52" s="1130">
        <f>Phanbo2026!N35</f>
        <v>1047361</v>
      </c>
      <c r="S52" s="1130">
        <f>Phanbo2026!O35</f>
        <v>1047361</v>
      </c>
      <c r="T52" s="1130">
        <f>Phanbo2026!P35</f>
        <v>1047361</v>
      </c>
      <c r="U52" s="848"/>
    </row>
    <row r="53" spans="1:21">
      <c r="A53" s="724"/>
      <c r="B53" s="1015" t="s">
        <v>1623</v>
      </c>
      <c r="C53" s="725"/>
      <c r="D53" s="734"/>
      <c r="E53" s="1115"/>
      <c r="F53" s="2245"/>
      <c r="G53" s="1132">
        <f t="shared" si="10"/>
        <v>31930554</v>
      </c>
      <c r="H53" s="1132">
        <f t="shared" si="11"/>
        <v>31930554</v>
      </c>
      <c r="I53" s="1130">
        <f>Phanbo2026!E36</f>
        <v>2902778</v>
      </c>
      <c r="J53" s="1130">
        <f>Phanbo2026!F36</f>
        <v>2902778</v>
      </c>
      <c r="K53" s="1130">
        <f>Phanbo2026!G36</f>
        <v>2902778</v>
      </c>
      <c r="L53" s="1130">
        <f>Phanbo2026!H36</f>
        <v>2902778</v>
      </c>
      <c r="M53" s="1130">
        <f>Phanbo2026!I36</f>
        <v>2902778</v>
      </c>
      <c r="N53" s="1130">
        <f>Phanbo2026!J36</f>
        <v>2902778</v>
      </c>
      <c r="O53" s="1130">
        <f>Phanbo2026!K36</f>
        <v>2902778</v>
      </c>
      <c r="P53" s="1130">
        <f>Phanbo2026!L36</f>
        <v>2902778</v>
      </c>
      <c r="Q53" s="1130">
        <f>Phanbo2026!M36</f>
        <v>2902777</v>
      </c>
      <c r="R53" s="1130">
        <f>Phanbo2026!N36</f>
        <v>2902777</v>
      </c>
      <c r="S53" s="1130">
        <f>Phanbo2026!O36</f>
        <v>2902776</v>
      </c>
      <c r="T53" s="1130">
        <f>Phanbo2026!P36</f>
        <v>0</v>
      </c>
      <c r="U53" s="848"/>
    </row>
    <row r="54" spans="1:21">
      <c r="A54" s="724"/>
      <c r="B54" s="1015" t="s">
        <v>1845</v>
      </c>
      <c r="C54" s="725"/>
      <c r="D54" s="734"/>
      <c r="E54" s="1115"/>
      <c r="F54" s="2245"/>
      <c r="G54" s="1132">
        <f t="shared" si="10"/>
        <v>0</v>
      </c>
      <c r="H54" s="1132">
        <f t="shared" si="11"/>
        <v>0</v>
      </c>
      <c r="I54" s="1130">
        <f>Phanbo2026!E37</f>
        <v>0</v>
      </c>
      <c r="J54" s="1130">
        <f>Phanbo2026!F37</f>
        <v>0</v>
      </c>
      <c r="K54" s="1130">
        <f>Phanbo2026!G37</f>
        <v>0</v>
      </c>
      <c r="L54" s="1130">
        <f>Phanbo2026!H37</f>
        <v>0</v>
      </c>
      <c r="M54" s="1130">
        <f>Phanbo2026!I37</f>
        <v>0</v>
      </c>
      <c r="N54" s="1130">
        <f>Phanbo2026!J37</f>
        <v>0</v>
      </c>
      <c r="O54" s="1130">
        <f>Phanbo2026!K37</f>
        <v>0</v>
      </c>
      <c r="P54" s="1130">
        <f>Phanbo2026!L37</f>
        <v>0</v>
      </c>
      <c r="Q54" s="1130">
        <f>Phanbo2026!M37</f>
        <v>0</v>
      </c>
      <c r="R54" s="1130">
        <f>Phanbo2026!N37</f>
        <v>0</v>
      </c>
      <c r="S54" s="1130">
        <f>Phanbo2026!O37</f>
        <v>0</v>
      </c>
      <c r="T54" s="1130">
        <f>Phanbo2026!P37</f>
        <v>0</v>
      </c>
      <c r="U54" s="848"/>
    </row>
    <row r="55" spans="1:21">
      <c r="A55" s="724"/>
      <c r="B55" s="1015" t="s">
        <v>1846</v>
      </c>
      <c r="C55" s="725"/>
      <c r="D55" s="734"/>
      <c r="E55" s="1115"/>
      <c r="F55" s="2245"/>
      <c r="G55" s="1132">
        <f t="shared" si="10"/>
        <v>0</v>
      </c>
      <c r="H55" s="1137">
        <f>G55</f>
        <v>0</v>
      </c>
      <c r="I55" s="1130">
        <f>Phanbo2026!E38</f>
        <v>0</v>
      </c>
      <c r="J55" s="1130">
        <f>Phanbo2026!F38</f>
        <v>0</v>
      </c>
      <c r="K55" s="1130">
        <f>Phanbo2026!G38</f>
        <v>0</v>
      </c>
      <c r="L55" s="1130">
        <f>Phanbo2026!H38</f>
        <v>0</v>
      </c>
      <c r="M55" s="1130">
        <f>Phanbo2026!I38</f>
        <v>0</v>
      </c>
      <c r="N55" s="1130">
        <f>Phanbo2026!J38</f>
        <v>0</v>
      </c>
      <c r="O55" s="1130">
        <f>Phanbo2026!K38</f>
        <v>0</v>
      </c>
      <c r="P55" s="1130">
        <f>Phanbo2026!L38</f>
        <v>0</v>
      </c>
      <c r="Q55" s="1130">
        <f>Phanbo2026!M38</f>
        <v>0</v>
      </c>
      <c r="R55" s="1130">
        <f>Phanbo2026!N38</f>
        <v>0</v>
      </c>
      <c r="S55" s="1130">
        <f>Phanbo2026!O38</f>
        <v>0</v>
      </c>
      <c r="T55" s="1130">
        <f>Phanbo2026!P38</f>
        <v>0</v>
      </c>
      <c r="U55" s="848"/>
    </row>
    <row r="56" spans="1:21">
      <c r="A56" s="724"/>
      <c r="B56" s="1015" t="s">
        <v>951</v>
      </c>
      <c r="C56" s="725"/>
      <c r="D56" s="734"/>
      <c r="E56" s="1115"/>
      <c r="F56" s="2245"/>
      <c r="G56" s="1132">
        <f t="shared" si="10"/>
        <v>0</v>
      </c>
      <c r="H56" s="1137"/>
      <c r="I56" s="1130">
        <f>Phanbo2026!E39</f>
        <v>0</v>
      </c>
      <c r="J56" s="1130">
        <f>Phanbo2026!F39</f>
        <v>0</v>
      </c>
      <c r="K56" s="1130">
        <f>Phanbo2026!G39</f>
        <v>0</v>
      </c>
      <c r="L56" s="1130">
        <f>Phanbo2026!H39</f>
        <v>0</v>
      </c>
      <c r="M56" s="1130">
        <f>Phanbo2026!I39</f>
        <v>0</v>
      </c>
      <c r="N56" s="1130">
        <f>Phanbo2026!J39</f>
        <v>0</v>
      </c>
      <c r="O56" s="1130">
        <f>Phanbo2026!K39</f>
        <v>0</v>
      </c>
      <c r="P56" s="1130">
        <f>Phanbo2026!L39</f>
        <v>0</v>
      </c>
      <c r="Q56" s="1130">
        <f>Phanbo2026!M39</f>
        <v>0</v>
      </c>
      <c r="R56" s="1130">
        <f>Phanbo2026!N39</f>
        <v>0</v>
      </c>
      <c r="S56" s="1130">
        <f>Phanbo2026!O39</f>
        <v>0</v>
      </c>
      <c r="T56" s="1130">
        <f>Phanbo2026!P39</f>
        <v>0</v>
      </c>
      <c r="U56" s="848"/>
    </row>
    <row r="57" spans="1:21">
      <c r="A57" s="724"/>
      <c r="B57" s="1015" t="s">
        <v>770</v>
      </c>
      <c r="C57" s="725"/>
      <c r="D57" s="734"/>
      <c r="E57" s="1115"/>
      <c r="F57" s="2245"/>
      <c r="G57" s="1132">
        <f t="shared" si="10"/>
        <v>0</v>
      </c>
      <c r="H57" s="1137"/>
      <c r="I57" s="1130">
        <f>Phanbo2026!E40</f>
        <v>0</v>
      </c>
      <c r="J57" s="1130">
        <f>Phanbo2026!F40</f>
        <v>0</v>
      </c>
      <c r="K57" s="1130">
        <f>Phanbo2026!G40</f>
        <v>0</v>
      </c>
      <c r="L57" s="1130">
        <f>Phanbo2026!H40</f>
        <v>0</v>
      </c>
      <c r="M57" s="1130">
        <f>Phanbo2026!I40</f>
        <v>0</v>
      </c>
      <c r="N57" s="1130">
        <f>Phanbo2026!J40</f>
        <v>0</v>
      </c>
      <c r="O57" s="1130">
        <f>Phanbo2026!K40</f>
        <v>0</v>
      </c>
      <c r="P57" s="1130">
        <f>Phanbo2026!L40</f>
        <v>0</v>
      </c>
      <c r="Q57" s="1130">
        <f>Phanbo2026!M40</f>
        <v>0</v>
      </c>
      <c r="R57" s="1130">
        <f>Phanbo2026!N40</f>
        <v>0</v>
      </c>
      <c r="S57" s="1130">
        <f>Phanbo2026!O40</f>
        <v>0</v>
      </c>
      <c r="T57" s="1130">
        <f>Phanbo2026!P40</f>
        <v>0</v>
      </c>
      <c r="U57" s="848"/>
    </row>
    <row r="58" spans="1:21">
      <c r="A58" s="724"/>
      <c r="B58" s="1015" t="s">
        <v>1850</v>
      </c>
      <c r="C58" s="725"/>
      <c r="D58" s="734"/>
      <c r="E58" s="1115"/>
      <c r="F58" s="2245"/>
      <c r="G58" s="1132">
        <f t="shared" si="10"/>
        <v>0</v>
      </c>
      <c r="H58" s="1137"/>
      <c r="I58" s="1130">
        <f>Phanbo2026!E41</f>
        <v>0</v>
      </c>
      <c r="J58" s="1130">
        <f>Phanbo2026!F41</f>
        <v>0</v>
      </c>
      <c r="K58" s="1130">
        <f>Phanbo2026!G41</f>
        <v>0</v>
      </c>
      <c r="L58" s="1130">
        <f>Phanbo2026!H41</f>
        <v>0</v>
      </c>
      <c r="M58" s="1130">
        <f>Phanbo2026!I41</f>
        <v>0</v>
      </c>
      <c r="N58" s="1130">
        <f>Phanbo2026!J41</f>
        <v>0</v>
      </c>
      <c r="O58" s="1130">
        <f>Phanbo2026!K41</f>
        <v>0</v>
      </c>
      <c r="P58" s="1130">
        <f>Phanbo2026!L41</f>
        <v>0</v>
      </c>
      <c r="Q58" s="1130">
        <f>Phanbo2026!M41</f>
        <v>0</v>
      </c>
      <c r="R58" s="1130">
        <f>Phanbo2026!N41</f>
        <v>0</v>
      </c>
      <c r="S58" s="1130">
        <f>Phanbo2026!O41</f>
        <v>0</v>
      </c>
      <c r="T58" s="1130">
        <f>Phanbo2026!P41</f>
        <v>0</v>
      </c>
      <c r="U58" s="848"/>
    </row>
    <row r="59" spans="1:21">
      <c r="A59" s="724"/>
      <c r="B59" s="1015" t="s">
        <v>1924</v>
      </c>
      <c r="C59" s="725"/>
      <c r="D59" s="734"/>
      <c r="E59" s="1115"/>
      <c r="F59" s="2245"/>
      <c r="G59" s="1132">
        <f t="shared" si="10"/>
        <v>147999996</v>
      </c>
      <c r="H59" s="1137"/>
      <c r="I59" s="1130">
        <f>Phanbo2026!E42</f>
        <v>12333333</v>
      </c>
      <c r="J59" s="1130">
        <f>Phanbo2026!F42</f>
        <v>12333333</v>
      </c>
      <c r="K59" s="1130">
        <f>Phanbo2026!G42</f>
        <v>12333333</v>
      </c>
      <c r="L59" s="1130">
        <f>Phanbo2026!H42</f>
        <v>12333333</v>
      </c>
      <c r="M59" s="1130">
        <f>Phanbo2026!I42</f>
        <v>12333333</v>
      </c>
      <c r="N59" s="1130">
        <f>Phanbo2026!J42</f>
        <v>12333333</v>
      </c>
      <c r="O59" s="1130">
        <f>Phanbo2026!K42</f>
        <v>12333333</v>
      </c>
      <c r="P59" s="1130">
        <f>Phanbo2026!L42</f>
        <v>12333333</v>
      </c>
      <c r="Q59" s="1130">
        <f>Phanbo2026!M42</f>
        <v>12333333</v>
      </c>
      <c r="R59" s="1130">
        <f>Phanbo2026!N42</f>
        <v>12333333</v>
      </c>
      <c r="S59" s="1130">
        <f>Phanbo2026!O42</f>
        <v>12333333</v>
      </c>
      <c r="T59" s="1130">
        <f>Phanbo2026!P42</f>
        <v>12333333</v>
      </c>
      <c r="U59" s="848"/>
    </row>
    <row r="60" spans="1:21">
      <c r="A60" s="724"/>
      <c r="B60" s="1015" t="s">
        <v>1851</v>
      </c>
      <c r="C60" s="725"/>
      <c r="D60" s="734"/>
      <c r="E60" s="1115"/>
      <c r="F60" s="2245"/>
      <c r="G60" s="1132">
        <f t="shared" si="10"/>
        <v>0</v>
      </c>
      <c r="H60" s="1137"/>
      <c r="I60" s="1130">
        <f>Phanbo2026!E43</f>
        <v>0</v>
      </c>
      <c r="J60" s="1130">
        <f>Phanbo2026!F43</f>
        <v>0</v>
      </c>
      <c r="K60" s="1130">
        <f>Phanbo2026!G43</f>
        <v>0</v>
      </c>
      <c r="L60" s="1130">
        <f>Phanbo2026!H43</f>
        <v>0</v>
      </c>
      <c r="M60" s="1130">
        <f>Phanbo2026!I43</f>
        <v>0</v>
      </c>
      <c r="N60" s="1130">
        <f>Phanbo2026!J43</f>
        <v>0</v>
      </c>
      <c r="O60" s="1130">
        <f>Phanbo2026!K43</f>
        <v>0</v>
      </c>
      <c r="P60" s="1130">
        <f>Phanbo2026!L43</f>
        <v>0</v>
      </c>
      <c r="Q60" s="1130">
        <f>Phanbo2026!M43</f>
        <v>0</v>
      </c>
      <c r="R60" s="1130">
        <f>Phanbo2026!N43</f>
        <v>0</v>
      </c>
      <c r="S60" s="1130">
        <f>Phanbo2026!O43</f>
        <v>0</v>
      </c>
      <c r="T60" s="1130">
        <f>Phanbo2026!P43</f>
        <v>0</v>
      </c>
      <c r="U60" s="848"/>
    </row>
    <row r="61" spans="1:21">
      <c r="A61" s="724"/>
      <c r="B61" s="1015" t="s">
        <v>1879</v>
      </c>
      <c r="C61" s="725"/>
      <c r="D61" s="734"/>
      <c r="E61" s="1115"/>
      <c r="F61" s="2245"/>
      <c r="G61" s="1132">
        <f t="shared" si="10"/>
        <v>15083004</v>
      </c>
      <c r="H61" s="1137"/>
      <c r="I61" s="1130">
        <f>Phanbo2026!E44</f>
        <v>1256917</v>
      </c>
      <c r="J61" s="1130">
        <f>Phanbo2026!F44</f>
        <v>1256917</v>
      </c>
      <c r="K61" s="1130">
        <f>Phanbo2026!G44</f>
        <v>1256917</v>
      </c>
      <c r="L61" s="1130">
        <f>Phanbo2026!H44</f>
        <v>1256917</v>
      </c>
      <c r="M61" s="1130">
        <f>Phanbo2026!I44</f>
        <v>1256917</v>
      </c>
      <c r="N61" s="1130">
        <f>Phanbo2026!J44</f>
        <v>1256917</v>
      </c>
      <c r="O61" s="1130">
        <f>Phanbo2026!K44</f>
        <v>1256917</v>
      </c>
      <c r="P61" s="1130">
        <f>Phanbo2026!L44</f>
        <v>1256917</v>
      </c>
      <c r="Q61" s="1130">
        <f>Phanbo2026!M44</f>
        <v>1256917</v>
      </c>
      <c r="R61" s="1130">
        <f>Phanbo2026!N44</f>
        <v>1256917</v>
      </c>
      <c r="S61" s="1130">
        <f>Phanbo2026!O44</f>
        <v>1256917</v>
      </c>
      <c r="T61" s="1130">
        <f>Phanbo2026!P44</f>
        <v>1256917</v>
      </c>
      <c r="U61" s="848"/>
    </row>
    <row r="62" spans="1:21">
      <c r="A62" s="724"/>
      <c r="B62" s="1015" t="s">
        <v>1627</v>
      </c>
      <c r="C62" s="725"/>
      <c r="D62" s="734"/>
      <c r="E62" s="1115"/>
      <c r="F62" s="2245"/>
      <c r="G62" s="1132">
        <f t="shared" si="10"/>
        <v>15125000</v>
      </c>
      <c r="H62" s="1137"/>
      <c r="I62" s="1130">
        <f>Phanbo2026!E45</f>
        <v>1375000</v>
      </c>
      <c r="J62" s="1130">
        <f>Phanbo2026!F45</f>
        <v>1375000</v>
      </c>
      <c r="K62" s="1130">
        <f>Phanbo2026!G45</f>
        <v>1375000</v>
      </c>
      <c r="L62" s="1130">
        <f>Phanbo2026!H45</f>
        <v>1375000</v>
      </c>
      <c r="M62" s="1130">
        <f>Phanbo2026!I45</f>
        <v>1375000</v>
      </c>
      <c r="N62" s="1130">
        <f>Phanbo2026!J45</f>
        <v>1375000</v>
      </c>
      <c r="O62" s="1130">
        <f>Phanbo2026!K45</f>
        <v>1375000</v>
      </c>
      <c r="P62" s="1130">
        <f>Phanbo2026!L45</f>
        <v>1375000</v>
      </c>
      <c r="Q62" s="1130">
        <f>Phanbo2026!M45</f>
        <v>1375000</v>
      </c>
      <c r="R62" s="1130">
        <f>Phanbo2026!N45</f>
        <v>1375000</v>
      </c>
      <c r="S62" s="1130">
        <f>Phanbo2026!O45</f>
        <v>1375000</v>
      </c>
      <c r="T62" s="1130">
        <f>Phanbo2026!P45</f>
        <v>0</v>
      </c>
      <c r="U62" s="848"/>
    </row>
    <row r="63" spans="1:21">
      <c r="A63" s="724"/>
      <c r="B63" s="1015" t="s">
        <v>1840</v>
      </c>
      <c r="C63" s="725"/>
      <c r="D63" s="734"/>
      <c r="E63" s="1115"/>
      <c r="F63" s="2245"/>
      <c r="G63" s="1132">
        <f t="shared" si="10"/>
        <v>131149416</v>
      </c>
      <c r="H63" s="1137"/>
      <c r="I63" s="1130">
        <f>Phanbo2026!E46</f>
        <v>10929118</v>
      </c>
      <c r="J63" s="1130">
        <f>Phanbo2026!F46</f>
        <v>10929118</v>
      </c>
      <c r="K63" s="1130">
        <f>Phanbo2026!G46</f>
        <v>10929118</v>
      </c>
      <c r="L63" s="1130">
        <f>Phanbo2026!H46</f>
        <v>10929118</v>
      </c>
      <c r="M63" s="1130">
        <f>Phanbo2026!I46</f>
        <v>10929118</v>
      </c>
      <c r="N63" s="1130">
        <f>Phanbo2026!J46</f>
        <v>10929118</v>
      </c>
      <c r="O63" s="1130">
        <f>Phanbo2026!K46</f>
        <v>10929118</v>
      </c>
      <c r="P63" s="1130">
        <f>Phanbo2026!L46</f>
        <v>10929118</v>
      </c>
      <c r="Q63" s="1130">
        <f>Phanbo2026!M46</f>
        <v>10929118</v>
      </c>
      <c r="R63" s="1130">
        <f>Phanbo2026!N46</f>
        <v>10929118</v>
      </c>
      <c r="S63" s="1130">
        <f>Phanbo2026!O46</f>
        <v>10929118</v>
      </c>
      <c r="T63" s="1130">
        <f>Phanbo2026!P46</f>
        <v>10929118</v>
      </c>
      <c r="U63" s="848"/>
    </row>
    <row r="64" spans="1:21">
      <c r="A64" s="724"/>
      <c r="B64" s="1015" t="s">
        <v>1841</v>
      </c>
      <c r="C64" s="725"/>
      <c r="D64" s="734"/>
      <c r="E64" s="1115"/>
      <c r="F64" s="2245"/>
      <c r="G64" s="1132">
        <f t="shared" si="10"/>
        <v>0</v>
      </c>
      <c r="H64" s="1137"/>
      <c r="I64" s="1130">
        <f>Phanbo2026!E47</f>
        <v>0</v>
      </c>
      <c r="J64" s="1130">
        <f>Phanbo2026!F47</f>
        <v>0</v>
      </c>
      <c r="K64" s="1130">
        <f>Phanbo2026!G47</f>
        <v>0</v>
      </c>
      <c r="L64" s="1130">
        <f>Phanbo2026!H47</f>
        <v>0</v>
      </c>
      <c r="M64" s="1130">
        <f>Phanbo2026!I47</f>
        <v>0</v>
      </c>
      <c r="N64" s="1130">
        <f>Phanbo2026!J47</f>
        <v>0</v>
      </c>
      <c r="O64" s="1130">
        <f>Phanbo2026!K47</f>
        <v>0</v>
      </c>
      <c r="P64" s="1130">
        <f>Phanbo2026!L47</f>
        <v>0</v>
      </c>
      <c r="Q64" s="1130">
        <f>Phanbo2026!M47</f>
        <v>0</v>
      </c>
      <c r="R64" s="1130">
        <f>Phanbo2026!N47</f>
        <v>0</v>
      </c>
      <c r="S64" s="1130">
        <f>Phanbo2026!O47</f>
        <v>0</v>
      </c>
      <c r="T64" s="1130">
        <f>Phanbo2026!P47</f>
        <v>0</v>
      </c>
      <c r="U64" s="848"/>
    </row>
    <row r="65" spans="1:21">
      <c r="A65" s="724"/>
      <c r="B65" s="1015" t="s">
        <v>1925</v>
      </c>
      <c r="C65" s="725"/>
      <c r="D65" s="734"/>
      <c r="E65" s="1115"/>
      <c r="F65" s="2245"/>
      <c r="G65" s="1132">
        <f t="shared" si="10"/>
        <v>107762868</v>
      </c>
      <c r="H65" s="1137"/>
      <c r="I65" s="1130">
        <f>Phanbo2026!E48</f>
        <v>8980239</v>
      </c>
      <c r="J65" s="1130">
        <f>Phanbo2026!F48</f>
        <v>8980239</v>
      </c>
      <c r="K65" s="1130">
        <f>Phanbo2026!G48</f>
        <v>8980239</v>
      </c>
      <c r="L65" s="1130">
        <f>Phanbo2026!H48</f>
        <v>8980239</v>
      </c>
      <c r="M65" s="1130">
        <f>Phanbo2026!I48</f>
        <v>8980239</v>
      </c>
      <c r="N65" s="1130">
        <f>Phanbo2026!J48</f>
        <v>8980239</v>
      </c>
      <c r="O65" s="1130">
        <f>Phanbo2026!K48</f>
        <v>8980239</v>
      </c>
      <c r="P65" s="1130">
        <f>Phanbo2026!L48</f>
        <v>8980239</v>
      </c>
      <c r="Q65" s="1130">
        <f>Phanbo2026!M48</f>
        <v>8980239</v>
      </c>
      <c r="R65" s="1130">
        <f>Phanbo2026!N48</f>
        <v>8980239</v>
      </c>
      <c r="S65" s="1130">
        <f>Phanbo2026!O48</f>
        <v>8980239</v>
      </c>
      <c r="T65" s="1130">
        <f>Phanbo2026!P48</f>
        <v>8980239</v>
      </c>
      <c r="U65" s="848"/>
    </row>
    <row r="66" spans="1:21">
      <c r="A66" s="724"/>
      <c r="B66" s="1015" t="s">
        <v>1842</v>
      </c>
      <c r="C66" s="725"/>
      <c r="D66" s="734"/>
      <c r="E66" s="1115"/>
      <c r="F66" s="2245"/>
      <c r="G66" s="1132">
        <f t="shared" si="10"/>
        <v>0</v>
      </c>
      <c r="H66" s="1137"/>
      <c r="I66" s="1130">
        <f>Phanbo2026!E49</f>
        <v>0</v>
      </c>
      <c r="J66" s="1130">
        <f>Phanbo2026!F49</f>
        <v>0</v>
      </c>
      <c r="K66" s="1130">
        <f>Phanbo2026!G49</f>
        <v>0</v>
      </c>
      <c r="L66" s="1130">
        <f>Phanbo2026!H49</f>
        <v>0</v>
      </c>
      <c r="M66" s="1130">
        <f>Phanbo2026!I49</f>
        <v>0</v>
      </c>
      <c r="N66" s="1130">
        <f>Phanbo2026!J49</f>
        <v>0</v>
      </c>
      <c r="O66" s="1130">
        <f>Phanbo2026!K49</f>
        <v>0</v>
      </c>
      <c r="P66" s="1130">
        <f>Phanbo2026!L49</f>
        <v>0</v>
      </c>
      <c r="Q66" s="1130">
        <f>Phanbo2026!M49</f>
        <v>0</v>
      </c>
      <c r="R66" s="1130">
        <f>Phanbo2026!N49</f>
        <v>0</v>
      </c>
      <c r="S66" s="1130">
        <f>Phanbo2026!O49</f>
        <v>0</v>
      </c>
      <c r="T66" s="1130">
        <f>Phanbo2026!P49</f>
        <v>0</v>
      </c>
      <c r="U66" s="848"/>
    </row>
    <row r="67" spans="1:21">
      <c r="A67" s="724"/>
      <c r="B67" s="1015" t="s">
        <v>1926</v>
      </c>
      <c r="C67" s="725"/>
      <c r="D67" s="734"/>
      <c r="E67" s="1115"/>
      <c r="F67" s="2245"/>
      <c r="G67" s="1132">
        <f t="shared" si="10"/>
        <v>157142857.1428571</v>
      </c>
      <c r="H67" s="1137"/>
      <c r="I67" s="1130">
        <f>Phanbo2026!E50</f>
        <v>13095238.095238095</v>
      </c>
      <c r="J67" s="1130">
        <f>Phanbo2026!F50</f>
        <v>13095238.095238095</v>
      </c>
      <c r="K67" s="1130">
        <f>Phanbo2026!G50</f>
        <v>13095238.095238095</v>
      </c>
      <c r="L67" s="1130">
        <f>Phanbo2026!H50</f>
        <v>13095238.095238095</v>
      </c>
      <c r="M67" s="1130">
        <f>Phanbo2026!I50</f>
        <v>13095238.095238095</v>
      </c>
      <c r="N67" s="1130">
        <f>Phanbo2026!J50</f>
        <v>13095238.095238095</v>
      </c>
      <c r="O67" s="1130">
        <f>Phanbo2026!K50</f>
        <v>13095238.095238095</v>
      </c>
      <c r="P67" s="1130">
        <f>Phanbo2026!L50</f>
        <v>13095238.095238095</v>
      </c>
      <c r="Q67" s="1130">
        <f>Phanbo2026!M50</f>
        <v>13095238.095238095</v>
      </c>
      <c r="R67" s="1130">
        <f>Phanbo2026!N50</f>
        <v>13095238.095238095</v>
      </c>
      <c r="S67" s="1130">
        <f>Phanbo2026!O50</f>
        <v>13095238.095238095</v>
      </c>
      <c r="T67" s="1130">
        <f>Phanbo2026!P50</f>
        <v>13095238.095238095</v>
      </c>
      <c r="U67" s="848"/>
    </row>
    <row r="68" spans="1:21" s="1162" customFormat="1">
      <c r="A68" s="1849">
        <v>3</v>
      </c>
      <c r="B68" s="1850" t="s">
        <v>1605</v>
      </c>
      <c r="C68" s="1851"/>
      <c r="D68" s="1852">
        <f>D69+D85+D86</f>
        <v>1824771043.5</v>
      </c>
      <c r="E68" s="1865">
        <f>E69+E85+E86</f>
        <v>817250339</v>
      </c>
      <c r="F68" s="2246"/>
      <c r="G68" s="1866">
        <f>G69+G85+G86</f>
        <v>1069800575.75</v>
      </c>
      <c r="H68" s="1866">
        <f t="shared" ref="H68:T68" si="12">H69+H85+H86</f>
        <v>1042631075.75</v>
      </c>
      <c r="I68" s="1866">
        <f t="shared" si="12"/>
        <v>57300464.25</v>
      </c>
      <c r="J68" s="1866">
        <f t="shared" si="12"/>
        <v>57300464.25</v>
      </c>
      <c r="K68" s="1866">
        <f t="shared" si="12"/>
        <v>57300464.25</v>
      </c>
      <c r="L68" s="1866">
        <f t="shared" si="12"/>
        <v>57300464.25</v>
      </c>
      <c r="M68" s="1866">
        <f t="shared" si="12"/>
        <v>57300467.25</v>
      </c>
      <c r="N68" s="1866">
        <f t="shared" si="12"/>
        <v>57300464.5</v>
      </c>
      <c r="O68" s="1866">
        <f t="shared" si="12"/>
        <v>120999631.16666666</v>
      </c>
      <c r="P68" s="1866">
        <f t="shared" si="12"/>
        <v>120999631.16666666</v>
      </c>
      <c r="Q68" s="1866">
        <f t="shared" si="12"/>
        <v>120999631.16666666</v>
      </c>
      <c r="R68" s="1866">
        <f t="shared" si="12"/>
        <v>120999631.16666666</v>
      </c>
      <c r="S68" s="1866">
        <f t="shared" si="12"/>
        <v>120999631.16666666</v>
      </c>
      <c r="T68" s="1866">
        <f t="shared" si="12"/>
        <v>120999631.16666666</v>
      </c>
      <c r="U68" s="1839">
        <f>U69+U130</f>
        <v>0</v>
      </c>
    </row>
    <row r="69" spans="1:21" s="1162" customFormat="1">
      <c r="A69" s="1849">
        <v>3.1</v>
      </c>
      <c r="B69" s="1850" t="s">
        <v>1606</v>
      </c>
      <c r="C69" s="1851">
        <v>780826018.16666663</v>
      </c>
      <c r="D69" s="1852">
        <f>SUM(D70:D84)</f>
        <v>986771043.5</v>
      </c>
      <c r="E69" s="1852">
        <f>SUM(E70:E84)</f>
        <v>690267759</v>
      </c>
      <c r="F69" s="2247">
        <f>'[85]2025 (10.25)'!$AN$107</f>
        <v>709635050.25</v>
      </c>
      <c r="G69" s="1853">
        <f>SUM(G70:G84)</f>
        <v>1069800575.75</v>
      </c>
      <c r="H69" s="1853">
        <f t="shared" ref="H69:S69" si="13">SUM(H70:H84)</f>
        <v>1042631075.75</v>
      </c>
      <c r="I69" s="1853">
        <f>SUM(I70:I84)</f>
        <v>57300464.25</v>
      </c>
      <c r="J69" s="1853">
        <f>SUM(J70:J84)</f>
        <v>57300464.25</v>
      </c>
      <c r="K69" s="1853">
        <f t="shared" si="13"/>
        <v>57300464.25</v>
      </c>
      <c r="L69" s="1853">
        <f t="shared" si="13"/>
        <v>57300464.25</v>
      </c>
      <c r="M69" s="1853">
        <f t="shared" si="13"/>
        <v>57300467.25</v>
      </c>
      <c r="N69" s="1853">
        <f t="shared" si="13"/>
        <v>57300464.5</v>
      </c>
      <c r="O69" s="1853">
        <f t="shared" si="13"/>
        <v>120999631.16666666</v>
      </c>
      <c r="P69" s="1853">
        <f t="shared" si="13"/>
        <v>120999631.16666666</v>
      </c>
      <c r="Q69" s="1853">
        <f t="shared" si="13"/>
        <v>120999631.16666666</v>
      </c>
      <c r="R69" s="1853">
        <f t="shared" si="13"/>
        <v>120999631.16666666</v>
      </c>
      <c r="S69" s="1853">
        <f t="shared" si="13"/>
        <v>120999631.16666666</v>
      </c>
      <c r="T69" s="1853">
        <f>SUM(T70:T84)</f>
        <v>120999631.16666666</v>
      </c>
      <c r="U69" s="1839">
        <f>SUM(U70:U78)</f>
        <v>0</v>
      </c>
    </row>
    <row r="70" spans="1:21" s="1860" customFormat="1">
      <c r="A70" s="2091">
        <v>627721</v>
      </c>
      <c r="B70" s="1855" t="s">
        <v>1927</v>
      </c>
      <c r="C70" s="1856"/>
      <c r="D70" s="1857">
        <f>'dulieu phan bo'!S68</f>
        <v>48027817.999999993</v>
      </c>
      <c r="E70" s="1858"/>
      <c r="F70" s="2248"/>
      <c r="G70" s="1861">
        <f>SUM(I70:T70)</f>
        <v>29851200</v>
      </c>
      <c r="H70" s="1859">
        <f>G70</f>
        <v>29851200</v>
      </c>
      <c r="I70" s="1859">
        <f>Phanbo2026!E60</f>
        <v>7462800</v>
      </c>
      <c r="J70" s="1859">
        <f>Phanbo2026!F60</f>
        <v>7462800</v>
      </c>
      <c r="K70" s="1859">
        <f>Phanbo2026!G60</f>
        <v>7462800</v>
      </c>
      <c r="L70" s="1859">
        <f>Phanbo2026!H60</f>
        <v>7462800</v>
      </c>
      <c r="M70" s="1859">
        <f>Phanbo2026!I60</f>
        <v>0</v>
      </c>
      <c r="N70" s="1859">
        <f>Phanbo2026!J60</f>
        <v>0</v>
      </c>
      <c r="O70" s="1859">
        <f>Phanbo2026!K60</f>
        <v>0</v>
      </c>
      <c r="P70" s="1859">
        <f>Phanbo2026!L60</f>
        <v>0</v>
      </c>
      <c r="Q70" s="1859">
        <f>Phanbo2026!M60</f>
        <v>0</v>
      </c>
      <c r="R70" s="1859">
        <f>Phanbo2026!N60</f>
        <v>0</v>
      </c>
      <c r="S70" s="1859">
        <f>Phanbo2026!O60</f>
        <v>0</v>
      </c>
      <c r="T70" s="1859">
        <f>Phanbo2026!P60</f>
        <v>0</v>
      </c>
      <c r="U70" s="1839">
        <f t="shared" ref="U70:U78" si="14">SUM(V70:AG70)</f>
        <v>0</v>
      </c>
    </row>
    <row r="71" spans="1:21" s="1860" customFormat="1">
      <c r="A71" s="2091">
        <v>627721</v>
      </c>
      <c r="B71" s="1855" t="s">
        <v>1928</v>
      </c>
      <c r="C71" s="1856"/>
      <c r="D71" s="1857">
        <f>'dulieu phan bo'!S69</f>
        <v>18030544.999999996</v>
      </c>
      <c r="E71" s="1858">
        <f>'[88]PHONG TCKT'!$F$44</f>
        <v>59452527</v>
      </c>
      <c r="F71" s="2248"/>
      <c r="G71" s="1861">
        <f t="shared" ref="G71:G84" si="15">SUM(I71:T71)</f>
        <v>60252688</v>
      </c>
      <c r="H71" s="1859">
        <f>G71</f>
        <v>60252688</v>
      </c>
      <c r="I71" s="1859">
        <f>Phanbo2026!E61</f>
        <v>12050537</v>
      </c>
      <c r="J71" s="1859">
        <f>Phanbo2026!F61</f>
        <v>12050537</v>
      </c>
      <c r="K71" s="1859">
        <f>Phanbo2026!G61</f>
        <v>12050537</v>
      </c>
      <c r="L71" s="1859">
        <f>Phanbo2026!H61</f>
        <v>12050537</v>
      </c>
      <c r="M71" s="1859">
        <f>Phanbo2026!I61</f>
        <v>12050540</v>
      </c>
      <c r="N71" s="1859">
        <f>Phanbo2026!J61</f>
        <v>0</v>
      </c>
      <c r="O71" s="1859">
        <f>Phanbo2026!K61</f>
        <v>0</v>
      </c>
      <c r="P71" s="1859">
        <f>Phanbo2026!L61</f>
        <v>0</v>
      </c>
      <c r="Q71" s="1859">
        <f>Phanbo2026!M61</f>
        <v>0</v>
      </c>
      <c r="R71" s="1859">
        <f>Phanbo2026!N61</f>
        <v>0</v>
      </c>
      <c r="S71" s="1859">
        <f>Phanbo2026!O61</f>
        <v>0</v>
      </c>
      <c r="T71" s="1859">
        <f>Phanbo2026!P61</f>
        <v>0</v>
      </c>
      <c r="U71" s="1839">
        <f t="shared" si="14"/>
        <v>0</v>
      </c>
    </row>
    <row r="72" spans="1:21" s="1860" customFormat="1">
      <c r="A72" s="2091">
        <v>627721</v>
      </c>
      <c r="B72" s="1855" t="s">
        <v>1929</v>
      </c>
      <c r="C72" s="1856"/>
      <c r="D72" s="1857">
        <f>'dulieu phan bo'!S53+'dulieu phan bo'!S61</f>
        <v>96187200</v>
      </c>
      <c r="E72" s="1858">
        <f>'[88]PHONG TCKT'!F45</f>
        <v>89553600</v>
      </c>
      <c r="F72" s="2248"/>
      <c r="G72" s="1861">
        <f t="shared" si="15"/>
        <v>32327250</v>
      </c>
      <c r="H72" s="1859">
        <f t="shared" ref="H72:H78" si="16">G72</f>
        <v>32327250</v>
      </c>
      <c r="I72" s="1859">
        <f>Phanbo2026!E62</f>
        <v>6465450</v>
      </c>
      <c r="J72" s="1859">
        <f>Phanbo2026!F62</f>
        <v>6465450</v>
      </c>
      <c r="K72" s="1859">
        <f>Phanbo2026!G62</f>
        <v>6465450</v>
      </c>
      <c r="L72" s="1859">
        <f>Phanbo2026!H62</f>
        <v>6465450</v>
      </c>
      <c r="M72" s="1859">
        <f>Phanbo2026!I62</f>
        <v>6465450</v>
      </c>
      <c r="N72" s="1859">
        <f>Phanbo2026!J62</f>
        <v>0</v>
      </c>
      <c r="O72" s="1859">
        <f>Phanbo2026!K62</f>
        <v>0</v>
      </c>
      <c r="P72" s="1859">
        <f>Phanbo2026!L62</f>
        <v>0</v>
      </c>
      <c r="Q72" s="1859">
        <f>Phanbo2026!M62</f>
        <v>0</v>
      </c>
      <c r="R72" s="1859">
        <f>Phanbo2026!N62</f>
        <v>0</v>
      </c>
      <c r="S72" s="1859">
        <f>Phanbo2026!O62</f>
        <v>0</v>
      </c>
      <c r="T72" s="1859">
        <f>Phanbo2026!P62</f>
        <v>0</v>
      </c>
      <c r="U72" s="1839">
        <f t="shared" si="14"/>
        <v>0</v>
      </c>
    </row>
    <row r="73" spans="1:21" s="1860" customFormat="1">
      <c r="A73" s="2091">
        <v>627721</v>
      </c>
      <c r="B73" s="1855" t="s">
        <v>1930</v>
      </c>
      <c r="C73" s="1856"/>
      <c r="D73" s="1857">
        <f>('dulieu phan bo'!S54+'dulieu phan bo'!S62)*0.6</f>
        <v>39862800</v>
      </c>
      <c r="E73" s="1858">
        <f>'[88]PHONG TCKT'!F46</f>
        <v>59794200</v>
      </c>
      <c r="F73" s="2248"/>
      <c r="G73" s="1861">
        <f t="shared" si="15"/>
        <v>8129550</v>
      </c>
      <c r="H73" s="2589">
        <f>G73*0.6</f>
        <v>4877730</v>
      </c>
      <c r="I73" s="1859">
        <f>Phanbo2026!E63</f>
        <v>8129550</v>
      </c>
      <c r="J73" s="1859">
        <f>Phanbo2026!F63</f>
        <v>0</v>
      </c>
      <c r="K73" s="1859">
        <f>Phanbo2026!G63</f>
        <v>0</v>
      </c>
      <c r="L73" s="1859">
        <f>Phanbo2026!H63</f>
        <v>0</v>
      </c>
      <c r="M73" s="1859">
        <f>Phanbo2026!I63</f>
        <v>0</v>
      </c>
      <c r="N73" s="1859">
        <f>Phanbo2026!J63</f>
        <v>0</v>
      </c>
      <c r="O73" s="1859">
        <f>Phanbo2026!K63</f>
        <v>0</v>
      </c>
      <c r="P73" s="1859">
        <f>Phanbo2026!L63</f>
        <v>0</v>
      </c>
      <c r="Q73" s="1859">
        <f>Phanbo2026!M63</f>
        <v>0</v>
      </c>
      <c r="R73" s="1859">
        <f>Phanbo2026!N63</f>
        <v>0</v>
      </c>
      <c r="S73" s="1859">
        <f>Phanbo2026!O63</f>
        <v>0</v>
      </c>
      <c r="T73" s="1859">
        <f>Phanbo2026!P63</f>
        <v>0</v>
      </c>
      <c r="U73" s="1839">
        <f t="shared" si="14"/>
        <v>0</v>
      </c>
    </row>
    <row r="74" spans="1:21" s="1860" customFormat="1">
      <c r="A74" s="2091">
        <v>627721</v>
      </c>
      <c r="B74" s="1855" t="s">
        <v>1931</v>
      </c>
      <c r="C74" s="1856"/>
      <c r="D74" s="1857">
        <f>'dulieu phan bo'!S55+'dulieu phan bo'!S63</f>
        <v>45267650</v>
      </c>
      <c r="E74" s="1858">
        <f>'[88]PHONG TCKT'!F47</f>
        <v>44044200</v>
      </c>
      <c r="F74" s="2248"/>
      <c r="G74" s="1861">
        <f t="shared" si="15"/>
        <v>59452527</v>
      </c>
      <c r="H74" s="1859">
        <f t="shared" si="16"/>
        <v>59452527</v>
      </c>
      <c r="I74" s="1859">
        <f>Phanbo2026!E64</f>
        <v>4954377.25</v>
      </c>
      <c r="J74" s="1859">
        <f>Phanbo2026!F64</f>
        <v>4954377.25</v>
      </c>
      <c r="K74" s="1859">
        <f>Phanbo2026!G64</f>
        <v>4954377.25</v>
      </c>
      <c r="L74" s="1859">
        <f>Phanbo2026!H64</f>
        <v>4954377.25</v>
      </c>
      <c r="M74" s="1859">
        <f>Phanbo2026!I64</f>
        <v>4954377.25</v>
      </c>
      <c r="N74" s="1859">
        <f>Phanbo2026!J64</f>
        <v>4954377.25</v>
      </c>
      <c r="O74" s="1859">
        <f>Phanbo2026!K64</f>
        <v>4954377.25</v>
      </c>
      <c r="P74" s="1859">
        <f>Phanbo2026!L64</f>
        <v>4954377.25</v>
      </c>
      <c r="Q74" s="1859">
        <f>Phanbo2026!M64</f>
        <v>4954377.25</v>
      </c>
      <c r="R74" s="1859">
        <f>Phanbo2026!N64</f>
        <v>4954377.25</v>
      </c>
      <c r="S74" s="1859">
        <f>Phanbo2026!O64</f>
        <v>4954377.25</v>
      </c>
      <c r="T74" s="1859">
        <f>Phanbo2026!P64</f>
        <v>4954377.25</v>
      </c>
      <c r="U74" s="1839">
        <f t="shared" si="14"/>
        <v>0</v>
      </c>
    </row>
    <row r="75" spans="1:21" s="1860" customFormat="1">
      <c r="A75" s="2091">
        <v>627721</v>
      </c>
      <c r="B75" s="1855" t="s">
        <v>1932</v>
      </c>
      <c r="C75" s="1856"/>
      <c r="D75" s="1857">
        <f>'dulieu phan bo'!S64+'dulieu phan bo'!S56</f>
        <v>86206000</v>
      </c>
      <c r="E75" s="1858">
        <f>'[88]PHONG TCKT'!F48</f>
        <v>81177319</v>
      </c>
      <c r="F75" s="2248"/>
      <c r="G75" s="1861">
        <f t="shared" si="15"/>
        <v>59702400</v>
      </c>
      <c r="H75" s="1859">
        <f t="shared" si="16"/>
        <v>59702400</v>
      </c>
      <c r="I75" s="1859">
        <f>Phanbo2026!E65</f>
        <v>0</v>
      </c>
      <c r="J75" s="1859">
        <f>Phanbo2026!F65</f>
        <v>0</v>
      </c>
      <c r="K75" s="1859">
        <f>Phanbo2026!G65</f>
        <v>0</v>
      </c>
      <c r="L75" s="1859">
        <f>Phanbo2026!H65</f>
        <v>0</v>
      </c>
      <c r="M75" s="1859">
        <f>Phanbo2026!I65</f>
        <v>7462800</v>
      </c>
      <c r="N75" s="1859">
        <f>Phanbo2026!J65</f>
        <v>7462800</v>
      </c>
      <c r="O75" s="1859">
        <f>Phanbo2026!K65</f>
        <v>7462800</v>
      </c>
      <c r="P75" s="1859">
        <f>Phanbo2026!L65</f>
        <v>7462800</v>
      </c>
      <c r="Q75" s="1859">
        <f>Phanbo2026!M65</f>
        <v>7462800</v>
      </c>
      <c r="R75" s="1859">
        <f>Phanbo2026!N65</f>
        <v>7462800</v>
      </c>
      <c r="S75" s="1859">
        <f>Phanbo2026!O65</f>
        <v>7462800</v>
      </c>
      <c r="T75" s="1859">
        <f>Phanbo2026!P65</f>
        <v>7462800</v>
      </c>
      <c r="U75" s="1839">
        <f t="shared" si="14"/>
        <v>0</v>
      </c>
    </row>
    <row r="76" spans="1:21" s="2018" customFormat="1">
      <c r="A76" s="2227">
        <v>627722</v>
      </c>
      <c r="B76" s="2228" t="s">
        <v>1933</v>
      </c>
      <c r="C76" s="2229"/>
      <c r="D76" s="2230">
        <f>'dulieu phan bo'!S57+'dulieu phan bo'!S65</f>
        <v>107490716.66666666</v>
      </c>
      <c r="E76" s="2231">
        <f>'[88]PHONG TCKT'!F49</f>
        <v>97554600</v>
      </c>
      <c r="F76" s="2249"/>
      <c r="G76" s="2232">
        <f t="shared" si="15"/>
        <v>59794200</v>
      </c>
      <c r="H76" s="1902">
        <f>G76*60%</f>
        <v>35876520</v>
      </c>
      <c r="I76" s="1902">
        <f>Phanbo2026!E66</f>
        <v>4982850</v>
      </c>
      <c r="J76" s="1902">
        <f>Phanbo2026!F66</f>
        <v>4982850</v>
      </c>
      <c r="K76" s="1902">
        <f>Phanbo2026!G66</f>
        <v>4982850</v>
      </c>
      <c r="L76" s="1902">
        <f>Phanbo2026!H66</f>
        <v>4982850</v>
      </c>
      <c r="M76" s="1902">
        <f>Phanbo2026!I66</f>
        <v>4982850</v>
      </c>
      <c r="N76" s="1902">
        <f>Phanbo2026!J66</f>
        <v>4982850</v>
      </c>
      <c r="O76" s="1902">
        <f>Phanbo2026!K66</f>
        <v>4982850</v>
      </c>
      <c r="P76" s="1902">
        <f>Phanbo2026!L66</f>
        <v>4982850</v>
      </c>
      <c r="Q76" s="1902">
        <f>Phanbo2026!M66</f>
        <v>4982850</v>
      </c>
      <c r="R76" s="1902">
        <f>Phanbo2026!N66</f>
        <v>4982850</v>
      </c>
      <c r="S76" s="1902">
        <f>Phanbo2026!O66</f>
        <v>4982850</v>
      </c>
      <c r="T76" s="1902">
        <f>Phanbo2026!P66</f>
        <v>4982850</v>
      </c>
      <c r="U76" s="2233">
        <f t="shared" si="14"/>
        <v>0</v>
      </c>
    </row>
    <row r="77" spans="1:21" s="1860" customFormat="1">
      <c r="A77" s="2091">
        <v>627721</v>
      </c>
      <c r="B77" s="1855" t="s">
        <v>1934</v>
      </c>
      <c r="C77" s="1856"/>
      <c r="D77" s="1857">
        <f>'dulieu phan bo'!S58+'dulieu phan bo'!S66</f>
        <v>118209450</v>
      </c>
      <c r="E77" s="1858">
        <f>'[88]PHONG TCKT'!F50</f>
        <v>115014600</v>
      </c>
      <c r="F77" s="2248"/>
      <c r="G77" s="1861">
        <f t="shared" si="15"/>
        <v>44044200</v>
      </c>
      <c r="H77" s="1859">
        <f t="shared" si="16"/>
        <v>44044200</v>
      </c>
      <c r="I77" s="1859">
        <f>Phanbo2026!E67</f>
        <v>3670350</v>
      </c>
      <c r="J77" s="1859">
        <f>Phanbo2026!F67</f>
        <v>3670350</v>
      </c>
      <c r="K77" s="1859">
        <f>Phanbo2026!G67</f>
        <v>3670350</v>
      </c>
      <c r="L77" s="1859">
        <f>Phanbo2026!H67</f>
        <v>3670350</v>
      </c>
      <c r="M77" s="1859">
        <f>Phanbo2026!I67</f>
        <v>3670350</v>
      </c>
      <c r="N77" s="1859">
        <f>Phanbo2026!J67</f>
        <v>3670350</v>
      </c>
      <c r="O77" s="1859">
        <f>Phanbo2026!K67</f>
        <v>3670350</v>
      </c>
      <c r="P77" s="1859">
        <f>Phanbo2026!L67</f>
        <v>3670350</v>
      </c>
      <c r="Q77" s="1859">
        <f>Phanbo2026!M67</f>
        <v>3670350</v>
      </c>
      <c r="R77" s="1859">
        <f>Phanbo2026!N67</f>
        <v>3670350</v>
      </c>
      <c r="S77" s="1859">
        <f>Phanbo2026!O67</f>
        <v>3670350</v>
      </c>
      <c r="T77" s="1859">
        <f>Phanbo2026!P67</f>
        <v>3670350</v>
      </c>
      <c r="U77" s="1839">
        <f t="shared" si="14"/>
        <v>0</v>
      </c>
    </row>
    <row r="78" spans="1:21" s="1860" customFormat="1">
      <c r="A78" s="2091">
        <v>627721</v>
      </c>
      <c r="B78" s="1855" t="s">
        <v>1935</v>
      </c>
      <c r="C78" s="1856"/>
      <c r="D78" s="1857">
        <f>'dulieu phan bo'!S59+'dulieu phan bo'!S67</f>
        <v>150618863.83333331</v>
      </c>
      <c r="E78" s="1858">
        <f>'[88]PHONG TCKT'!F51</f>
        <v>143676713</v>
      </c>
      <c r="F78" s="2248"/>
      <c r="G78" s="1861">
        <f t="shared" si="15"/>
        <v>45258150</v>
      </c>
      <c r="H78" s="1859">
        <f t="shared" si="16"/>
        <v>45258150</v>
      </c>
      <c r="I78" s="1859">
        <f>Phanbo2026!E68</f>
        <v>0</v>
      </c>
      <c r="J78" s="1859">
        <f>Phanbo2026!F68</f>
        <v>0</v>
      </c>
      <c r="K78" s="1859">
        <f>Phanbo2026!G68</f>
        <v>0</v>
      </c>
      <c r="L78" s="1859">
        <f>Phanbo2026!H68</f>
        <v>0</v>
      </c>
      <c r="M78" s="1859">
        <f>Phanbo2026!I68</f>
        <v>0</v>
      </c>
      <c r="N78" s="1859">
        <f>Phanbo2026!J68</f>
        <v>6465450</v>
      </c>
      <c r="O78" s="1859">
        <f>Phanbo2026!K68</f>
        <v>6465450</v>
      </c>
      <c r="P78" s="1859">
        <f>Phanbo2026!L68</f>
        <v>6465450</v>
      </c>
      <c r="Q78" s="1859">
        <f>Phanbo2026!M68</f>
        <v>6465450</v>
      </c>
      <c r="R78" s="1859">
        <f>Phanbo2026!N68</f>
        <v>6465450</v>
      </c>
      <c r="S78" s="1859">
        <f>Phanbo2026!O68</f>
        <v>6465450</v>
      </c>
      <c r="T78" s="1859">
        <f>Phanbo2026!P68</f>
        <v>6465450</v>
      </c>
      <c r="U78" s="1839">
        <f t="shared" si="14"/>
        <v>0</v>
      </c>
    </row>
    <row r="79" spans="1:21" s="1860" customFormat="1">
      <c r="A79" s="2091">
        <v>627721</v>
      </c>
      <c r="B79" s="1855" t="s">
        <v>1936</v>
      </c>
      <c r="C79" s="1856"/>
      <c r="D79" s="1857">
        <f>'dulieu phan bo'!S70</f>
        <v>119470000</v>
      </c>
      <c r="E79" s="1858">
        <f>'[88]PHONG TCKT'!F52</f>
        <v>0</v>
      </c>
      <c r="F79" s="2248"/>
      <c r="G79" s="1861">
        <f>SUM(I79:T79)</f>
        <v>89425050</v>
      </c>
      <c r="H79" s="1859">
        <f>G79</f>
        <v>89425050</v>
      </c>
      <c r="I79" s="1859">
        <f>Phanbo2026!E69</f>
        <v>0</v>
      </c>
      <c r="J79" s="1859">
        <f>Phanbo2026!F69</f>
        <v>8129550</v>
      </c>
      <c r="K79" s="1859">
        <f>Phanbo2026!G69</f>
        <v>8129550</v>
      </c>
      <c r="L79" s="1859">
        <f>Phanbo2026!H69</f>
        <v>8129550</v>
      </c>
      <c r="M79" s="1859">
        <f>Phanbo2026!I69</f>
        <v>8129550</v>
      </c>
      <c r="N79" s="1859">
        <f>Phanbo2026!J69</f>
        <v>8129550</v>
      </c>
      <c r="O79" s="1859">
        <f>Phanbo2026!K69</f>
        <v>8129550</v>
      </c>
      <c r="P79" s="1859">
        <f>Phanbo2026!L69</f>
        <v>8129550</v>
      </c>
      <c r="Q79" s="1859">
        <f>Phanbo2026!M69</f>
        <v>8129550</v>
      </c>
      <c r="R79" s="1859">
        <f>Phanbo2026!N69</f>
        <v>8129550</v>
      </c>
      <c r="S79" s="1859">
        <f>Phanbo2026!O69</f>
        <v>8129550</v>
      </c>
      <c r="T79" s="1859">
        <f>Phanbo2026!P69</f>
        <v>8129550</v>
      </c>
      <c r="U79" s="1839"/>
    </row>
    <row r="80" spans="1:21" s="1860" customFormat="1">
      <c r="A80" s="2091">
        <v>627721</v>
      </c>
      <c r="B80" s="1855" t="s">
        <v>1937</v>
      </c>
      <c r="C80" s="1856"/>
      <c r="D80" s="1857"/>
      <c r="E80" s="1858"/>
      <c r="F80" s="2248"/>
      <c r="G80" s="1861">
        <f t="shared" si="15"/>
        <v>115014600</v>
      </c>
      <c r="H80" s="1859">
        <f t="shared" ref="H80:H84" si="17">G80</f>
        <v>115014600</v>
      </c>
      <c r="I80" s="1859">
        <f>Phanbo2026!E70</f>
        <v>9584550</v>
      </c>
      <c r="J80" s="1859">
        <f>Phanbo2026!F70</f>
        <v>9584550</v>
      </c>
      <c r="K80" s="1859">
        <f>Phanbo2026!G70</f>
        <v>9584550</v>
      </c>
      <c r="L80" s="1859">
        <f>Phanbo2026!H70</f>
        <v>9584550</v>
      </c>
      <c r="M80" s="1859">
        <f>Phanbo2026!I70</f>
        <v>9584550</v>
      </c>
      <c r="N80" s="1859">
        <f>Phanbo2026!J70</f>
        <v>9584550</v>
      </c>
      <c r="O80" s="1859">
        <f>Phanbo2026!K70</f>
        <v>9584550</v>
      </c>
      <c r="P80" s="1859">
        <f>Phanbo2026!L70</f>
        <v>9584550</v>
      </c>
      <c r="Q80" s="1859">
        <f>Phanbo2026!M70</f>
        <v>9584550</v>
      </c>
      <c r="R80" s="1859">
        <f>Phanbo2026!N70</f>
        <v>9584550</v>
      </c>
      <c r="S80" s="1859">
        <f>Phanbo2026!O70</f>
        <v>9584550</v>
      </c>
      <c r="T80" s="1859">
        <f>Phanbo2026!P70</f>
        <v>9584550</v>
      </c>
      <c r="U80" s="1839"/>
    </row>
    <row r="81" spans="1:21" s="1860" customFormat="1">
      <c r="A81" s="2091">
        <v>627721</v>
      </c>
      <c r="B81" s="1855" t="s">
        <v>1938</v>
      </c>
      <c r="C81" s="1856"/>
      <c r="D81" s="1857"/>
      <c r="E81" s="1858"/>
      <c r="F81" s="2248"/>
      <c r="G81" s="1861">
        <f t="shared" si="15"/>
        <v>84353760.75</v>
      </c>
      <c r="H81" s="1859">
        <f t="shared" si="17"/>
        <v>84353760.75</v>
      </c>
      <c r="I81" s="1859">
        <f>Phanbo2026!E71</f>
        <v>0</v>
      </c>
      <c r="J81" s="1859">
        <f>Phanbo2026!F71</f>
        <v>0</v>
      </c>
      <c r="K81" s="1859">
        <f>Phanbo2026!G71</f>
        <v>0</v>
      </c>
      <c r="L81" s="1859">
        <f>Phanbo2026!H71</f>
        <v>0</v>
      </c>
      <c r="M81" s="1859">
        <f>Phanbo2026!I71</f>
        <v>0</v>
      </c>
      <c r="N81" s="1859">
        <f>Phanbo2026!J71</f>
        <v>12050537.25</v>
      </c>
      <c r="O81" s="1859">
        <f>Phanbo2026!K71</f>
        <v>12050537.25</v>
      </c>
      <c r="P81" s="1859">
        <f>Phanbo2026!L71</f>
        <v>12050537.25</v>
      </c>
      <c r="Q81" s="1859">
        <f>Phanbo2026!M71</f>
        <v>12050537.25</v>
      </c>
      <c r="R81" s="1859">
        <f>Phanbo2026!N71</f>
        <v>12050537.25</v>
      </c>
      <c r="S81" s="1859">
        <f>Phanbo2026!O71</f>
        <v>12050537.25</v>
      </c>
      <c r="T81" s="1859">
        <f>Phanbo2026!P71</f>
        <v>12050537.25</v>
      </c>
      <c r="U81" s="1839"/>
    </row>
    <row r="82" spans="1:21" s="1860" customFormat="1">
      <c r="A82" s="2091">
        <v>627721</v>
      </c>
      <c r="B82" s="1855" t="s">
        <v>1939</v>
      </c>
      <c r="C82" s="1856"/>
      <c r="D82" s="1857"/>
      <c r="E82" s="1858"/>
      <c r="F82" s="2248"/>
      <c r="G82" s="1861">
        <f>SUM(I82:T82)</f>
        <v>382195000</v>
      </c>
      <c r="H82" s="1859">
        <f t="shared" si="17"/>
        <v>382195000</v>
      </c>
      <c r="I82" s="1859">
        <f>Phanbo2026!E72</f>
        <v>0</v>
      </c>
      <c r="J82" s="1859">
        <f>Phanbo2026!F72</f>
        <v>0</v>
      </c>
      <c r="K82" s="1859">
        <f>Phanbo2026!G72</f>
        <v>0</v>
      </c>
      <c r="L82" s="1859">
        <f>Phanbo2026!H72</f>
        <v>0</v>
      </c>
      <c r="M82" s="1859">
        <f>Phanbo2026!I72</f>
        <v>0</v>
      </c>
      <c r="N82" s="1859">
        <f>Phanbo2026!J72</f>
        <v>0</v>
      </c>
      <c r="O82" s="1859">
        <f>Phanbo2026!K72</f>
        <v>63699166.666666664</v>
      </c>
      <c r="P82" s="1859">
        <f>Phanbo2026!L72</f>
        <v>63699166.666666664</v>
      </c>
      <c r="Q82" s="1859">
        <f>Phanbo2026!M72</f>
        <v>63699166.666666664</v>
      </c>
      <c r="R82" s="1859">
        <f>Phanbo2026!N72</f>
        <v>63699166.666666664</v>
      </c>
      <c r="S82" s="1859">
        <f>Phanbo2026!O72</f>
        <v>63699166.666666664</v>
      </c>
      <c r="T82" s="1859">
        <f>Phanbo2026!P72</f>
        <v>63699166.666666664</v>
      </c>
      <c r="U82" s="1839"/>
    </row>
    <row r="83" spans="1:21" s="1860" customFormat="1">
      <c r="A83" s="2091">
        <v>627721</v>
      </c>
      <c r="B83" s="1855" t="s">
        <v>1940</v>
      </c>
      <c r="C83" s="1856"/>
      <c r="D83" s="1857"/>
      <c r="E83" s="1858"/>
      <c r="F83" s="2248"/>
      <c r="G83" s="1861">
        <f t="shared" si="15"/>
        <v>0</v>
      </c>
      <c r="H83" s="1859">
        <f t="shared" si="17"/>
        <v>0</v>
      </c>
      <c r="I83" s="1859">
        <f>Phanbo2026!E73</f>
        <v>0</v>
      </c>
      <c r="J83" s="1859">
        <f>Phanbo2026!F73</f>
        <v>0</v>
      </c>
      <c r="K83" s="1859">
        <f>Phanbo2026!G73</f>
        <v>0</v>
      </c>
      <c r="L83" s="1859">
        <f>Phanbo2026!H73</f>
        <v>0</v>
      </c>
      <c r="M83" s="1859">
        <f>Phanbo2026!I73</f>
        <v>0</v>
      </c>
      <c r="N83" s="1859">
        <f>Phanbo2026!J73</f>
        <v>0</v>
      </c>
      <c r="O83" s="1859">
        <f>Phanbo2026!K73</f>
        <v>0</v>
      </c>
      <c r="P83" s="1859">
        <f>Phanbo2026!L73</f>
        <v>0</v>
      </c>
      <c r="Q83" s="1859">
        <f>Phanbo2026!M73</f>
        <v>0</v>
      </c>
      <c r="R83" s="1859">
        <f>Phanbo2026!N73</f>
        <v>0</v>
      </c>
      <c r="S83" s="1859">
        <f>Phanbo2026!O73</f>
        <v>0</v>
      </c>
      <c r="T83" s="1859">
        <f>Phanbo2026!P73</f>
        <v>0</v>
      </c>
      <c r="U83" s="1839"/>
    </row>
    <row r="84" spans="1:21" s="1860" customFormat="1">
      <c r="A84" s="1854">
        <v>627721</v>
      </c>
      <c r="B84" s="1855" t="s">
        <v>1602</v>
      </c>
      <c r="C84" s="1856"/>
      <c r="D84" s="1857">
        <f>'dulieu phan bo'!S71</f>
        <v>157400000</v>
      </c>
      <c r="E84" s="1858"/>
      <c r="F84" s="2248"/>
      <c r="G84" s="1861">
        <f t="shared" si="15"/>
        <v>0</v>
      </c>
      <c r="H84" s="1859">
        <f t="shared" si="17"/>
        <v>0</v>
      </c>
      <c r="I84" s="1859">
        <f>Phanbo2026!E74</f>
        <v>0</v>
      </c>
      <c r="J84" s="1859">
        <f>Phanbo2026!F74</f>
        <v>0</v>
      </c>
      <c r="K84" s="1859">
        <f>Phanbo2026!G74</f>
        <v>0</v>
      </c>
      <c r="L84" s="1859">
        <f>Phanbo2026!H74</f>
        <v>0</v>
      </c>
      <c r="M84" s="1859">
        <f>Phanbo2026!I74</f>
        <v>0</v>
      </c>
      <c r="N84" s="1859">
        <f>Phanbo2026!J74</f>
        <v>0</v>
      </c>
      <c r="O84" s="1859">
        <f>Phanbo2026!K74</f>
        <v>0</v>
      </c>
      <c r="P84" s="1859">
        <f>Phanbo2026!L74</f>
        <v>0</v>
      </c>
      <c r="Q84" s="1859">
        <f>Phanbo2026!M74</f>
        <v>0</v>
      </c>
      <c r="R84" s="1859">
        <f>Phanbo2026!N74</f>
        <v>0</v>
      </c>
      <c r="S84" s="1859">
        <f>Phanbo2026!O74</f>
        <v>0</v>
      </c>
      <c r="T84" s="1859">
        <f>Phanbo2026!P74</f>
        <v>0</v>
      </c>
      <c r="U84" s="1839"/>
    </row>
    <row r="85" spans="1:21" s="723" customFormat="1" ht="14.4">
      <c r="A85" s="719">
        <v>3.2</v>
      </c>
      <c r="B85" s="1125" t="s">
        <v>1628</v>
      </c>
      <c r="C85" s="721"/>
      <c r="D85" s="738"/>
      <c r="E85" s="1114">
        <f>'[88]PHONG TCKT'!$F$53</f>
        <v>126982580</v>
      </c>
      <c r="F85" s="2250"/>
      <c r="G85" s="1133">
        <v>0</v>
      </c>
      <c r="H85" s="1133">
        <f>G85</f>
        <v>0</v>
      </c>
      <c r="I85" s="1133"/>
      <c r="J85" s="1133"/>
      <c r="K85" s="1133"/>
      <c r="L85" s="1133"/>
      <c r="M85" s="1133"/>
      <c r="N85" s="1133"/>
      <c r="O85" s="1133"/>
      <c r="P85" s="1133"/>
      <c r="Q85" s="1133"/>
      <c r="R85" s="1133"/>
      <c r="S85" s="1133"/>
      <c r="T85" s="1133"/>
      <c r="U85" s="848"/>
    </row>
    <row r="86" spans="1:21" s="723" customFormat="1" ht="14.4">
      <c r="A86" s="719">
        <v>3.3</v>
      </c>
      <c r="B86" s="1125" t="s">
        <v>1604</v>
      </c>
      <c r="C86" s="721">
        <v>1053750000</v>
      </c>
      <c r="D86" s="738">
        <v>838000000</v>
      </c>
      <c r="E86" s="1114">
        <f>'[88]PHONG TCKT'!$F$54</f>
        <v>0</v>
      </c>
      <c r="F86" s="2250"/>
      <c r="G86" s="1135">
        <f>SUM(I86:T86)</f>
        <v>0</v>
      </c>
      <c r="H86" s="1135">
        <f>G86</f>
        <v>0</v>
      </c>
      <c r="I86" s="1133"/>
      <c r="J86" s="1133"/>
      <c r="K86" s="1133"/>
      <c r="L86" s="1133"/>
      <c r="M86" s="1133"/>
      <c r="N86" s="1133"/>
      <c r="O86" s="1133"/>
      <c r="P86" s="1133"/>
      <c r="Q86" s="1133"/>
      <c r="R86" s="1133"/>
      <c r="S86" s="1133"/>
      <c r="T86" s="1133"/>
      <c r="U86" s="848">
        <f>SUM(V86:AG86)</f>
        <v>0</v>
      </c>
    </row>
    <row r="87" spans="1:21" s="723" customFormat="1">
      <c r="A87" s="719">
        <v>4</v>
      </c>
      <c r="B87" s="1125" t="s">
        <v>1609</v>
      </c>
      <c r="C87" s="721"/>
      <c r="D87" s="738"/>
      <c r="E87" s="1114">
        <f>E88+E111+E112</f>
        <v>26870038735.400002</v>
      </c>
      <c r="F87" s="2250"/>
      <c r="G87" s="1136">
        <f>G88+G106+G111</f>
        <v>24078352504</v>
      </c>
      <c r="H87" s="1136">
        <f t="shared" ref="H87:T87" si="18">H88+H106+H111</f>
        <v>21534843327.599998</v>
      </c>
      <c r="I87" s="1136">
        <f t="shared" si="18"/>
        <v>1900031422.6666667</v>
      </c>
      <c r="J87" s="1136">
        <f t="shared" si="18"/>
        <v>1900031422.6666667</v>
      </c>
      <c r="K87" s="1136">
        <f t="shared" si="18"/>
        <v>1900031422.6666667</v>
      </c>
      <c r="L87" s="1136">
        <f t="shared" si="18"/>
        <v>1900031427.6666667</v>
      </c>
      <c r="M87" s="1136">
        <f t="shared" si="18"/>
        <v>1638979589.6666667</v>
      </c>
      <c r="N87" s="1136">
        <f t="shared" si="18"/>
        <v>1990229589.6666667</v>
      </c>
      <c r="O87" s="1136">
        <f t="shared" si="18"/>
        <v>2088771246.3333335</v>
      </c>
      <c r="P87" s="1136">
        <f t="shared" si="18"/>
        <v>2207538525.666667</v>
      </c>
      <c r="Q87" s="1136">
        <f t="shared" si="18"/>
        <v>2207538520.666667</v>
      </c>
      <c r="R87" s="1136">
        <f t="shared" si="18"/>
        <v>1991954810.6666667</v>
      </c>
      <c r="S87" s="1136">
        <f t="shared" si="18"/>
        <v>2176607261.3333335</v>
      </c>
      <c r="T87" s="1136">
        <f t="shared" si="18"/>
        <v>2176607264.3333335</v>
      </c>
      <c r="U87" s="848">
        <f>U88+U130+U131</f>
        <v>0</v>
      </c>
    </row>
    <row r="88" spans="1:21" s="1162" customFormat="1" ht="14.4">
      <c r="A88" s="1849">
        <v>4.0999999999999996</v>
      </c>
      <c r="B88" s="1850" t="s">
        <v>1610</v>
      </c>
      <c r="C88" s="1851">
        <f>SUM(C89:C100)</f>
        <v>13898865037.058332</v>
      </c>
      <c r="D88" s="1852">
        <f>SUM(D89:D100)</f>
        <v>11830261072.125</v>
      </c>
      <c r="E88" s="1852">
        <f>'[84]DK2024 (11.24)'!$W$62</f>
        <v>24897040855.400002</v>
      </c>
      <c r="F88" s="2247">
        <f>'[85]2025 (10.25)'!$AN$68</f>
        <v>29041189194.200005</v>
      </c>
      <c r="G88" s="1896">
        <f>SUM(G89:G105)</f>
        <v>23465852492</v>
      </c>
      <c r="H88" s="1896">
        <f>SUM(H89:H105)</f>
        <v>20922343315.599998</v>
      </c>
      <c r="I88" s="1896">
        <f>SUM(I89:I105)</f>
        <v>1853781421.6666667</v>
      </c>
      <c r="J88" s="1896">
        <f t="shared" ref="J88:T88" si="19">SUM(J89:J105)</f>
        <v>1853781421.6666667</v>
      </c>
      <c r="K88" s="1896">
        <f t="shared" si="19"/>
        <v>1853781421.6666667</v>
      </c>
      <c r="L88" s="1896">
        <f t="shared" si="19"/>
        <v>1853781426.6666667</v>
      </c>
      <c r="M88" s="1896">
        <f t="shared" si="19"/>
        <v>1592729588.6666667</v>
      </c>
      <c r="N88" s="1896">
        <f t="shared" si="19"/>
        <v>1943979588.6666667</v>
      </c>
      <c r="O88" s="1896">
        <f t="shared" si="19"/>
        <v>2042521245.3333335</v>
      </c>
      <c r="P88" s="1896">
        <f t="shared" si="19"/>
        <v>2161288524.666667</v>
      </c>
      <c r="Q88" s="1896">
        <f t="shared" si="19"/>
        <v>2161288519.666667</v>
      </c>
      <c r="R88" s="1896">
        <f t="shared" si="19"/>
        <v>1945704809.6666667</v>
      </c>
      <c r="S88" s="1896">
        <f t="shared" si="19"/>
        <v>2101607260.3333335</v>
      </c>
      <c r="T88" s="1896">
        <f t="shared" si="19"/>
        <v>2101607263.3333335</v>
      </c>
      <c r="U88" s="1839">
        <f>SUM(U91:U99)</f>
        <v>0</v>
      </c>
    </row>
    <row r="89" spans="1:21" s="2564" customFormat="1">
      <c r="A89" s="2556">
        <v>627783</v>
      </c>
      <c r="B89" s="2557" t="s">
        <v>1665</v>
      </c>
      <c r="C89" s="2558">
        <f>'dulieu phan bo'!F83+'dulieu phan bo'!F90</f>
        <v>824324999.99999988</v>
      </c>
      <c r="D89" s="2559">
        <f>'dulieu phan bo'!S83+'dulieu phan bo'!S90</f>
        <v>0</v>
      </c>
      <c r="E89" s="2560"/>
      <c r="F89" s="2561"/>
      <c r="G89" s="2562">
        <f>SUM(I89:T89)</f>
        <v>1620087438</v>
      </c>
      <c r="H89" s="2562">
        <f>G89*60%</f>
        <v>972052462.79999995</v>
      </c>
      <c r="I89" s="2562">
        <f>Phanbo2026!E77</f>
        <v>231441064</v>
      </c>
      <c r="J89" s="2562">
        <f>Phanbo2026!F77</f>
        <v>231441064</v>
      </c>
      <c r="K89" s="2562">
        <f>Phanbo2026!G77</f>
        <v>231441064</v>
      </c>
      <c r="L89" s="2562">
        <f>Phanbo2026!H77</f>
        <v>231441064</v>
      </c>
      <c r="M89" s="2562">
        <f>Phanbo2026!I77</f>
        <v>231441064</v>
      </c>
      <c r="N89" s="2562">
        <f>Phanbo2026!J77</f>
        <v>231441064</v>
      </c>
      <c r="O89" s="2562">
        <f>Phanbo2026!K77</f>
        <v>231441054</v>
      </c>
      <c r="P89" s="2562">
        <f>Phanbo2026!L77</f>
        <v>0</v>
      </c>
      <c r="Q89" s="2562">
        <f>Phanbo2026!M77</f>
        <v>0</v>
      </c>
      <c r="R89" s="2562">
        <f>Phanbo2026!N77</f>
        <v>0</v>
      </c>
      <c r="S89" s="2562">
        <f>Phanbo2026!O77</f>
        <v>0</v>
      </c>
      <c r="T89" s="2562">
        <f>Phanbo2026!P77</f>
        <v>0</v>
      </c>
      <c r="U89" s="2575"/>
    </row>
    <row r="90" spans="1:21" s="1860" customFormat="1">
      <c r="A90" s="1854">
        <v>627782</v>
      </c>
      <c r="B90" s="1855" t="s">
        <v>1956</v>
      </c>
      <c r="C90" s="1856">
        <f>'dulieu phan bo'!F82+'dulieu phan bo'!F89</f>
        <v>722860916.66666663</v>
      </c>
      <c r="D90" s="1857">
        <f>'dulieu phan bo'!S82+'dulieu phan bo'!S89</f>
        <v>126982583.33333333</v>
      </c>
      <c r="E90" s="1858"/>
      <c r="F90" s="2248"/>
      <c r="G90" s="1861">
        <f t="shared" ref="G90:G100" si="20">SUM(I90:T90)</f>
        <v>1971895020</v>
      </c>
      <c r="H90" s="1897">
        <f>SUM(I90:T90)</f>
        <v>1971895020</v>
      </c>
      <c r="I90" s="1897">
        <f>Phanbo2026!E78</f>
        <v>164324585</v>
      </c>
      <c r="J90" s="1897">
        <f>Phanbo2026!F78</f>
        <v>164324585</v>
      </c>
      <c r="K90" s="1897">
        <f>Phanbo2026!G78</f>
        <v>164324585</v>
      </c>
      <c r="L90" s="1897">
        <f>Phanbo2026!H78</f>
        <v>164324585</v>
      </c>
      <c r="M90" s="1897">
        <f>Phanbo2026!I78</f>
        <v>164324585</v>
      </c>
      <c r="N90" s="1897">
        <f>Phanbo2026!J78</f>
        <v>164324585</v>
      </c>
      <c r="O90" s="1897">
        <f>Phanbo2026!K78</f>
        <v>164324585</v>
      </c>
      <c r="P90" s="1897">
        <f>Phanbo2026!L78</f>
        <v>164324585</v>
      </c>
      <c r="Q90" s="1897">
        <f>Phanbo2026!M78</f>
        <v>164324585</v>
      </c>
      <c r="R90" s="1897">
        <f>Phanbo2026!N78</f>
        <v>164324585</v>
      </c>
      <c r="S90" s="1897">
        <f>Phanbo2026!O78</f>
        <v>164324585</v>
      </c>
      <c r="T90" s="1897">
        <f>Phanbo2026!P78</f>
        <v>164324585</v>
      </c>
      <c r="U90" s="1839"/>
    </row>
    <row r="91" spans="1:21" s="1860" customFormat="1">
      <c r="A91" s="1854">
        <v>627782</v>
      </c>
      <c r="B91" s="1855" t="s">
        <v>1957</v>
      </c>
      <c r="C91" s="1856">
        <f>'dulieu phan bo'!F88+'dulieu phan bo'!F94</f>
        <v>533839564.33333337</v>
      </c>
      <c r="D91" s="1857">
        <f>'dulieu phan bo'!S88+'dulieu phan bo'!S94</f>
        <v>432415618.66666663</v>
      </c>
      <c r="E91" s="1858"/>
      <c r="F91" s="2248"/>
      <c r="G91" s="1861">
        <f t="shared" si="20"/>
        <v>214275504</v>
      </c>
      <c r="H91" s="1897">
        <f t="shared" ref="H91:H105" si="21">SUM(I91:T91)</f>
        <v>214275504</v>
      </c>
      <c r="I91" s="1897">
        <f>Phanbo2026!E79</f>
        <v>17856292</v>
      </c>
      <c r="J91" s="1897">
        <f>Phanbo2026!F79</f>
        <v>17856292</v>
      </c>
      <c r="K91" s="1897">
        <f>Phanbo2026!G79</f>
        <v>17856292</v>
      </c>
      <c r="L91" s="1897">
        <f>Phanbo2026!H79</f>
        <v>17856292</v>
      </c>
      <c r="M91" s="1897">
        <f>Phanbo2026!I79</f>
        <v>17856292</v>
      </c>
      <c r="N91" s="1897">
        <f>Phanbo2026!J79</f>
        <v>17856292</v>
      </c>
      <c r="O91" s="1897">
        <f>Phanbo2026!K79</f>
        <v>17856292</v>
      </c>
      <c r="P91" s="1897">
        <f>Phanbo2026!L79</f>
        <v>17856292</v>
      </c>
      <c r="Q91" s="1897">
        <f>Phanbo2026!M79</f>
        <v>17856292</v>
      </c>
      <c r="R91" s="1897">
        <f>Phanbo2026!N79</f>
        <v>17856292</v>
      </c>
      <c r="S91" s="1897">
        <f>Phanbo2026!O79</f>
        <v>17856292</v>
      </c>
      <c r="T91" s="1897">
        <f>Phanbo2026!P79</f>
        <v>17856292</v>
      </c>
      <c r="U91" s="1839">
        <f t="shared" ref="U91:U99" si="22">SUM(V91:AG91)</f>
        <v>0</v>
      </c>
    </row>
    <row r="92" spans="1:21" s="1860" customFormat="1">
      <c r="A92" s="1854">
        <v>627782</v>
      </c>
      <c r="B92" s="1855" t="s">
        <v>1958</v>
      </c>
      <c r="C92" s="1856">
        <f>'dulieu phan bo'!F81+'dulieu phan bo'!F95</f>
        <v>445675884.83333331</v>
      </c>
      <c r="D92" s="1857">
        <f>'dulieu phan bo'!S81+'dulieu phan bo'!S95</f>
        <v>735422149.99999988</v>
      </c>
      <c r="E92" s="1858"/>
      <c r="F92" s="2248"/>
      <c r="G92" s="1861">
        <f t="shared" si="20"/>
        <v>566597688</v>
      </c>
      <c r="H92" s="1897">
        <f t="shared" si="21"/>
        <v>566597688</v>
      </c>
      <c r="I92" s="1897">
        <f>Phanbo2026!E80</f>
        <v>47216474</v>
      </c>
      <c r="J92" s="1897">
        <f>Phanbo2026!F80</f>
        <v>47216474</v>
      </c>
      <c r="K92" s="1897">
        <f>Phanbo2026!G80</f>
        <v>47216474</v>
      </c>
      <c r="L92" s="1897">
        <f>Phanbo2026!H80</f>
        <v>47216474</v>
      </c>
      <c r="M92" s="1897">
        <f>Phanbo2026!I80</f>
        <v>47216474</v>
      </c>
      <c r="N92" s="1897">
        <f>Phanbo2026!J80</f>
        <v>47216474</v>
      </c>
      <c r="O92" s="1897">
        <f>Phanbo2026!K80</f>
        <v>47216474</v>
      </c>
      <c r="P92" s="1897">
        <f>Phanbo2026!L80</f>
        <v>47216474</v>
      </c>
      <c r="Q92" s="1897">
        <f>Phanbo2026!M80</f>
        <v>47216474</v>
      </c>
      <c r="R92" s="1897">
        <f>Phanbo2026!N80</f>
        <v>47216474</v>
      </c>
      <c r="S92" s="1897">
        <f>Phanbo2026!O80</f>
        <v>47216474</v>
      </c>
      <c r="T92" s="1897">
        <f>Phanbo2026!P80</f>
        <v>47216474</v>
      </c>
      <c r="U92" s="1839">
        <f t="shared" si="22"/>
        <v>0</v>
      </c>
    </row>
    <row r="93" spans="1:21" s="1860" customFormat="1">
      <c r="A93" s="1854">
        <v>627782</v>
      </c>
      <c r="B93" s="1855" t="s">
        <v>1959</v>
      </c>
      <c r="C93" s="1856">
        <f>'dulieu phan bo'!F84+'dulieu phan bo'!F85</f>
        <v>559311200</v>
      </c>
      <c r="D93" s="1857">
        <f>'dulieu phan bo'!S84+'dulieu phan bo'!S85+'dulieu phan bo'!S97</f>
        <v>3117385200</v>
      </c>
      <c r="E93" s="1858"/>
      <c r="F93" s="2248"/>
      <c r="G93" s="1861">
        <f t="shared" si="20"/>
        <v>1957690416</v>
      </c>
      <c r="H93" s="1897">
        <f t="shared" si="21"/>
        <v>1957690416</v>
      </c>
      <c r="I93" s="1897">
        <f>Phanbo2026!E81</f>
        <v>163140868</v>
      </c>
      <c r="J93" s="1897">
        <f>Phanbo2026!F81</f>
        <v>163140868</v>
      </c>
      <c r="K93" s="1897">
        <f>Phanbo2026!G81</f>
        <v>163140868</v>
      </c>
      <c r="L93" s="1897">
        <f>Phanbo2026!H81</f>
        <v>163140868</v>
      </c>
      <c r="M93" s="1897">
        <f>Phanbo2026!I81</f>
        <v>163140868</v>
      </c>
      <c r="N93" s="1897">
        <f>Phanbo2026!J81</f>
        <v>163140868</v>
      </c>
      <c r="O93" s="1897">
        <f>Phanbo2026!K81</f>
        <v>163140868</v>
      </c>
      <c r="P93" s="1897">
        <f>Phanbo2026!L81</f>
        <v>163140868</v>
      </c>
      <c r="Q93" s="1897">
        <f>Phanbo2026!M81</f>
        <v>163140868</v>
      </c>
      <c r="R93" s="1897">
        <f>Phanbo2026!N81</f>
        <v>163140868</v>
      </c>
      <c r="S93" s="1897">
        <f>Phanbo2026!O81</f>
        <v>163140868</v>
      </c>
      <c r="T93" s="1897">
        <f>Phanbo2026!P81</f>
        <v>163140868</v>
      </c>
      <c r="U93" s="1839">
        <f t="shared" si="22"/>
        <v>0</v>
      </c>
    </row>
    <row r="94" spans="1:21" s="1860" customFormat="1">
      <c r="A94" s="1854">
        <v>627782</v>
      </c>
      <c r="B94" s="1855" t="s">
        <v>1667</v>
      </c>
      <c r="C94" s="1856">
        <f>'dulieu phan bo'!F78*60%</f>
        <v>1370801959.7249999</v>
      </c>
      <c r="D94" s="1857">
        <f>('dulieu phan bo'!S78+'dulieu phan bo'!S98)*60%</f>
        <v>970000000</v>
      </c>
      <c r="E94" s="1858"/>
      <c r="F94" s="2248"/>
      <c r="G94" s="1861">
        <f t="shared" si="20"/>
        <v>1044207337</v>
      </c>
      <c r="H94" s="1897">
        <f t="shared" si="21"/>
        <v>1044207337</v>
      </c>
      <c r="I94" s="1897">
        <f>Phanbo2026!E82</f>
        <v>261051833</v>
      </c>
      <c r="J94" s="1897">
        <f>Phanbo2026!F82</f>
        <v>261051833</v>
      </c>
      <c r="K94" s="1897">
        <f>Phanbo2026!G82</f>
        <v>261051833</v>
      </c>
      <c r="L94" s="1897">
        <f>Phanbo2026!H82</f>
        <v>261051838</v>
      </c>
      <c r="M94" s="1897">
        <f>Phanbo2026!I82</f>
        <v>0</v>
      </c>
      <c r="N94" s="1897">
        <f>Phanbo2026!J82</f>
        <v>0</v>
      </c>
      <c r="O94" s="1897">
        <f>Phanbo2026!K82</f>
        <v>0</v>
      </c>
      <c r="P94" s="1897">
        <f>Phanbo2026!L82</f>
        <v>0</v>
      </c>
      <c r="Q94" s="1897">
        <f>Phanbo2026!M82</f>
        <v>0</v>
      </c>
      <c r="R94" s="1897">
        <f>Phanbo2026!N82</f>
        <v>0</v>
      </c>
      <c r="S94" s="1897">
        <f>Phanbo2026!O82</f>
        <v>0</v>
      </c>
      <c r="T94" s="1897">
        <f>Phanbo2026!P82</f>
        <v>0</v>
      </c>
      <c r="U94" s="1839">
        <f t="shared" si="22"/>
        <v>0</v>
      </c>
    </row>
    <row r="95" spans="1:21" s="1860" customFormat="1">
      <c r="A95" s="1854">
        <v>627782</v>
      </c>
      <c r="B95" s="1855" t="s">
        <v>1960</v>
      </c>
      <c r="C95" s="1856">
        <f>'dulieu phan bo'!F79</f>
        <v>2251830779.9166665</v>
      </c>
      <c r="D95" s="1857">
        <f>'dulieu phan bo'!S79+'dulieu phan bo'!S99</f>
        <v>500000000</v>
      </c>
      <c r="E95" s="1858"/>
      <c r="F95" s="2248"/>
      <c r="G95" s="1861">
        <f t="shared" si="20"/>
        <v>1263892088</v>
      </c>
      <c r="H95" s="1897">
        <f t="shared" si="21"/>
        <v>1263892088</v>
      </c>
      <c r="I95" s="1897">
        <f>Phanbo2026!E83</f>
        <v>126389208</v>
      </c>
      <c r="J95" s="1897">
        <f>Phanbo2026!F83</f>
        <v>126389208</v>
      </c>
      <c r="K95" s="1897">
        <f>Phanbo2026!G83</f>
        <v>126389208</v>
      </c>
      <c r="L95" s="1897">
        <f>Phanbo2026!H83</f>
        <v>126389208</v>
      </c>
      <c r="M95" s="1897">
        <f>Phanbo2026!I83</f>
        <v>126389208</v>
      </c>
      <c r="N95" s="1897">
        <f>Phanbo2026!J83</f>
        <v>126389208</v>
      </c>
      <c r="O95" s="1897">
        <f>Phanbo2026!K83</f>
        <v>126389208</v>
      </c>
      <c r="P95" s="1897">
        <f>Phanbo2026!L83</f>
        <v>126389208</v>
      </c>
      <c r="Q95" s="1897">
        <f>Phanbo2026!M83</f>
        <v>126389208</v>
      </c>
      <c r="R95" s="1897">
        <f>Phanbo2026!N83</f>
        <v>126389216</v>
      </c>
      <c r="S95" s="1897">
        <f>Phanbo2026!O83</f>
        <v>0</v>
      </c>
      <c r="T95" s="1897">
        <f>Phanbo2026!P83</f>
        <v>0</v>
      </c>
      <c r="U95" s="1839">
        <f t="shared" si="22"/>
        <v>0</v>
      </c>
    </row>
    <row r="96" spans="1:21" s="2564" customFormat="1">
      <c r="A96" s="2556">
        <v>627783</v>
      </c>
      <c r="B96" s="2557" t="s">
        <v>1961</v>
      </c>
      <c r="C96" s="2558">
        <f>'dulieu phan bo'!F86+'dulieu phan bo'!F96</f>
        <v>3756046343.5</v>
      </c>
      <c r="D96" s="2559">
        <f>'dulieu phan bo'!S86</f>
        <v>1523352643.125</v>
      </c>
      <c r="E96" s="2560"/>
      <c r="F96" s="2561"/>
      <c r="G96" s="2562">
        <f>SUM(I96:T96)</f>
        <v>2279935503</v>
      </c>
      <c r="H96" s="2562">
        <f>G96*60%</f>
        <v>1367961301.8</v>
      </c>
      <c r="I96" s="2562">
        <f>Phanbo2026!E84</f>
        <v>189994625</v>
      </c>
      <c r="J96" s="2562">
        <f>Phanbo2026!F84</f>
        <v>189994625</v>
      </c>
      <c r="K96" s="2562">
        <f>Phanbo2026!G84</f>
        <v>189994625</v>
      </c>
      <c r="L96" s="2562">
        <f>Phanbo2026!H84</f>
        <v>189994625</v>
      </c>
      <c r="M96" s="2562">
        <f>Phanbo2026!I84</f>
        <v>189994625</v>
      </c>
      <c r="N96" s="2562">
        <f>Phanbo2026!J84</f>
        <v>189994625</v>
      </c>
      <c r="O96" s="2562">
        <f>Phanbo2026!K84</f>
        <v>189994625</v>
      </c>
      <c r="P96" s="2562">
        <f>Phanbo2026!L84</f>
        <v>189994625</v>
      </c>
      <c r="Q96" s="2562">
        <f>Phanbo2026!M84</f>
        <v>189994625</v>
      </c>
      <c r="R96" s="2562">
        <f>Phanbo2026!N84</f>
        <v>189994625</v>
      </c>
      <c r="S96" s="2562">
        <f>Phanbo2026!O84</f>
        <v>189994625</v>
      </c>
      <c r="T96" s="2562">
        <f>Phanbo2026!P84</f>
        <v>189994628</v>
      </c>
      <c r="U96" s="2563">
        <f t="shared" si="22"/>
        <v>0</v>
      </c>
    </row>
    <row r="97" spans="1:33" s="1860" customFormat="1">
      <c r="A97" s="1854">
        <v>627782</v>
      </c>
      <c r="B97" s="1855" t="s">
        <v>1670</v>
      </c>
      <c r="C97" s="1856">
        <f>'dulieu phan bo'!F91+'dulieu phan bo'!F92</f>
        <v>456666666.66666663</v>
      </c>
      <c r="D97" s="1857">
        <f>'dulieu phan bo'!S91+'dulieu phan bo'!S92</f>
        <v>1241666666.6666667</v>
      </c>
      <c r="E97" s="1858"/>
      <c r="F97" s="2248"/>
      <c r="G97" s="1861">
        <f t="shared" si="20"/>
        <v>1940253502</v>
      </c>
      <c r="H97" s="1897">
        <f t="shared" si="21"/>
        <v>1940253502</v>
      </c>
      <c r="I97" s="1897">
        <f>Phanbo2026!E85</f>
        <v>215583723</v>
      </c>
      <c r="J97" s="1897">
        <f>Phanbo2026!F85</f>
        <v>215583723</v>
      </c>
      <c r="K97" s="1897">
        <f>Phanbo2026!G85</f>
        <v>215583723</v>
      </c>
      <c r="L97" s="1897">
        <f>Phanbo2026!H85</f>
        <v>215583723</v>
      </c>
      <c r="M97" s="1897">
        <f>Phanbo2026!I85</f>
        <v>215583723</v>
      </c>
      <c r="N97" s="1897">
        <f>Phanbo2026!J85</f>
        <v>215583723</v>
      </c>
      <c r="O97" s="1897">
        <f>Phanbo2026!K85</f>
        <v>215583723</v>
      </c>
      <c r="P97" s="1897">
        <f>Phanbo2026!L85</f>
        <v>215583723</v>
      </c>
      <c r="Q97" s="1897">
        <f>Phanbo2026!M85</f>
        <v>215583718</v>
      </c>
      <c r="R97" s="1897">
        <f>Phanbo2026!N85</f>
        <v>0</v>
      </c>
      <c r="S97" s="1897">
        <f>Phanbo2026!O85</f>
        <v>0</v>
      </c>
      <c r="T97" s="1897">
        <f>Phanbo2026!P85</f>
        <v>0</v>
      </c>
      <c r="U97" s="1839">
        <f t="shared" si="22"/>
        <v>0</v>
      </c>
    </row>
    <row r="98" spans="1:33" s="1860" customFormat="1">
      <c r="A98" s="1854">
        <v>627782</v>
      </c>
      <c r="B98" s="1855" t="s">
        <v>1962</v>
      </c>
      <c r="C98" s="1856">
        <f>'dulieu phan bo'!F87</f>
        <v>1599108630.9999998</v>
      </c>
      <c r="D98" s="1857">
        <f>'dulieu phan bo'!S87</f>
        <v>533036210.33333331</v>
      </c>
      <c r="E98" s="1858"/>
      <c r="F98" s="2248"/>
      <c r="G98" s="1861">
        <f t="shared" si="20"/>
        <v>961392996</v>
      </c>
      <c r="H98" s="1897">
        <f t="shared" si="21"/>
        <v>961392996</v>
      </c>
      <c r="I98" s="1897">
        <f>Phanbo2026!E86</f>
        <v>80116083</v>
      </c>
      <c r="J98" s="1897">
        <f>Phanbo2026!F86</f>
        <v>80116083</v>
      </c>
      <c r="K98" s="1897">
        <f>Phanbo2026!G86</f>
        <v>80116083</v>
      </c>
      <c r="L98" s="1897">
        <f>Phanbo2026!H86</f>
        <v>80116083</v>
      </c>
      <c r="M98" s="1897">
        <f>Phanbo2026!I86</f>
        <v>80116083</v>
      </c>
      <c r="N98" s="1897">
        <f>Phanbo2026!J86</f>
        <v>80116083</v>
      </c>
      <c r="O98" s="1897">
        <f>Phanbo2026!K86</f>
        <v>80116083</v>
      </c>
      <c r="P98" s="1897">
        <f>Phanbo2026!L86</f>
        <v>80116083</v>
      </c>
      <c r="Q98" s="1897">
        <f>Phanbo2026!M86</f>
        <v>80116083</v>
      </c>
      <c r="R98" s="1897">
        <f>Phanbo2026!N86</f>
        <v>80116083</v>
      </c>
      <c r="S98" s="1897">
        <f>Phanbo2026!O86</f>
        <v>80116083</v>
      </c>
      <c r="T98" s="1897">
        <f>Phanbo2026!P86</f>
        <v>80116083</v>
      </c>
      <c r="U98" s="1839">
        <f t="shared" si="22"/>
        <v>0</v>
      </c>
    </row>
    <row r="99" spans="1:33" s="1860" customFormat="1">
      <c r="A99" s="1854">
        <v>627782</v>
      </c>
      <c r="B99" s="1855" t="s">
        <v>1963</v>
      </c>
      <c r="C99" s="1856">
        <f>'dulieu phan bo'!F93+'dulieu phan bo'!F80</f>
        <v>1378398090.4166667</v>
      </c>
      <c r="D99" s="1857">
        <f>'dulieu phan bo'!S93+'dulieu phan bo'!S80</f>
        <v>2650000000</v>
      </c>
      <c r="E99" s="1858"/>
      <c r="F99" s="2248"/>
      <c r="G99" s="1861">
        <f t="shared" si="20"/>
        <v>4279999999.9999995</v>
      </c>
      <c r="H99" s="1897">
        <f t="shared" si="21"/>
        <v>4279999999.9999995</v>
      </c>
      <c r="I99" s="1897">
        <f>Phanbo2026!E87</f>
        <v>356666666.66666669</v>
      </c>
      <c r="J99" s="1897">
        <f>Phanbo2026!F87</f>
        <v>356666666.66666669</v>
      </c>
      <c r="K99" s="1897">
        <f>Phanbo2026!G87</f>
        <v>356666666.66666669</v>
      </c>
      <c r="L99" s="1897">
        <f>Phanbo2026!H87</f>
        <v>356666666.66666669</v>
      </c>
      <c r="M99" s="1897">
        <f>Phanbo2026!I87</f>
        <v>356666666.66666669</v>
      </c>
      <c r="N99" s="1897">
        <f>Phanbo2026!J87</f>
        <v>356666666.66666669</v>
      </c>
      <c r="O99" s="1897">
        <f>Phanbo2026!K87</f>
        <v>356666666.66666669</v>
      </c>
      <c r="P99" s="1897">
        <f>Phanbo2026!L87</f>
        <v>356666666.66666669</v>
      </c>
      <c r="Q99" s="1897">
        <f>Phanbo2026!M87</f>
        <v>356666666.66666669</v>
      </c>
      <c r="R99" s="1897">
        <f>Phanbo2026!N87</f>
        <v>356666666.66666669</v>
      </c>
      <c r="S99" s="1897">
        <f>Phanbo2026!O87</f>
        <v>356666666.66666669</v>
      </c>
      <c r="T99" s="1897">
        <f>Phanbo2026!P87</f>
        <v>356666666.66666669</v>
      </c>
      <c r="U99" s="1839">
        <f t="shared" si="22"/>
        <v>0</v>
      </c>
    </row>
    <row r="100" spans="1:33" s="1860" customFormat="1">
      <c r="A100" s="1854">
        <v>627782</v>
      </c>
      <c r="B100" s="1855" t="s">
        <v>1964</v>
      </c>
      <c r="C100" s="1856"/>
      <c r="D100" s="1857"/>
      <c r="E100" s="1858"/>
      <c r="F100" s="2248"/>
      <c r="G100" s="1861">
        <f t="shared" si="20"/>
        <v>591250000</v>
      </c>
      <c r="H100" s="1897">
        <f t="shared" si="21"/>
        <v>591250000</v>
      </c>
      <c r="I100" s="1897">
        <f>Phanbo2026!E88</f>
        <v>0</v>
      </c>
      <c r="J100" s="1897">
        <f>Phanbo2026!F88</f>
        <v>0</v>
      </c>
      <c r="K100" s="1897">
        <f>Phanbo2026!G88</f>
        <v>0</v>
      </c>
      <c r="L100" s="1897">
        <f>Phanbo2026!H88</f>
        <v>0</v>
      </c>
      <c r="M100" s="1897">
        <f>Phanbo2026!I88</f>
        <v>0</v>
      </c>
      <c r="N100" s="1897">
        <f>Phanbo2026!J88</f>
        <v>0</v>
      </c>
      <c r="O100" s="1897">
        <f>Phanbo2026!K88</f>
        <v>98541666.666666672</v>
      </c>
      <c r="P100" s="1897">
        <f>Phanbo2026!L88</f>
        <v>98541666.666666672</v>
      </c>
      <c r="Q100" s="1897">
        <f>Phanbo2026!M88</f>
        <v>98541666.666666672</v>
      </c>
      <c r="R100" s="1897">
        <f>Phanbo2026!N88</f>
        <v>98541666.666666672</v>
      </c>
      <c r="S100" s="1897">
        <f>Phanbo2026!O88</f>
        <v>98541666.666666672</v>
      </c>
      <c r="T100" s="1897">
        <f>Phanbo2026!P88</f>
        <v>98541666.666666672</v>
      </c>
      <c r="U100" s="1839"/>
    </row>
    <row r="101" spans="1:33" s="2564" customFormat="1">
      <c r="A101" s="2556">
        <v>627783</v>
      </c>
      <c r="B101" s="2557" t="s">
        <v>1965</v>
      </c>
      <c r="C101" s="2558"/>
      <c r="D101" s="2559"/>
      <c r="E101" s="2560"/>
      <c r="F101" s="2561"/>
      <c r="G101" s="2562">
        <f>SUM(I101:T101)</f>
        <v>2458750000</v>
      </c>
      <c r="H101" s="2562">
        <f>G101*60%</f>
        <v>1475250000</v>
      </c>
      <c r="I101" s="2562">
        <f>Phanbo2026!E89</f>
        <v>0</v>
      </c>
      <c r="J101" s="2562">
        <f>Phanbo2026!F89</f>
        <v>0</v>
      </c>
      <c r="K101" s="2562">
        <f>Phanbo2026!G89</f>
        <v>0</v>
      </c>
      <c r="L101" s="2562">
        <f>Phanbo2026!H89</f>
        <v>0</v>
      </c>
      <c r="M101" s="2562">
        <f>Phanbo2026!I89</f>
        <v>0</v>
      </c>
      <c r="N101" s="2562">
        <f>Phanbo2026!J89</f>
        <v>351250000</v>
      </c>
      <c r="O101" s="2562">
        <f>Phanbo2026!K89</f>
        <v>351250000</v>
      </c>
      <c r="P101" s="2562">
        <f>Phanbo2026!L89</f>
        <v>351250000</v>
      </c>
      <c r="Q101" s="2562">
        <f>Phanbo2026!M89</f>
        <v>351250000</v>
      </c>
      <c r="R101" s="2562">
        <f>Phanbo2026!N89</f>
        <v>351250000</v>
      </c>
      <c r="S101" s="2562">
        <f>Phanbo2026!O89</f>
        <v>351250000</v>
      </c>
      <c r="T101" s="2562">
        <f>Phanbo2026!P89</f>
        <v>351250000</v>
      </c>
      <c r="U101" s="2563"/>
    </row>
    <row r="102" spans="1:33" s="1860" customFormat="1">
      <c r="A102" s="1854">
        <v>627782</v>
      </c>
      <c r="B102" s="1855" t="s">
        <v>1966</v>
      </c>
      <c r="C102" s="1856"/>
      <c r="D102" s="1857"/>
      <c r="E102" s="1858"/>
      <c r="F102" s="2248"/>
      <c r="G102" s="1861">
        <f t="shared" ref="G102:G108" si="23">SUM(I102:T102)</f>
        <v>1751041666.6666665</v>
      </c>
      <c r="H102" s="1897">
        <f>SUM(I102:T102)</f>
        <v>1751041666.6666665</v>
      </c>
      <c r="I102" s="1897">
        <f>Phanbo2026!E90</f>
        <v>0</v>
      </c>
      <c r="J102" s="1897">
        <f>Phanbo2026!F90</f>
        <v>0</v>
      </c>
      <c r="K102" s="1897">
        <f>Phanbo2026!G90</f>
        <v>0</v>
      </c>
      <c r="L102" s="1897">
        <f>Phanbo2026!H90</f>
        <v>0</v>
      </c>
      <c r="M102" s="1897">
        <f>Phanbo2026!I90</f>
        <v>0</v>
      </c>
      <c r="N102" s="1897">
        <f>Phanbo2026!J90</f>
        <v>0</v>
      </c>
      <c r="O102" s="1897">
        <f>Phanbo2026!K90</f>
        <v>0</v>
      </c>
      <c r="P102" s="1897">
        <f>Phanbo2026!L90</f>
        <v>350208333.33333331</v>
      </c>
      <c r="Q102" s="1897">
        <f>Phanbo2026!M90</f>
        <v>350208333.33333331</v>
      </c>
      <c r="R102" s="1897">
        <f>Phanbo2026!N90</f>
        <v>350208333.33333331</v>
      </c>
      <c r="S102" s="1897">
        <f>Phanbo2026!O90</f>
        <v>350208333.33333331</v>
      </c>
      <c r="T102" s="1897">
        <f>Phanbo2026!P90</f>
        <v>350208333.33333331</v>
      </c>
      <c r="U102" s="1839"/>
    </row>
    <row r="103" spans="1:33" s="1860" customFormat="1">
      <c r="A103" s="1854">
        <v>627782</v>
      </c>
      <c r="B103" s="1855" t="s">
        <v>1967</v>
      </c>
      <c r="C103" s="1856"/>
      <c r="D103" s="1857"/>
      <c r="E103" s="1858"/>
      <c r="F103" s="2248"/>
      <c r="G103" s="1861">
        <f>SUM(I103:T103)</f>
        <v>564583333.33333337</v>
      </c>
      <c r="H103" s="1897">
        <f t="shared" si="21"/>
        <v>564583333.33333337</v>
      </c>
      <c r="I103" s="1897">
        <f>Phanbo2026!E91</f>
        <v>0</v>
      </c>
      <c r="J103" s="1897">
        <f>Phanbo2026!F91</f>
        <v>0</v>
      </c>
      <c r="K103" s="1897">
        <f>Phanbo2026!G91</f>
        <v>0</v>
      </c>
      <c r="L103" s="1897">
        <f>Phanbo2026!H91</f>
        <v>0</v>
      </c>
      <c r="M103" s="1897">
        <f>Phanbo2026!I91</f>
        <v>0</v>
      </c>
      <c r="N103" s="1897">
        <f>Phanbo2026!J91</f>
        <v>0</v>
      </c>
      <c r="O103" s="1897">
        <f>Phanbo2026!K91</f>
        <v>0</v>
      </c>
      <c r="P103" s="1897">
        <f>Phanbo2026!L91</f>
        <v>0</v>
      </c>
      <c r="Q103" s="1897">
        <f>Phanbo2026!M91</f>
        <v>0</v>
      </c>
      <c r="R103" s="1897">
        <f>Phanbo2026!N91</f>
        <v>0</v>
      </c>
      <c r="S103" s="1897">
        <f>Phanbo2026!O91</f>
        <v>282291666.66666669</v>
      </c>
      <c r="T103" s="1897">
        <f>Phanbo2026!P91</f>
        <v>282291666.66666669</v>
      </c>
      <c r="U103" s="1839"/>
    </row>
    <row r="104" spans="1:33" s="1860" customFormat="1">
      <c r="A104" s="1854">
        <v>627782</v>
      </c>
      <c r="B104" s="1855" t="s">
        <v>1968</v>
      </c>
      <c r="C104" s="1856"/>
      <c r="D104" s="1857"/>
      <c r="E104" s="1858"/>
      <c r="F104" s="2248"/>
      <c r="G104" s="1861">
        <f t="shared" ref="G104:G105" si="24">SUM(I104:T104)</f>
        <v>0</v>
      </c>
      <c r="H104" s="1897">
        <f t="shared" si="21"/>
        <v>0</v>
      </c>
      <c r="I104" s="1897">
        <f>Phanbo2026!E92</f>
        <v>0</v>
      </c>
      <c r="J104" s="1897">
        <f>Phanbo2026!F92</f>
        <v>0</v>
      </c>
      <c r="K104" s="1897">
        <f>Phanbo2026!G92</f>
        <v>0</v>
      </c>
      <c r="L104" s="1897">
        <f>Phanbo2026!H92</f>
        <v>0</v>
      </c>
      <c r="M104" s="1897">
        <f>Phanbo2026!I92</f>
        <v>0</v>
      </c>
      <c r="N104" s="1897">
        <f>Phanbo2026!J92</f>
        <v>0</v>
      </c>
      <c r="O104" s="1897">
        <f>Phanbo2026!K92</f>
        <v>0</v>
      </c>
      <c r="P104" s="1897">
        <f>Phanbo2026!L92</f>
        <v>0</v>
      </c>
      <c r="Q104" s="1897">
        <f>Phanbo2026!M92</f>
        <v>0</v>
      </c>
      <c r="R104" s="1897">
        <f>Phanbo2026!N92</f>
        <v>0</v>
      </c>
      <c r="S104" s="1897">
        <f>Phanbo2026!O92</f>
        <v>0</v>
      </c>
      <c r="T104" s="1897">
        <f>Phanbo2026!P92</f>
        <v>0</v>
      </c>
      <c r="U104" s="1839"/>
    </row>
    <row r="105" spans="1:33" s="1860" customFormat="1">
      <c r="A105" s="1898">
        <v>627782</v>
      </c>
      <c r="B105" s="1899" t="s">
        <v>1602</v>
      </c>
      <c r="C105" s="1900"/>
      <c r="D105" s="1900"/>
      <c r="E105" s="1858"/>
      <c r="F105" s="2248"/>
      <c r="G105" s="1861">
        <f t="shared" si="24"/>
        <v>0</v>
      </c>
      <c r="H105" s="1897">
        <f t="shared" si="21"/>
        <v>0</v>
      </c>
      <c r="I105" s="1897">
        <f>Phanbo2026!E93</f>
        <v>0</v>
      </c>
      <c r="J105" s="1897">
        <f>Phanbo2026!F93</f>
        <v>0</v>
      </c>
      <c r="K105" s="1897">
        <f>Phanbo2026!G93</f>
        <v>0</v>
      </c>
      <c r="L105" s="1897">
        <f>Phanbo2026!H93</f>
        <v>0</v>
      </c>
      <c r="M105" s="1897">
        <f>Phanbo2026!I93</f>
        <v>0</v>
      </c>
      <c r="N105" s="1897">
        <f>Phanbo2026!J93</f>
        <v>0</v>
      </c>
      <c r="O105" s="1897">
        <f>Phanbo2026!K93</f>
        <v>0</v>
      </c>
      <c r="P105" s="1897">
        <f>Phanbo2026!L93</f>
        <v>0</v>
      </c>
      <c r="Q105" s="1897">
        <f>Phanbo2026!M93</f>
        <v>0</v>
      </c>
      <c r="R105" s="1897">
        <f>Phanbo2026!N93</f>
        <v>0</v>
      </c>
      <c r="S105" s="1897">
        <f>Phanbo2026!O93</f>
        <v>0</v>
      </c>
      <c r="T105" s="1897">
        <f>Phanbo2026!P93</f>
        <v>0</v>
      </c>
      <c r="U105" s="1897"/>
      <c r="V105" s="1901"/>
      <c r="W105" s="1901"/>
      <c r="X105" s="1901"/>
      <c r="Y105" s="1901"/>
      <c r="Z105" s="1901"/>
      <c r="AA105" s="1901"/>
      <c r="AB105" s="1901"/>
      <c r="AC105" s="1901"/>
      <c r="AD105" s="1901"/>
      <c r="AE105" s="1901"/>
      <c r="AF105" s="1901"/>
      <c r="AG105" s="1901"/>
    </row>
    <row r="106" spans="1:33" s="723" customFormat="1" ht="16.2">
      <c r="A106" s="1872"/>
      <c r="B106" s="1125" t="s">
        <v>1720</v>
      </c>
      <c r="C106" s="721"/>
      <c r="D106" s="738"/>
      <c r="E106" s="1114"/>
      <c r="F106" s="2250"/>
      <c r="G106" s="1147">
        <f>SUM(G107:G110)</f>
        <v>612500012</v>
      </c>
      <c r="H106" s="1147">
        <f>SUM(H107:H110)</f>
        <v>612500012</v>
      </c>
      <c r="I106" s="1149">
        <f>SUM(I107:I110)</f>
        <v>46250001</v>
      </c>
      <c r="J106" s="1149">
        <f>SUM(J107:J110)</f>
        <v>46250001</v>
      </c>
      <c r="K106" s="1149">
        <f t="shared" ref="K106:T106" si="25">SUM(K107:K110)</f>
        <v>46250001</v>
      </c>
      <c r="L106" s="1149">
        <f t="shared" si="25"/>
        <v>46250001</v>
      </c>
      <c r="M106" s="1149">
        <f t="shared" si="25"/>
        <v>46250001</v>
      </c>
      <c r="N106" s="1149">
        <f t="shared" si="25"/>
        <v>46250001</v>
      </c>
      <c r="O106" s="1149">
        <f t="shared" si="25"/>
        <v>46250001</v>
      </c>
      <c r="P106" s="1149">
        <f t="shared" si="25"/>
        <v>46250001</v>
      </c>
      <c r="Q106" s="1149">
        <f t="shared" si="25"/>
        <v>46250001</v>
      </c>
      <c r="R106" s="1149">
        <f t="shared" si="25"/>
        <v>46250001</v>
      </c>
      <c r="S106" s="1149">
        <f t="shared" si="25"/>
        <v>75000001</v>
      </c>
      <c r="T106" s="1149">
        <f t="shared" si="25"/>
        <v>75000001</v>
      </c>
      <c r="U106" s="848"/>
    </row>
    <row r="107" spans="1:33" ht="15.6">
      <c r="A107" s="2171">
        <v>62731</v>
      </c>
      <c r="B107" s="1015" t="s">
        <v>1970</v>
      </c>
      <c r="C107" s="725"/>
      <c r="D107" s="734"/>
      <c r="E107" s="1115"/>
      <c r="F107" s="2245"/>
      <c r="G107" s="1861">
        <f t="shared" si="23"/>
        <v>185000004</v>
      </c>
      <c r="H107" s="1137">
        <f>G107</f>
        <v>185000004</v>
      </c>
      <c r="I107" s="1137">
        <f>Phanbo2026!E98</f>
        <v>15416667</v>
      </c>
      <c r="J107" s="1137">
        <f>Phanbo2026!F98</f>
        <v>15416667</v>
      </c>
      <c r="K107" s="1137">
        <f>Phanbo2026!G98</f>
        <v>15416667</v>
      </c>
      <c r="L107" s="1137">
        <f>Phanbo2026!H98</f>
        <v>15416667</v>
      </c>
      <c r="M107" s="1137">
        <f>Phanbo2026!I98</f>
        <v>15416667</v>
      </c>
      <c r="N107" s="1137">
        <f>Phanbo2026!J98</f>
        <v>15416667</v>
      </c>
      <c r="O107" s="1137">
        <f>Phanbo2026!K98</f>
        <v>15416667</v>
      </c>
      <c r="P107" s="1137">
        <f>Phanbo2026!L98</f>
        <v>15416667</v>
      </c>
      <c r="Q107" s="1137">
        <f>Phanbo2026!M98</f>
        <v>15416667</v>
      </c>
      <c r="R107" s="1137">
        <f>Phanbo2026!N98</f>
        <v>15416667</v>
      </c>
      <c r="S107" s="1137">
        <f>Phanbo2026!O98</f>
        <v>15416667</v>
      </c>
      <c r="T107" s="1137">
        <f>Phanbo2026!P98</f>
        <v>15416667</v>
      </c>
      <c r="U107" s="1049"/>
    </row>
    <row r="108" spans="1:33" ht="15.6">
      <c r="A108" s="2171">
        <v>62731</v>
      </c>
      <c r="B108" s="1015" t="s">
        <v>1971</v>
      </c>
      <c r="C108" s="725"/>
      <c r="D108" s="734"/>
      <c r="E108" s="1115"/>
      <c r="F108" s="2245"/>
      <c r="G108" s="1861">
        <f t="shared" si="23"/>
        <v>185000004</v>
      </c>
      <c r="H108" s="1137">
        <f t="shared" ref="H108:H109" si="26">G108</f>
        <v>185000004</v>
      </c>
      <c r="I108" s="1137">
        <f>Phanbo2026!E99</f>
        <v>15416667</v>
      </c>
      <c r="J108" s="1137">
        <f>Phanbo2026!F99</f>
        <v>15416667</v>
      </c>
      <c r="K108" s="1137">
        <f>Phanbo2026!G99</f>
        <v>15416667</v>
      </c>
      <c r="L108" s="1137">
        <f>Phanbo2026!H99</f>
        <v>15416667</v>
      </c>
      <c r="M108" s="1137">
        <f>Phanbo2026!I99</f>
        <v>15416667</v>
      </c>
      <c r="N108" s="1137">
        <f>Phanbo2026!J99</f>
        <v>15416667</v>
      </c>
      <c r="O108" s="1137">
        <f>Phanbo2026!K99</f>
        <v>15416667</v>
      </c>
      <c r="P108" s="1137">
        <f>Phanbo2026!L99</f>
        <v>15416667</v>
      </c>
      <c r="Q108" s="1137">
        <f>Phanbo2026!M99</f>
        <v>15416667</v>
      </c>
      <c r="R108" s="1137">
        <f>Phanbo2026!N99</f>
        <v>15416667</v>
      </c>
      <c r="S108" s="1137">
        <f>Phanbo2026!O99</f>
        <v>15416667</v>
      </c>
      <c r="T108" s="1137">
        <f>Phanbo2026!P99</f>
        <v>15416667</v>
      </c>
      <c r="U108" s="1049"/>
    </row>
    <row r="109" spans="1:33" ht="15.6">
      <c r="A109" s="2171">
        <v>62731</v>
      </c>
      <c r="B109" s="1015" t="s">
        <v>1972</v>
      </c>
      <c r="C109" s="725"/>
      <c r="D109" s="734"/>
      <c r="E109" s="1115"/>
      <c r="F109" s="2245"/>
      <c r="G109" s="1861">
        <f>SUM(I109:T109)</f>
        <v>185000004</v>
      </c>
      <c r="H109" s="1137">
        <f t="shared" si="26"/>
        <v>185000004</v>
      </c>
      <c r="I109" s="1137">
        <f>Phanbo2026!E100</f>
        <v>15416667</v>
      </c>
      <c r="J109" s="1137">
        <f>Phanbo2026!F100</f>
        <v>15416667</v>
      </c>
      <c r="K109" s="1137">
        <f>Phanbo2026!G100</f>
        <v>15416667</v>
      </c>
      <c r="L109" s="1137">
        <f>Phanbo2026!H100</f>
        <v>15416667</v>
      </c>
      <c r="M109" s="1137">
        <f>Phanbo2026!I100</f>
        <v>15416667</v>
      </c>
      <c r="N109" s="1137">
        <f>Phanbo2026!J100</f>
        <v>15416667</v>
      </c>
      <c r="O109" s="1137">
        <f>Phanbo2026!K100</f>
        <v>15416667</v>
      </c>
      <c r="P109" s="1137">
        <f>Phanbo2026!L100</f>
        <v>15416667</v>
      </c>
      <c r="Q109" s="1137">
        <f>Phanbo2026!M100</f>
        <v>15416667</v>
      </c>
      <c r="R109" s="1137">
        <f>Phanbo2026!N100</f>
        <v>15416667</v>
      </c>
      <c r="S109" s="1137">
        <f>Phanbo2026!O100</f>
        <v>15416667</v>
      </c>
      <c r="T109" s="1137">
        <f>Phanbo2026!P100</f>
        <v>15416667</v>
      </c>
      <c r="U109" s="1049"/>
    </row>
    <row r="110" spans="1:33" s="2418" customFormat="1" ht="15.6">
      <c r="A110" s="2412">
        <v>62731</v>
      </c>
      <c r="B110" s="2411" t="s">
        <v>2050</v>
      </c>
      <c r="C110" s="2413"/>
      <c r="D110" s="2414"/>
      <c r="E110" s="2415"/>
      <c r="F110" s="2416"/>
      <c r="G110" s="2417">
        <f>Phanbo2026!Q101</f>
        <v>57500000</v>
      </c>
      <c r="H110" s="2417">
        <f>G110</f>
        <v>57500000</v>
      </c>
      <c r="I110" s="2417">
        <f>Phanbo2026!E101</f>
        <v>0</v>
      </c>
      <c r="J110" s="2417">
        <f>Phanbo2026!F101</f>
        <v>0</v>
      </c>
      <c r="K110" s="2417">
        <f>Phanbo2026!G101</f>
        <v>0</v>
      </c>
      <c r="L110" s="2417">
        <f>Phanbo2026!H101</f>
        <v>0</v>
      </c>
      <c r="M110" s="2417">
        <f>Phanbo2026!I101</f>
        <v>0</v>
      </c>
      <c r="N110" s="2417">
        <f>Phanbo2026!J101</f>
        <v>0</v>
      </c>
      <c r="O110" s="2417">
        <f>Phanbo2026!K101</f>
        <v>0</v>
      </c>
      <c r="P110" s="2417">
        <f>Phanbo2026!L101</f>
        <v>0</v>
      </c>
      <c r="Q110" s="2417">
        <f>Phanbo2026!M101</f>
        <v>0</v>
      </c>
      <c r="R110" s="2417">
        <f>Phanbo2026!N101</f>
        <v>0</v>
      </c>
      <c r="S110" s="2417">
        <f>Phanbo2026!O101</f>
        <v>28750000</v>
      </c>
      <c r="T110" s="2417">
        <f>Phanbo2026!P101</f>
        <v>28750000</v>
      </c>
      <c r="U110" s="2388"/>
    </row>
    <row r="111" spans="1:33" s="723" customFormat="1" ht="14.25" customHeight="1">
      <c r="A111" s="719">
        <v>62787</v>
      </c>
      <c r="B111" s="1008" t="s">
        <v>1612</v>
      </c>
      <c r="C111" s="1017">
        <v>1972997880</v>
      </c>
      <c r="D111" s="738">
        <v>1972997881.4000001</v>
      </c>
      <c r="E111" s="1116">
        <f>'[84]DK2024 (11.24)'!$W$142</f>
        <v>1972997880</v>
      </c>
      <c r="F111" s="2251">
        <f>'[85]2025 (10.25)'!$AN$153</f>
        <v>1972997880</v>
      </c>
      <c r="G111" s="1841">
        <f>SUM(I111:T111)</f>
        <v>0</v>
      </c>
      <c r="H111" s="1841">
        <f>G111</f>
        <v>0</v>
      </c>
      <c r="I111" s="1841"/>
      <c r="J111" s="1841"/>
      <c r="K111" s="1841"/>
      <c r="L111" s="1841"/>
      <c r="M111" s="1841"/>
      <c r="N111" s="1841"/>
      <c r="O111" s="1841"/>
      <c r="P111" s="1841"/>
      <c r="Q111" s="1841"/>
      <c r="R111" s="1841"/>
      <c r="S111" s="1841"/>
      <c r="T111" s="1841"/>
      <c r="U111" s="848"/>
    </row>
    <row r="112" spans="1:33" s="723" customFormat="1" ht="14.25" customHeight="1">
      <c r="A112" s="719">
        <v>4.3</v>
      </c>
      <c r="B112" s="720" t="s">
        <v>1611</v>
      </c>
      <c r="C112" s="1017">
        <f>'dulieu phan bo'!F116</f>
        <v>650000000</v>
      </c>
      <c r="D112" s="738">
        <f>'dulieu phan bo'!S116</f>
        <v>0</v>
      </c>
      <c r="E112" s="1116"/>
      <c r="F112" s="2251"/>
      <c r="G112" s="1134"/>
      <c r="H112" s="1134">
        <f>G112</f>
        <v>0</v>
      </c>
      <c r="I112" s="1134"/>
      <c r="J112" s="1134"/>
      <c r="K112" s="1134"/>
      <c r="L112" s="1134"/>
      <c r="M112" s="1134"/>
      <c r="N112" s="1134"/>
      <c r="O112" s="1134"/>
      <c r="P112" s="1134"/>
      <c r="Q112" s="1134"/>
      <c r="R112" s="1134"/>
      <c r="S112" s="1134"/>
      <c r="T112" s="1134"/>
      <c r="U112" s="848">
        <f>SUM(V112:AG112)</f>
        <v>0</v>
      </c>
    </row>
    <row r="113" spans="1:21" s="723" customFormat="1">
      <c r="A113" s="719">
        <v>5</v>
      </c>
      <c r="B113" s="720" t="s">
        <v>234</v>
      </c>
      <c r="C113" s="721">
        <f t="shared" ref="C113:I113" si="27">SUM(C114:C119)</f>
        <v>747717114</v>
      </c>
      <c r="D113" s="721">
        <f t="shared" si="27"/>
        <v>2325198904.1095891</v>
      </c>
      <c r="E113" s="1114">
        <f t="shared" si="27"/>
        <v>644540196</v>
      </c>
      <c r="F113" s="2250">
        <f>'[85]2025 (10.25)'!$AN$194</f>
        <v>0</v>
      </c>
      <c r="G113" s="848">
        <f>SUM(G114:G119)</f>
        <v>3417028767.1232877</v>
      </c>
      <c r="H113" s="848">
        <f t="shared" si="27"/>
        <v>3417028767.1232877</v>
      </c>
      <c r="I113" s="848">
        <f t="shared" si="27"/>
        <v>0</v>
      </c>
      <c r="J113" s="848">
        <f>SUM(J114:J119)</f>
        <v>0</v>
      </c>
      <c r="K113" s="848">
        <f t="shared" ref="K113:T113" si="28">SUM(K114:K119)</f>
        <v>0</v>
      </c>
      <c r="L113" s="848">
        <f t="shared" si="28"/>
        <v>0</v>
      </c>
      <c r="M113" s="848">
        <f t="shared" si="28"/>
        <v>0</v>
      </c>
      <c r="N113" s="848">
        <f t="shared" si="28"/>
        <v>0</v>
      </c>
      <c r="O113" s="848">
        <f t="shared" si="28"/>
        <v>455375342.46575344</v>
      </c>
      <c r="P113" s="848">
        <f t="shared" si="28"/>
        <v>451580547.94520551</v>
      </c>
      <c r="Q113" s="848">
        <f t="shared" si="28"/>
        <v>447785753.42465752</v>
      </c>
      <c r="R113" s="848">
        <f t="shared" si="28"/>
        <v>443990958.9041096</v>
      </c>
      <c r="S113" s="848">
        <f t="shared" si="28"/>
        <v>440196164.38356167</v>
      </c>
      <c r="T113" s="848">
        <f t="shared" si="28"/>
        <v>1178100000</v>
      </c>
      <c r="U113" s="848"/>
    </row>
    <row r="114" spans="1:21" s="2018" customFormat="1">
      <c r="A114" s="2344">
        <v>6351</v>
      </c>
      <c r="B114" s="2345" t="s">
        <v>702</v>
      </c>
      <c r="C114" s="2230">
        <v>0</v>
      </c>
      <c r="D114" s="2230">
        <v>0</v>
      </c>
      <c r="E114" s="2346"/>
      <c r="F114" s="2347"/>
      <c r="G114" s="2348">
        <f>SUM(I114:T114)</f>
        <v>0</v>
      </c>
      <c r="H114" s="2348">
        <f>G114</f>
        <v>0</v>
      </c>
      <c r="I114" s="1902"/>
      <c r="J114" s="1902"/>
      <c r="K114" s="1902"/>
      <c r="L114" s="1902"/>
      <c r="M114" s="1902"/>
      <c r="N114" s="1902"/>
      <c r="O114" s="1902"/>
      <c r="P114" s="1902"/>
      <c r="Q114" s="1902"/>
      <c r="R114" s="1902"/>
      <c r="S114" s="1902"/>
      <c r="T114" s="1902"/>
      <c r="U114" s="2233"/>
    </row>
    <row r="115" spans="1:21" s="2018" customFormat="1">
      <c r="A115" s="2344">
        <v>6351</v>
      </c>
      <c r="B115" s="2345" t="s">
        <v>726</v>
      </c>
      <c r="C115" s="2230">
        <v>0</v>
      </c>
      <c r="D115" s="2230">
        <v>2145198904.1095891</v>
      </c>
      <c r="E115" s="2346">
        <f>'[88]PHONG TCKT'!$F$72</f>
        <v>0</v>
      </c>
      <c r="F115" s="2347"/>
      <c r="G115" s="2348">
        <f>SUM(I115:T115)</f>
        <v>0</v>
      </c>
      <c r="H115" s="2348">
        <f>G115</f>
        <v>0</v>
      </c>
      <c r="I115" s="1902"/>
      <c r="J115" s="1902"/>
      <c r="K115" s="1902"/>
      <c r="L115" s="1902"/>
      <c r="M115" s="1902"/>
      <c r="N115" s="1902"/>
      <c r="O115" s="1902"/>
      <c r="P115" s="1902"/>
      <c r="Q115" s="1902"/>
      <c r="R115" s="1902"/>
      <c r="S115" s="1902"/>
      <c r="T115" s="1902"/>
      <c r="U115" s="2233"/>
    </row>
    <row r="116" spans="1:21" s="2018" customFormat="1">
      <c r="A116" s="2344">
        <v>6351</v>
      </c>
      <c r="B116" s="2345" t="s">
        <v>1994</v>
      </c>
      <c r="C116" s="2230"/>
      <c r="D116" s="2230"/>
      <c r="E116" s="2346"/>
      <c r="F116" s="2347"/>
      <c r="G116" s="2348">
        <f t="shared" ref="G116:G119" si="29">SUM(I116:T116)</f>
        <v>2675330136.9863014</v>
      </c>
      <c r="H116" s="2348">
        <f t="shared" ref="H116:H119" si="30">G116</f>
        <v>2675330136.9863014</v>
      </c>
      <c r="I116" s="1902">
        <f>Phanbo2026!E112</f>
        <v>0</v>
      </c>
      <c r="J116" s="1902">
        <f>Phanbo2026!F112</f>
        <v>0</v>
      </c>
      <c r="K116" s="1902">
        <f>Phanbo2026!G112</f>
        <v>0</v>
      </c>
      <c r="L116" s="1902">
        <f>Phanbo2026!H112</f>
        <v>0</v>
      </c>
      <c r="M116" s="1902">
        <f>Phanbo2026!I112</f>
        <v>0</v>
      </c>
      <c r="N116" s="1902">
        <f>Phanbo2026!J112</f>
        <v>0</v>
      </c>
      <c r="O116" s="1902">
        <f>Phanbo2026!K112</f>
        <v>455375342.46575344</v>
      </c>
      <c r="P116" s="1902">
        <f>Phanbo2026!L112</f>
        <v>451580547.94520551</v>
      </c>
      <c r="Q116" s="1902">
        <f>Phanbo2026!M112</f>
        <v>447785753.42465752</v>
      </c>
      <c r="R116" s="1902">
        <f>Phanbo2026!N112</f>
        <v>443990958.9041096</v>
      </c>
      <c r="S116" s="1902">
        <f>Phanbo2026!O112</f>
        <v>440196164.38356167</v>
      </c>
      <c r="T116" s="1902">
        <f>Phanbo2026!P112</f>
        <v>436401369.86301368</v>
      </c>
      <c r="U116" s="2233"/>
    </row>
    <row r="117" spans="1:21" s="2018" customFormat="1">
      <c r="A117" s="2344">
        <v>6351</v>
      </c>
      <c r="B117" s="2345" t="s">
        <v>1995</v>
      </c>
      <c r="C117" s="2230"/>
      <c r="D117" s="2230"/>
      <c r="E117" s="2346"/>
      <c r="F117" s="2347"/>
      <c r="G117" s="2348">
        <f t="shared" si="29"/>
        <v>741698630.13698626</v>
      </c>
      <c r="H117" s="2348">
        <f t="shared" si="30"/>
        <v>741698630.13698626</v>
      </c>
      <c r="I117" s="1902">
        <f>Phanbo2026!E113</f>
        <v>0</v>
      </c>
      <c r="J117" s="1902">
        <f>Phanbo2026!F113</f>
        <v>0</v>
      </c>
      <c r="K117" s="1902">
        <f>Phanbo2026!G113</f>
        <v>0</v>
      </c>
      <c r="L117" s="1902">
        <f>Phanbo2026!H113</f>
        <v>0</v>
      </c>
      <c r="M117" s="1902">
        <f>Phanbo2026!I113</f>
        <v>0</v>
      </c>
      <c r="N117" s="1902">
        <f>Phanbo2026!J113</f>
        <v>0</v>
      </c>
      <c r="O117" s="1902">
        <f>Phanbo2026!K113</f>
        <v>0</v>
      </c>
      <c r="P117" s="1902">
        <f>Phanbo2026!L113</f>
        <v>0</v>
      </c>
      <c r="Q117" s="1902">
        <f>Phanbo2026!M113</f>
        <v>0</v>
      </c>
      <c r="R117" s="1902">
        <f>Phanbo2026!N113</f>
        <v>0</v>
      </c>
      <c r="S117" s="1902">
        <f>Phanbo2026!O113</f>
        <v>0</v>
      </c>
      <c r="T117" s="1902">
        <f>Phanbo2026!P113</f>
        <v>741698630.13698626</v>
      </c>
      <c r="U117" s="2233"/>
    </row>
    <row r="118" spans="1:21" s="2018" customFormat="1">
      <c r="A118" s="2344">
        <v>6351</v>
      </c>
      <c r="B118" s="2345" t="s">
        <v>1391</v>
      </c>
      <c r="C118" s="2349"/>
      <c r="D118" s="2230"/>
      <c r="E118" s="2346"/>
      <c r="F118" s="2347"/>
      <c r="G118" s="2348">
        <f t="shared" si="29"/>
        <v>0</v>
      </c>
      <c r="H118" s="2348">
        <f t="shared" si="30"/>
        <v>0</v>
      </c>
      <c r="I118" s="1902"/>
      <c r="J118" s="1902"/>
      <c r="K118" s="1902"/>
      <c r="L118" s="1902"/>
      <c r="M118" s="1902"/>
      <c r="N118" s="1902"/>
      <c r="O118" s="1902"/>
      <c r="P118" s="1902"/>
      <c r="Q118" s="1902"/>
      <c r="R118" s="1902"/>
      <c r="S118" s="1902"/>
      <c r="T118" s="1902"/>
      <c r="U118" s="2233"/>
    </row>
    <row r="119" spans="1:21">
      <c r="A119" s="735">
        <v>6355</v>
      </c>
      <c r="B119" s="1014" t="s">
        <v>1615</v>
      </c>
      <c r="C119" s="725">
        <v>747717114</v>
      </c>
      <c r="D119" s="725">
        <v>180000000</v>
      </c>
      <c r="E119" s="1115">
        <f>'[84]DK2024 (11.24)'!$W$185</f>
        <v>644540196</v>
      </c>
      <c r="F119" s="2245"/>
      <c r="G119" s="1146">
        <f t="shared" si="29"/>
        <v>0</v>
      </c>
      <c r="H119" s="1146">
        <f t="shared" si="30"/>
        <v>0</v>
      </c>
      <c r="I119" s="1049"/>
      <c r="J119" s="1049"/>
      <c r="K119" s="1049"/>
      <c r="L119" s="1049"/>
      <c r="M119" s="1049"/>
      <c r="N119" s="1049"/>
      <c r="O119" s="1049"/>
      <c r="P119" s="1049"/>
      <c r="Q119" s="1049"/>
      <c r="R119" s="1049"/>
      <c r="S119" s="1049"/>
      <c r="T119" s="1049"/>
      <c r="U119" s="848"/>
    </row>
    <row r="120" spans="1:21" s="723" customFormat="1">
      <c r="A120" s="719">
        <v>6425</v>
      </c>
      <c r="B120" s="720" t="s">
        <v>407</v>
      </c>
      <c r="C120" s="727">
        <f>SUM(C121:C124)</f>
        <v>19340462</v>
      </c>
      <c r="D120" s="727">
        <f>SUM(D121:D124)</f>
        <v>34200000</v>
      </c>
      <c r="E120" s="1117">
        <f>'[84]DK2024 (11.24)'!$W$157</f>
        <v>14546160</v>
      </c>
      <c r="F120" s="2252">
        <f>'[85]2025 (10.25)'!$AN$170</f>
        <v>23006714.000000004</v>
      </c>
      <c r="G120" s="1147">
        <f>SUM(I120:T120)</f>
        <v>96000000</v>
      </c>
      <c r="H120" s="1147">
        <f>G120</f>
        <v>96000000</v>
      </c>
      <c r="I120" s="1100">
        <v>8000000</v>
      </c>
      <c r="J120" s="1100">
        <v>8000000</v>
      </c>
      <c r="K120" s="1100">
        <v>8000000</v>
      </c>
      <c r="L120" s="1100">
        <v>8000000</v>
      </c>
      <c r="M120" s="1100">
        <v>8000000</v>
      </c>
      <c r="N120" s="1100">
        <v>8000000</v>
      </c>
      <c r="O120" s="1100">
        <v>8000000</v>
      </c>
      <c r="P120" s="1100">
        <v>8000000</v>
      </c>
      <c r="Q120" s="1100">
        <v>8000000</v>
      </c>
      <c r="R120" s="1100">
        <v>8000000</v>
      </c>
      <c r="S120" s="1100">
        <v>8000000</v>
      </c>
      <c r="T120" s="1100">
        <v>8000000</v>
      </c>
      <c r="U120" s="848"/>
    </row>
    <row r="121" spans="1:21">
      <c r="A121" s="724"/>
      <c r="B121" s="528" t="s">
        <v>1392</v>
      </c>
      <c r="C121" s="725"/>
      <c r="D121" s="737">
        <v>6000000</v>
      </c>
      <c r="E121" s="1115"/>
      <c r="F121" s="2245"/>
      <c r="G121" s="1146">
        <f t="shared" ref="G121:G133" si="31">SUM(I121:T121)</f>
        <v>0</v>
      </c>
      <c r="H121" s="1146"/>
      <c r="I121" s="1050"/>
      <c r="J121" s="1050"/>
      <c r="K121" s="1050"/>
      <c r="L121" s="1050"/>
      <c r="M121" s="1050"/>
      <c r="N121" s="1050"/>
      <c r="O121" s="1050"/>
      <c r="P121" s="1050"/>
      <c r="Q121" s="1050"/>
      <c r="R121" s="1050"/>
      <c r="S121" s="1050"/>
      <c r="T121" s="1050"/>
      <c r="U121" s="1049"/>
    </row>
    <row r="122" spans="1:21">
      <c r="A122" s="724"/>
      <c r="B122" s="528" t="s">
        <v>1393</v>
      </c>
      <c r="C122" s="725"/>
      <c r="D122" s="737">
        <v>6000000</v>
      </c>
      <c r="E122" s="1115"/>
      <c r="F122" s="2245"/>
      <c r="G122" s="1146">
        <f t="shared" si="31"/>
        <v>0</v>
      </c>
      <c r="H122" s="1146"/>
      <c r="I122" s="1050"/>
      <c r="J122" s="1050"/>
      <c r="K122" s="1050"/>
      <c r="L122" s="1050"/>
      <c r="M122" s="1050"/>
      <c r="N122" s="1050"/>
      <c r="O122" s="1050"/>
      <c r="P122" s="1050"/>
      <c r="Q122" s="1050"/>
      <c r="R122" s="1050"/>
      <c r="S122" s="1050"/>
      <c r="T122" s="1050"/>
      <c r="U122" s="1049"/>
    </row>
    <row r="123" spans="1:21">
      <c r="A123" s="724"/>
      <c r="B123" s="528" t="s">
        <v>1390</v>
      </c>
      <c r="C123" s="725"/>
      <c r="D123" s="737">
        <v>4200000</v>
      </c>
      <c r="E123" s="1115"/>
      <c r="F123" s="2245"/>
      <c r="G123" s="1146">
        <f t="shared" si="31"/>
        <v>0</v>
      </c>
      <c r="H123" s="1146"/>
      <c r="I123" s="1050"/>
      <c r="J123" s="1050"/>
      <c r="K123" s="1050"/>
      <c r="L123" s="1050"/>
      <c r="M123" s="1050"/>
      <c r="N123" s="1050"/>
      <c r="O123" s="1050"/>
      <c r="P123" s="1050"/>
      <c r="Q123" s="1050"/>
      <c r="R123" s="1050"/>
      <c r="S123" s="1050"/>
      <c r="T123" s="1050"/>
      <c r="U123" s="1049"/>
    </row>
    <row r="124" spans="1:21">
      <c r="A124" s="724"/>
      <c r="B124" s="528" t="s">
        <v>1394</v>
      </c>
      <c r="C124" s="725">
        <v>19340462</v>
      </c>
      <c r="D124" s="737">
        <v>18000000</v>
      </c>
      <c r="E124" s="1115"/>
      <c r="F124" s="2245"/>
      <c r="G124" s="1146">
        <f t="shared" si="31"/>
        <v>0</v>
      </c>
      <c r="H124" s="1146"/>
      <c r="I124" s="1050"/>
      <c r="J124" s="1050"/>
      <c r="K124" s="1050"/>
      <c r="L124" s="1050"/>
      <c r="M124" s="1050"/>
      <c r="N124" s="1050"/>
      <c r="O124" s="1050"/>
      <c r="P124" s="1050"/>
      <c r="Q124" s="1050"/>
      <c r="R124" s="1050"/>
      <c r="S124" s="1050"/>
      <c r="T124" s="1050"/>
      <c r="U124" s="1049"/>
    </row>
    <row r="125" spans="1:21" s="723" customFormat="1">
      <c r="A125" s="719">
        <v>642708</v>
      </c>
      <c r="B125" s="720" t="s">
        <v>408</v>
      </c>
      <c r="C125" s="721">
        <f>SUM(C126:C128)</f>
        <v>174208755</v>
      </c>
      <c r="D125" s="721">
        <f>SUM(D126:D128)</f>
        <v>100000000</v>
      </c>
      <c r="E125" s="721">
        <f>'[84]DK2024 (11.24)'!$W$150</f>
        <v>82407408</v>
      </c>
      <c r="F125" s="721">
        <f>'[85]2025 (10.25)'!$AN$163</f>
        <v>193000000</v>
      </c>
      <c r="G125" s="721">
        <f>SUM(G126:G129)</f>
        <v>660000000</v>
      </c>
      <c r="H125" s="721">
        <f>SUM(H126:H129)</f>
        <v>660000000</v>
      </c>
      <c r="I125" s="721">
        <f t="shared" ref="I125:T125" si="32">SUM(I126:I129)</f>
        <v>30000000</v>
      </c>
      <c r="J125" s="721">
        <f t="shared" si="32"/>
        <v>30000000</v>
      </c>
      <c r="K125" s="721">
        <f t="shared" si="32"/>
        <v>30000000</v>
      </c>
      <c r="L125" s="721">
        <f t="shared" si="32"/>
        <v>30000000</v>
      </c>
      <c r="M125" s="721">
        <f t="shared" si="32"/>
        <v>30000000</v>
      </c>
      <c r="N125" s="721">
        <f t="shared" si="32"/>
        <v>205000000</v>
      </c>
      <c r="O125" s="721">
        <f t="shared" si="32"/>
        <v>30000000</v>
      </c>
      <c r="P125" s="721">
        <f t="shared" si="32"/>
        <v>30000000</v>
      </c>
      <c r="Q125" s="721">
        <f t="shared" si="32"/>
        <v>30000000</v>
      </c>
      <c r="R125" s="721">
        <f t="shared" si="32"/>
        <v>30000000</v>
      </c>
      <c r="S125" s="721">
        <f t="shared" si="32"/>
        <v>30000000</v>
      </c>
      <c r="T125" s="721">
        <f t="shared" si="32"/>
        <v>155000000</v>
      </c>
      <c r="U125" s="848"/>
    </row>
    <row r="126" spans="1:21" s="736" customFormat="1">
      <c r="A126" s="735"/>
      <c r="B126" s="528" t="s">
        <v>1996</v>
      </c>
      <c r="C126" s="737">
        <v>50000000</v>
      </c>
      <c r="D126" s="737">
        <v>50000000</v>
      </c>
      <c r="E126" s="1118"/>
      <c r="F126" s="2253"/>
      <c r="G126" s="1146">
        <f t="shared" si="31"/>
        <v>250000000</v>
      </c>
      <c r="H126" s="1146">
        <f>G126</f>
        <v>250000000</v>
      </c>
      <c r="I126" s="1050"/>
      <c r="J126" s="1050"/>
      <c r="K126" s="1050"/>
      <c r="L126" s="1050"/>
      <c r="M126" s="1050"/>
      <c r="N126" s="1050">
        <v>125000000</v>
      </c>
      <c r="O126" s="1050"/>
      <c r="P126" s="1050"/>
      <c r="Q126" s="1050"/>
      <c r="R126" s="1050"/>
      <c r="S126" s="1050"/>
      <c r="T126" s="1050">
        <v>125000000</v>
      </c>
      <c r="U126" s="848"/>
    </row>
    <row r="127" spans="1:21" s="736" customFormat="1">
      <c r="A127" s="735"/>
      <c r="B127" s="528" t="s">
        <v>1997</v>
      </c>
      <c r="C127" s="737"/>
      <c r="D127" s="737"/>
      <c r="E127" s="1118"/>
      <c r="F127" s="2253"/>
      <c r="G127" s="1146">
        <f t="shared" si="31"/>
        <v>410000000</v>
      </c>
      <c r="H127" s="1146">
        <f t="shared" ref="H127:H129" si="33">G127</f>
        <v>410000000</v>
      </c>
      <c r="I127" s="1050">
        <v>30000000</v>
      </c>
      <c r="J127" s="1050">
        <f>I127</f>
        <v>30000000</v>
      </c>
      <c r="K127" s="1050">
        <f t="shared" ref="K127:T127" si="34">J127</f>
        <v>30000000</v>
      </c>
      <c r="L127" s="1050">
        <f t="shared" si="34"/>
        <v>30000000</v>
      </c>
      <c r="M127" s="1050">
        <f t="shared" si="34"/>
        <v>30000000</v>
      </c>
      <c r="N127" s="2312">
        <f>M127+50000000</f>
        <v>80000000</v>
      </c>
      <c r="O127" s="1050">
        <f>M127</f>
        <v>30000000</v>
      </c>
      <c r="P127" s="1050">
        <f t="shared" si="34"/>
        <v>30000000</v>
      </c>
      <c r="Q127" s="1050">
        <f t="shared" si="34"/>
        <v>30000000</v>
      </c>
      <c r="R127" s="1050">
        <f t="shared" si="34"/>
        <v>30000000</v>
      </c>
      <c r="S127" s="1050">
        <f t="shared" si="34"/>
        <v>30000000</v>
      </c>
      <c r="T127" s="1050">
        <f t="shared" si="34"/>
        <v>30000000</v>
      </c>
      <c r="U127" s="848"/>
    </row>
    <row r="128" spans="1:21" s="736" customFormat="1">
      <c r="A128" s="735"/>
      <c r="B128" s="528" t="s">
        <v>1998</v>
      </c>
      <c r="C128" s="737">
        <v>124208755</v>
      </c>
      <c r="D128" s="1148">
        <v>50000000</v>
      </c>
      <c r="E128" s="1118"/>
      <c r="F128" s="2253"/>
      <c r="G128" s="1146">
        <f t="shared" si="31"/>
        <v>0</v>
      </c>
      <c r="H128" s="1146">
        <f t="shared" si="33"/>
        <v>0</v>
      </c>
      <c r="I128" s="1108"/>
      <c r="J128" s="1108"/>
      <c r="K128" s="1108"/>
      <c r="L128" s="1108"/>
      <c r="M128" s="1108"/>
      <c r="N128" s="1108"/>
      <c r="O128" s="1108"/>
      <c r="P128" s="1108"/>
      <c r="Q128" s="1108"/>
      <c r="R128" s="1108"/>
      <c r="S128" s="1108"/>
      <c r="T128" s="1108"/>
      <c r="U128" s="848"/>
    </row>
    <row r="129" spans="1:24" s="736" customFormat="1">
      <c r="A129" s="735"/>
      <c r="B129" s="528" t="s">
        <v>1702</v>
      </c>
      <c r="C129" s="737"/>
      <c r="D129" s="1148"/>
      <c r="E129" s="1118"/>
      <c r="F129" s="2253"/>
      <c r="G129" s="1146">
        <f t="shared" si="31"/>
        <v>0</v>
      </c>
      <c r="H129" s="1146">
        <f t="shared" si="33"/>
        <v>0</v>
      </c>
      <c r="I129" s="1108"/>
      <c r="J129" s="1902"/>
      <c r="K129" s="1108"/>
      <c r="L129" s="1108"/>
      <c r="M129" s="1108"/>
      <c r="N129" s="1108"/>
      <c r="O129" s="1108"/>
      <c r="P129" s="1108"/>
      <c r="Q129" s="1108"/>
      <c r="R129" s="1108"/>
      <c r="S129" s="1108"/>
      <c r="T129" s="1108"/>
      <c r="U129" s="848"/>
    </row>
    <row r="130" spans="1:24" s="723" customFormat="1">
      <c r="A130" s="719">
        <v>642809</v>
      </c>
      <c r="B130" s="720" t="s">
        <v>409</v>
      </c>
      <c r="C130" s="721">
        <f>SUM(C131:C133)</f>
        <v>100091354</v>
      </c>
      <c r="D130" s="721">
        <f>SUM(D131:D133)</f>
        <v>150600000</v>
      </c>
      <c r="E130" s="1114">
        <f>'[84]DK2024 (11.24)'!$W$159</f>
        <v>100216094</v>
      </c>
      <c r="F130" s="2250">
        <f>'[85]2025 (10.25)'!$AN$172</f>
        <v>104606179</v>
      </c>
      <c r="G130" s="1147">
        <f>SUM(G131:G133)</f>
        <v>182000000</v>
      </c>
      <c r="H130" s="1147">
        <f>G130</f>
        <v>182000000</v>
      </c>
      <c r="I130" s="1147">
        <f>SUM(I131:I133)</f>
        <v>9000000</v>
      </c>
      <c r="J130" s="1147">
        <f t="shared" ref="J130:T130" si="35">SUM(J131:J133)</f>
        <v>46000000</v>
      </c>
      <c r="K130" s="1147">
        <f t="shared" si="35"/>
        <v>9000000</v>
      </c>
      <c r="L130" s="1147">
        <f t="shared" si="35"/>
        <v>9000000</v>
      </c>
      <c r="M130" s="1147">
        <f t="shared" si="35"/>
        <v>9000000</v>
      </c>
      <c r="N130" s="1147">
        <f t="shared" si="35"/>
        <v>9000000</v>
      </c>
      <c r="O130" s="1147">
        <f t="shared" si="35"/>
        <v>9000000</v>
      </c>
      <c r="P130" s="1147">
        <f t="shared" si="35"/>
        <v>9000000</v>
      </c>
      <c r="Q130" s="1147">
        <f t="shared" si="35"/>
        <v>9000000</v>
      </c>
      <c r="R130" s="1147">
        <f t="shared" si="35"/>
        <v>9000000</v>
      </c>
      <c r="S130" s="1147">
        <f t="shared" si="35"/>
        <v>9000000</v>
      </c>
      <c r="T130" s="1147">
        <f t="shared" si="35"/>
        <v>46000000</v>
      </c>
      <c r="U130" s="848"/>
    </row>
    <row r="131" spans="1:24" s="736" customFormat="1">
      <c r="A131" s="735"/>
      <c r="B131" s="528" t="s">
        <v>683</v>
      </c>
      <c r="C131" s="737">
        <v>1640338</v>
      </c>
      <c r="D131" s="737">
        <v>18000000</v>
      </c>
      <c r="E131" s="1118"/>
      <c r="F131" s="2253"/>
      <c r="G131" s="1146">
        <f t="shared" si="31"/>
        <v>12000000</v>
      </c>
      <c r="H131" s="1050">
        <f>G131</f>
        <v>12000000</v>
      </c>
      <c r="I131" s="1050">
        <v>1000000</v>
      </c>
      <c r="J131" s="1050">
        <v>1000000</v>
      </c>
      <c r="K131" s="1050">
        <v>1000000</v>
      </c>
      <c r="L131" s="1050">
        <v>1000000</v>
      </c>
      <c r="M131" s="1050">
        <v>1000000</v>
      </c>
      <c r="N131" s="1050">
        <v>1000000</v>
      </c>
      <c r="O131" s="1050">
        <v>1000000</v>
      </c>
      <c r="P131" s="1050">
        <v>1000000</v>
      </c>
      <c r="Q131" s="1050">
        <v>1000000</v>
      </c>
      <c r="R131" s="1050">
        <v>1000000</v>
      </c>
      <c r="S131" s="1050">
        <v>1000000</v>
      </c>
      <c r="T131" s="1050">
        <v>1000000</v>
      </c>
      <c r="U131" s="1049"/>
    </row>
    <row r="132" spans="1:24" s="736" customFormat="1">
      <c r="A132" s="735"/>
      <c r="B132" s="528" t="s">
        <v>1390</v>
      </c>
      <c r="C132" s="737"/>
      <c r="D132" s="737">
        <v>12600000</v>
      </c>
      <c r="E132" s="1118"/>
      <c r="F132" s="2253"/>
      <c r="G132" s="1146">
        <f t="shared" si="31"/>
        <v>0</v>
      </c>
      <c r="H132" s="1050">
        <f t="shared" ref="H132:H133" si="36">G132</f>
        <v>0</v>
      </c>
      <c r="U132" s="1049"/>
    </row>
    <row r="133" spans="1:24" s="736" customFormat="1">
      <c r="A133" s="735"/>
      <c r="B133" s="528" t="s">
        <v>1999</v>
      </c>
      <c r="C133" s="737">
        <v>98451016</v>
      </c>
      <c r="D133" s="737">
        <v>120000000</v>
      </c>
      <c r="E133" s="1118"/>
      <c r="F133" s="2253"/>
      <c r="G133" s="1146">
        <f t="shared" si="31"/>
        <v>170000000</v>
      </c>
      <c r="H133" s="1050">
        <f t="shared" si="36"/>
        <v>170000000</v>
      </c>
      <c r="I133" s="1050">
        <v>8000000</v>
      </c>
      <c r="J133" s="1050">
        <v>45000000</v>
      </c>
      <c r="K133" s="1050">
        <v>8000000</v>
      </c>
      <c r="L133" s="1050">
        <v>8000000</v>
      </c>
      <c r="M133" s="1050">
        <v>8000000</v>
      </c>
      <c r="N133" s="1050">
        <v>8000000</v>
      </c>
      <c r="O133" s="1050">
        <v>8000000</v>
      </c>
      <c r="P133" s="1050">
        <v>8000000</v>
      </c>
      <c r="Q133" s="1050">
        <v>8000000</v>
      </c>
      <c r="R133" s="1050">
        <v>8000000</v>
      </c>
      <c r="S133" s="1050">
        <v>8000000</v>
      </c>
      <c r="T133" s="1050">
        <v>45000000</v>
      </c>
      <c r="U133" s="1049"/>
    </row>
    <row r="134" spans="1:24" s="2017" customFormat="1">
      <c r="A134" s="2255">
        <v>64215</v>
      </c>
      <c r="B134" s="2256" t="s">
        <v>1502</v>
      </c>
      <c r="C134" s="2257">
        <v>1213336182</v>
      </c>
      <c r="D134" s="2258">
        <v>1200000000</v>
      </c>
      <c r="E134" s="2259">
        <f>'[84]DK2024 (11.24)'!$W$153</f>
        <v>1181071411</v>
      </c>
      <c r="F134" s="2260">
        <f>'[85]2025 (10.25)'!$AN$166</f>
        <v>1351945474</v>
      </c>
      <c r="G134" s="2261">
        <f>SUM(I134:T134)</f>
        <v>1440000000</v>
      </c>
      <c r="H134" s="2261">
        <f>G134</f>
        <v>1440000000</v>
      </c>
      <c r="I134" s="2261">
        <v>120000000</v>
      </c>
      <c r="J134" s="2261">
        <v>120000000</v>
      </c>
      <c r="K134" s="2261">
        <v>120000000</v>
      </c>
      <c r="L134" s="2261">
        <v>120000000</v>
      </c>
      <c r="M134" s="2261">
        <v>120000000</v>
      </c>
      <c r="N134" s="2261">
        <v>120000000</v>
      </c>
      <c r="O134" s="2261">
        <v>120000000</v>
      </c>
      <c r="P134" s="2261">
        <v>120000000</v>
      </c>
      <c r="Q134" s="2261">
        <v>120000000</v>
      </c>
      <c r="R134" s="2261">
        <v>120000000</v>
      </c>
      <c r="S134" s="2261">
        <v>120000000</v>
      </c>
      <c r="T134" s="2261">
        <v>120000000</v>
      </c>
      <c r="U134" s="2261"/>
    </row>
    <row r="135" spans="1:24" s="723" customFormat="1">
      <c r="A135" s="719">
        <v>11</v>
      </c>
      <c r="B135" s="720" t="s">
        <v>1503</v>
      </c>
      <c r="C135" s="721">
        <v>0</v>
      </c>
      <c r="D135" s="738">
        <v>1000000000</v>
      </c>
      <c r="E135" s="1114">
        <v>0</v>
      </c>
      <c r="F135" s="2250"/>
      <c r="G135" s="1134"/>
      <c r="H135" s="1134">
        <f>G135</f>
        <v>0</v>
      </c>
      <c r="I135" s="1134"/>
      <c r="J135" s="1134"/>
      <c r="K135" s="1134"/>
      <c r="L135" s="1134"/>
      <c r="M135" s="1134"/>
      <c r="N135" s="1134">
        <v>-630000000</v>
      </c>
      <c r="O135" s="1134"/>
      <c r="P135" s="1134"/>
      <c r="Q135" s="1134"/>
      <c r="R135" s="1134"/>
      <c r="S135" s="1134"/>
      <c r="T135" s="1134"/>
      <c r="U135" s="848"/>
    </row>
    <row r="136" spans="1:24" s="2017" customFormat="1" ht="14.25" customHeight="1">
      <c r="A136" s="2255">
        <v>6426</v>
      </c>
      <c r="B136" s="2256" t="s">
        <v>1395</v>
      </c>
      <c r="C136" s="2068">
        <v>1005729794</v>
      </c>
      <c r="D136" s="2258">
        <v>0</v>
      </c>
      <c r="E136" s="2262">
        <f>'[84]DK2024 (11.24)'!$W$168</f>
        <v>-148501674</v>
      </c>
      <c r="F136" s="2263">
        <f>'[85]2025 (10.25)'!$AN$181</f>
        <v>-728700004</v>
      </c>
      <c r="G136" s="2261">
        <f>SUM(I136:T136)</f>
        <v>-1000000000</v>
      </c>
      <c r="H136" s="2261">
        <f>G136</f>
        <v>-1000000000</v>
      </c>
      <c r="I136" s="2261"/>
      <c r="J136" s="2261"/>
      <c r="K136" s="2261"/>
      <c r="L136" s="2261"/>
      <c r="M136" s="2261"/>
      <c r="N136" s="2261"/>
      <c r="O136" s="2261"/>
      <c r="P136" s="2261"/>
      <c r="Q136" s="2261"/>
      <c r="R136" s="2261"/>
      <c r="S136" s="2261"/>
      <c r="T136" s="2261">
        <v>-1000000000</v>
      </c>
      <c r="U136" s="2233"/>
      <c r="X136" s="2016"/>
    </row>
    <row r="137" spans="1:24" s="723" customFormat="1">
      <c r="A137" s="719">
        <v>13</v>
      </c>
      <c r="B137" s="720" t="s">
        <v>1687</v>
      </c>
      <c r="C137" s="721">
        <v>5096888365</v>
      </c>
      <c r="D137" s="738"/>
      <c r="E137" s="1114">
        <f>'[84]DK2024 (11.24)'!$W$170</f>
        <v>-41593984</v>
      </c>
      <c r="F137" s="2250"/>
      <c r="G137" s="1134"/>
      <c r="H137" s="1134">
        <f>G137</f>
        <v>0</v>
      </c>
      <c r="I137" s="1134"/>
      <c r="J137" s="1134"/>
      <c r="K137" s="1134"/>
      <c r="L137" s="1134"/>
      <c r="M137" s="1134"/>
      <c r="N137" s="1134"/>
      <c r="O137" s="1134"/>
      <c r="P137" s="1134"/>
      <c r="Q137" s="1134"/>
      <c r="R137" s="1134"/>
      <c r="S137" s="1134"/>
      <c r="T137" s="1134"/>
      <c r="U137" s="848"/>
    </row>
    <row r="138" spans="1:24" s="723" customFormat="1">
      <c r="A138" s="1873">
        <v>811</v>
      </c>
      <c r="B138" s="1016" t="s">
        <v>236</v>
      </c>
      <c r="C138" s="721"/>
      <c r="D138" s="738"/>
      <c r="E138" s="1114">
        <f>'[84]DK2024 (11.24)'!$W$188</f>
        <v>210064051</v>
      </c>
      <c r="F138" s="1114">
        <f>'[85]2025 (10.25)'!$AN$201</f>
        <v>1163420235</v>
      </c>
      <c r="G138" s="1114">
        <f>SUM(G139:G140)</f>
        <v>0</v>
      </c>
      <c r="H138" s="1114">
        <f>SUM(H139:H140)</f>
        <v>0</v>
      </c>
      <c r="I138" s="1134"/>
      <c r="J138" s="1134"/>
      <c r="K138" s="1134"/>
      <c r="L138" s="1134"/>
      <c r="M138" s="1134"/>
      <c r="N138" s="1134"/>
      <c r="O138" s="1134"/>
      <c r="P138" s="1134"/>
      <c r="Q138" s="1134"/>
      <c r="R138" s="1134"/>
      <c r="S138" s="1134"/>
      <c r="T138" s="1134"/>
      <c r="U138" s="848"/>
    </row>
    <row r="139" spans="1:24">
      <c r="A139" s="1805"/>
      <c r="B139" s="1015" t="s">
        <v>1613</v>
      </c>
      <c r="C139" s="721"/>
      <c r="D139" s="734"/>
      <c r="E139" s="1114"/>
      <c r="F139" s="2250"/>
      <c r="G139" s="1108"/>
      <c r="H139" s="1108">
        <f>G139</f>
        <v>0</v>
      </c>
      <c r="I139" s="1108"/>
      <c r="J139" s="1108"/>
      <c r="K139" s="1108"/>
      <c r="L139" s="1108"/>
      <c r="M139" s="1108"/>
      <c r="N139" s="1108"/>
      <c r="O139" s="1108"/>
      <c r="P139" s="1108"/>
      <c r="Q139" s="1108"/>
      <c r="R139" s="1108"/>
      <c r="S139" s="1108"/>
      <c r="T139" s="1108"/>
      <c r="U139" s="848"/>
    </row>
    <row r="140" spans="1:24" ht="15.6">
      <c r="A140" s="1018"/>
      <c r="B140" s="1019" t="s">
        <v>1614</v>
      </c>
      <c r="C140" s="1020"/>
      <c r="D140" s="1021"/>
      <c r="E140" s="1124"/>
      <c r="F140" s="2254"/>
      <c r="G140" s="1177"/>
      <c r="H140" s="1178">
        <f>G140</f>
        <v>0</v>
      </c>
      <c r="I140" s="1108"/>
      <c r="J140" s="1108"/>
      <c r="K140" s="1108"/>
      <c r="L140" s="1108"/>
      <c r="M140" s="1108"/>
      <c r="N140" s="1108"/>
      <c r="O140" s="1108"/>
      <c r="P140" s="1108"/>
      <c r="Q140" s="1108"/>
      <c r="R140" s="1108"/>
      <c r="S140" s="1108"/>
      <c r="T140" s="1108"/>
      <c r="U140" s="848"/>
    </row>
    <row r="141" spans="1:24">
      <c r="A141" s="2685" t="s">
        <v>150</v>
      </c>
      <c r="B141" s="2686"/>
      <c r="C141" s="740">
        <f>C21+C130+C125+C120+C113+C134+C135+C137+C136+C111</f>
        <v>41209916366.333336</v>
      </c>
      <c r="D141" s="740">
        <f>D21+D130+D125+D120+D113+D134+D135+D137+D136+D111</f>
        <v>46977271331.50959</v>
      </c>
      <c r="E141" s="1119">
        <f>E21+E68+E87+E113+E120+E125+E130+E134+E135+E136+E137+E138</f>
        <v>58071897250.400002</v>
      </c>
      <c r="F141" s="1119"/>
      <c r="G141" s="1119">
        <f>G21+G68+G87+G113+G120+G125+G130+G134+G135+G136+G137+G138</f>
        <v>57970668327.682816</v>
      </c>
      <c r="H141" s="1119">
        <f>H21+H68+H87+H113+H120+H125+H130+H134+H135+H136+H137+H138</f>
        <v>27465815764.473286</v>
      </c>
      <c r="I141" s="1119">
        <f t="shared" ref="I141:U141" si="37">I21+I130+I125+I120+I113+I134+I135+I137+I136+I111</f>
        <v>2534044859.0952382</v>
      </c>
      <c r="J141" s="1119">
        <f t="shared" si="37"/>
        <v>1832323696.0952382</v>
      </c>
      <c r="K141" s="1119">
        <f t="shared" si="37"/>
        <v>1795323697.0952382</v>
      </c>
      <c r="L141" s="1119">
        <f t="shared" si="37"/>
        <v>1795323696.0952382</v>
      </c>
      <c r="M141" s="1119">
        <f t="shared" si="37"/>
        <v>1795323697.0952382</v>
      </c>
      <c r="N141" s="1119">
        <f t="shared" si="37"/>
        <v>1340323696.0952382</v>
      </c>
      <c r="O141" s="1119">
        <f t="shared" si="37"/>
        <v>3533199039.5609918</v>
      </c>
      <c r="P141" s="1119">
        <f t="shared" si="37"/>
        <v>3530484884.0404439</v>
      </c>
      <c r="Q141" s="1119">
        <f t="shared" si="37"/>
        <v>3526690088.5198956</v>
      </c>
      <c r="R141" s="1119">
        <f t="shared" si="37"/>
        <v>3522895290.9993477</v>
      </c>
      <c r="S141" s="1119">
        <f t="shared" si="37"/>
        <v>2763018552.4787998</v>
      </c>
      <c r="T141" s="1119">
        <f t="shared" si="37"/>
        <v>4223564050.7619057</v>
      </c>
      <c r="U141" s="1176">
        <f t="shared" si="37"/>
        <v>0</v>
      </c>
    </row>
    <row r="142" spans="1:24" ht="9.75" customHeight="1"/>
    <row r="143" spans="1:24">
      <c r="B143" s="731" t="s">
        <v>413</v>
      </c>
      <c r="C143" s="741"/>
      <c r="D143" s="741"/>
      <c r="E143" s="1121"/>
      <c r="F143" s="1121"/>
      <c r="G143" s="570" t="s">
        <v>181</v>
      </c>
      <c r="H143" s="570"/>
      <c r="I143" s="570"/>
      <c r="J143" s="570"/>
      <c r="K143" s="570"/>
      <c r="L143" s="570"/>
      <c r="M143" s="570"/>
      <c r="N143" s="570"/>
      <c r="O143" s="570"/>
      <c r="P143" s="570"/>
      <c r="Q143" s="570"/>
      <c r="R143" s="570"/>
      <c r="S143" s="570"/>
      <c r="T143" s="570"/>
      <c r="U143" s="570"/>
    </row>
    <row r="144" spans="1:24">
      <c r="B144" s="729"/>
      <c r="G144" s="742"/>
      <c r="H144" s="742"/>
      <c r="I144" s="742"/>
      <c r="J144" s="742"/>
      <c r="K144" s="742"/>
      <c r="L144" s="742"/>
      <c r="M144" s="742"/>
      <c r="N144" s="742"/>
      <c r="O144" s="742"/>
      <c r="P144" s="742"/>
      <c r="Q144" s="742"/>
      <c r="R144" s="742"/>
      <c r="S144" s="742"/>
      <c r="T144" s="742"/>
    </row>
    <row r="145" spans="2:21" ht="21.75" customHeight="1">
      <c r="B145" s="729"/>
      <c r="G145" s="742"/>
      <c r="H145" s="742"/>
      <c r="I145" s="742"/>
      <c r="J145" s="742"/>
      <c r="K145" s="742"/>
      <c r="L145" s="742"/>
      <c r="M145" s="742"/>
      <c r="N145" s="742"/>
      <c r="O145" s="742"/>
      <c r="P145" s="742"/>
      <c r="Q145" s="742"/>
      <c r="R145" s="742"/>
      <c r="S145" s="742"/>
      <c r="T145" s="742"/>
    </row>
    <row r="146" spans="2:21">
      <c r="B146" s="729"/>
      <c r="G146" s="742"/>
      <c r="H146" s="742"/>
      <c r="I146" s="742"/>
      <c r="J146" s="742"/>
      <c r="K146" s="742"/>
      <c r="L146" s="742"/>
      <c r="M146" s="742"/>
      <c r="N146" s="742"/>
      <c r="O146" s="742"/>
      <c r="P146" s="742"/>
      <c r="Q146" s="742"/>
      <c r="R146" s="742"/>
      <c r="S146" s="742"/>
      <c r="T146" s="742"/>
    </row>
    <row r="147" spans="2:21">
      <c r="B147" s="731" t="s">
        <v>848</v>
      </c>
      <c r="C147" s="730"/>
      <c r="D147" s="731"/>
      <c r="E147" s="1122"/>
      <c r="F147" s="1122"/>
      <c r="G147" s="723" t="s">
        <v>1533</v>
      </c>
      <c r="H147" s="723"/>
      <c r="I147" s="723"/>
      <c r="J147" s="723"/>
      <c r="K147" s="723"/>
      <c r="L147" s="723"/>
      <c r="M147" s="723"/>
      <c r="N147" s="723"/>
      <c r="O147" s="723"/>
      <c r="P147" s="723"/>
      <c r="Q147" s="723"/>
      <c r="R147" s="723"/>
      <c r="S147" s="723"/>
      <c r="T147" s="723"/>
      <c r="U147" s="723"/>
    </row>
    <row r="148" spans="2:21">
      <c r="C148" s="728"/>
      <c r="D148" s="729"/>
    </row>
    <row r="149" spans="2:21">
      <c r="C149" s="728"/>
      <c r="D149" s="729"/>
    </row>
    <row r="150" spans="2:21">
      <c r="C150" s="728"/>
      <c r="D150" s="729"/>
    </row>
    <row r="151" spans="2:21">
      <c r="C151" s="730"/>
      <c r="D151" s="731"/>
      <c r="E151" s="1122"/>
      <c r="F151" s="1122"/>
    </row>
    <row r="153" spans="2:21" s="723" customFormat="1">
      <c r="B153" s="731"/>
      <c r="C153" s="730"/>
      <c r="D153" s="731"/>
      <c r="E153" s="1122"/>
      <c r="F153" s="1122"/>
      <c r="G153" s="739"/>
      <c r="H153" s="739"/>
      <c r="I153" s="739"/>
      <c r="J153" s="739"/>
      <c r="K153" s="739"/>
      <c r="L153" s="739"/>
      <c r="M153" s="739"/>
      <c r="N153" s="739"/>
      <c r="O153" s="739"/>
      <c r="P153" s="739"/>
      <c r="Q153" s="739"/>
      <c r="R153" s="739"/>
      <c r="S153" s="739"/>
      <c r="T153" s="739"/>
    </row>
  </sheetData>
  <autoFilter ref="A8:BC141" xr:uid="{00000000-0001-0000-0300-000000000000}"/>
  <mergeCells count="10">
    <mergeCell ref="E7:E8"/>
    <mergeCell ref="U7:U8"/>
    <mergeCell ref="I7:T7"/>
    <mergeCell ref="A141:B141"/>
    <mergeCell ref="A7:A8"/>
    <mergeCell ref="B7:B8"/>
    <mergeCell ref="C7:C8"/>
    <mergeCell ref="D7:D8"/>
    <mergeCell ref="G7:H7"/>
    <mergeCell ref="F7:F8"/>
  </mergeCells>
  <phoneticPr fontId="9" type="noConversion"/>
  <printOptions horizontalCentered="1"/>
  <pageMargins left="0.70866141732283472" right="0" top="0.39370078740157483" bottom="0.19685039370078741" header="0.23622047244094491" footer="0.23622047244094491"/>
  <pageSetup paperSize="9" orientation="landscape" horizontalDpi="1200" verticalDpi="1200" r:id="rId1"/>
  <headerFooter alignWithMargins="0"/>
  <ignoredErrors>
    <ignoredError sqref="E121:E124"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6">
    <tabColor rgb="FF92D050"/>
  </sheetPr>
  <dimension ref="A1:FO907"/>
  <sheetViews>
    <sheetView topLeftCell="A4" zoomScale="70" zoomScaleNormal="70" workbookViewId="0">
      <pane xSplit="2" ySplit="8" topLeftCell="C113" activePane="bottomRight" state="frozen"/>
      <selection activeCell="A4" sqref="A4"/>
      <selection pane="topRight" activeCell="C4" sqref="C4"/>
      <selection pane="bottomLeft" activeCell="A12" sqref="A12"/>
      <selection pane="bottomRight" activeCell="J129" sqref="J129"/>
    </sheetView>
  </sheetViews>
  <sheetFormatPr defaultColWidth="9.109375" defaultRowHeight="15.6"/>
  <cols>
    <col min="1" max="1" width="9" style="18" customWidth="1"/>
    <col min="2" max="2" width="50.33203125" style="18" customWidth="1"/>
    <col min="3" max="3" width="17.44140625" style="32" customWidth="1"/>
    <col min="4" max="4" width="17.44140625" style="18" customWidth="1"/>
    <col min="5" max="6" width="18.109375" style="179" customWidth="1"/>
    <col min="7" max="7" width="18.44140625" style="449" bestFit="1" customWidth="1"/>
    <col min="8" max="8" width="17.44140625" style="449" customWidth="1"/>
    <col min="9" max="9" width="19.88671875" style="453" bestFit="1" customWidth="1"/>
    <col min="10" max="20" width="19.88671875" style="453" customWidth="1"/>
    <col min="21" max="21" width="36.88671875" style="18" customWidth="1"/>
    <col min="22" max="22" width="16.33203125" style="18" bestFit="1" customWidth="1"/>
    <col min="23" max="23" width="18" style="18" customWidth="1"/>
    <col min="24" max="24" width="13.109375" style="18" bestFit="1" customWidth="1"/>
    <col min="25" max="16384" width="9.109375" style="18"/>
  </cols>
  <sheetData>
    <row r="1" spans="1:54">
      <c r="A1" s="2694" t="s">
        <v>483</v>
      </c>
      <c r="B1" s="2694"/>
      <c r="C1" s="445"/>
      <c r="D1" s="11"/>
      <c r="E1" s="2695" t="s">
        <v>411</v>
      </c>
      <c r="F1" s="2695"/>
      <c r="G1" s="2695"/>
      <c r="H1" s="2695"/>
      <c r="I1" s="2695"/>
      <c r="J1" s="2695"/>
      <c r="K1" s="2695"/>
      <c r="L1" s="2695"/>
      <c r="M1" s="2695"/>
      <c r="N1" s="2695"/>
      <c r="O1" s="2695"/>
      <c r="P1" s="2695"/>
      <c r="Q1" s="2695"/>
      <c r="R1" s="2695"/>
      <c r="S1" s="2695"/>
      <c r="T1" s="2695"/>
      <c r="U1" s="2695"/>
    </row>
    <row r="2" spans="1:54">
      <c r="A2" s="2645" t="s">
        <v>61</v>
      </c>
      <c r="B2" s="2645"/>
      <c r="C2" s="446"/>
      <c r="D2" s="7"/>
      <c r="E2" s="2695" t="s">
        <v>410</v>
      </c>
      <c r="F2" s="2695"/>
      <c r="G2" s="2695"/>
      <c r="H2" s="2695"/>
      <c r="I2" s="2695"/>
      <c r="J2" s="2695"/>
      <c r="K2" s="2695"/>
      <c r="L2" s="2695"/>
      <c r="M2" s="2695"/>
      <c r="N2" s="2695"/>
      <c r="O2" s="2695"/>
      <c r="P2" s="2695"/>
      <c r="Q2" s="2695"/>
      <c r="R2" s="2695"/>
      <c r="S2" s="2695"/>
      <c r="T2" s="2695"/>
      <c r="U2" s="2695"/>
    </row>
    <row r="3" spans="1:54" ht="8.1" customHeight="1">
      <c r="A3" s="2644" t="s">
        <v>412</v>
      </c>
      <c r="B3" s="2644"/>
      <c r="C3" s="447"/>
      <c r="D3" s="11"/>
      <c r="E3" s="2696" t="s">
        <v>506</v>
      </c>
      <c r="F3" s="2696"/>
      <c r="G3" s="2696"/>
      <c r="H3" s="2696"/>
      <c r="I3" s="2696"/>
      <c r="J3" s="2696"/>
      <c r="K3" s="2696"/>
      <c r="L3" s="2696"/>
      <c r="M3" s="2696"/>
      <c r="N3" s="2696"/>
      <c r="O3" s="2696"/>
      <c r="P3" s="2696"/>
      <c r="Q3" s="2696"/>
      <c r="R3" s="2696"/>
      <c r="S3" s="2696"/>
      <c r="T3" s="2696"/>
      <c r="U3" s="2696"/>
    </row>
    <row r="4" spans="1:54" s="841" customFormat="1" ht="13.8">
      <c r="A4" s="841" t="s">
        <v>849</v>
      </c>
      <c r="C4" s="842"/>
      <c r="D4" s="842"/>
      <c r="E4" s="842"/>
      <c r="F4" s="842"/>
      <c r="G4" s="842"/>
      <c r="H4" s="843"/>
      <c r="I4" s="843"/>
      <c r="J4" s="842"/>
      <c r="K4" s="842"/>
      <c r="L4" s="842"/>
      <c r="M4" s="842"/>
      <c r="N4" s="842"/>
      <c r="O4" s="842"/>
      <c r="P4" s="842"/>
      <c r="U4" s="843"/>
      <c r="V4" s="842"/>
      <c r="W4" s="842"/>
      <c r="X4" s="842"/>
      <c r="Y4" s="842"/>
      <c r="Z4" s="842"/>
      <c r="AA4" s="842"/>
      <c r="AB4" s="842"/>
      <c r="AG4" s="842"/>
      <c r="AH4" s="842"/>
      <c r="AI4" s="842"/>
      <c r="AJ4" s="842"/>
      <c r="AK4" s="842"/>
      <c r="AL4" s="842"/>
      <c r="AM4" s="842"/>
      <c r="AR4" s="842"/>
      <c r="AS4" s="843"/>
      <c r="AT4" s="843"/>
      <c r="AU4" s="843"/>
      <c r="AV4" s="842"/>
      <c r="AW4" s="842"/>
      <c r="AX4" s="842"/>
      <c r="AY4" s="842"/>
      <c r="AZ4" s="842"/>
      <c r="BA4" s="842"/>
      <c r="BB4" s="842"/>
    </row>
    <row r="5" spans="1:54" s="841" customFormat="1" ht="13.8">
      <c r="A5" s="840" t="s">
        <v>694</v>
      </c>
      <c r="C5" s="842"/>
      <c r="D5" s="842"/>
      <c r="E5" s="842"/>
      <c r="F5" s="842"/>
      <c r="G5" s="842"/>
      <c r="H5" s="843"/>
      <c r="I5" s="843"/>
      <c r="J5" s="842"/>
      <c r="K5" s="842"/>
      <c r="L5" s="842"/>
      <c r="M5" s="842"/>
      <c r="N5" s="842"/>
      <c r="O5" s="842"/>
      <c r="P5" s="842"/>
      <c r="U5" s="843"/>
      <c r="V5" s="842"/>
      <c r="W5" s="842"/>
      <c r="X5" s="842"/>
      <c r="Y5" s="842"/>
      <c r="Z5" s="842"/>
      <c r="AA5" s="842"/>
      <c r="AB5" s="842"/>
      <c r="AG5" s="842"/>
      <c r="AH5" s="842"/>
      <c r="AI5" s="842"/>
      <c r="AJ5" s="842"/>
      <c r="AK5" s="842"/>
      <c r="AL5" s="842"/>
      <c r="AM5" s="842"/>
      <c r="AR5" s="842"/>
      <c r="AS5" s="843"/>
      <c r="AT5" s="843"/>
      <c r="AU5" s="843"/>
      <c r="AV5" s="842"/>
      <c r="AW5" s="842"/>
      <c r="AX5" s="842"/>
      <c r="AY5" s="842"/>
      <c r="AZ5" s="842"/>
      <c r="BA5" s="842"/>
      <c r="BB5" s="842"/>
    </row>
    <row r="6" spans="1:54" s="841" customFormat="1" ht="13.8">
      <c r="C6" s="842"/>
      <c r="D6" s="842"/>
      <c r="E6" s="842"/>
      <c r="F6" s="842"/>
      <c r="G6" s="842"/>
      <c r="H6" s="843"/>
      <c r="I6" s="843"/>
      <c r="J6" s="842"/>
      <c r="K6" s="842"/>
      <c r="L6" s="842"/>
      <c r="M6" s="842"/>
      <c r="N6" s="842"/>
      <c r="O6" s="842"/>
      <c r="P6" s="842"/>
      <c r="U6" s="843"/>
      <c r="V6" s="842"/>
      <c r="W6" s="842"/>
      <c r="X6" s="842"/>
      <c r="Y6" s="842"/>
      <c r="Z6" s="842"/>
      <c r="AA6" s="842"/>
      <c r="AB6" s="842"/>
      <c r="AG6" s="842"/>
      <c r="AH6" s="842"/>
      <c r="AI6" s="842"/>
      <c r="AJ6" s="842"/>
      <c r="AK6" s="842"/>
      <c r="AL6" s="842"/>
      <c r="AM6" s="842"/>
      <c r="AR6" s="842"/>
      <c r="AS6" s="843"/>
      <c r="AT6" s="843"/>
      <c r="AU6" s="843"/>
      <c r="AV6" s="842"/>
      <c r="AW6" s="842"/>
      <c r="AX6" s="842"/>
      <c r="AY6" s="842"/>
      <c r="AZ6" s="842"/>
      <c r="BA6" s="842"/>
      <c r="BB6" s="842"/>
    </row>
    <row r="7" spans="1:54" s="840" customFormat="1" ht="13.8">
      <c r="D7" s="840" t="s">
        <v>1898</v>
      </c>
      <c r="G7" s="2577"/>
      <c r="H7" s="1903"/>
    </row>
    <row r="8" spans="1:54" s="841" customFormat="1" ht="13.8">
      <c r="C8" s="842"/>
      <c r="D8" s="843"/>
      <c r="E8" s="843"/>
      <c r="F8" s="843"/>
      <c r="G8" s="2361">
        <v>17050</v>
      </c>
      <c r="H8" s="2361" t="s">
        <v>1722</v>
      </c>
      <c r="I8" s="843"/>
      <c r="J8" s="842"/>
      <c r="K8" s="842"/>
      <c r="L8" s="842"/>
      <c r="M8" s="842"/>
      <c r="N8" s="842"/>
      <c r="O8" s="842"/>
      <c r="P8" s="842"/>
      <c r="U8" s="843"/>
      <c r="V8" s="842"/>
      <c r="W8" s="842"/>
      <c r="X8" s="842"/>
      <c r="Y8" s="842"/>
      <c r="Z8" s="842"/>
      <c r="AA8" s="842"/>
      <c r="AB8" s="842"/>
      <c r="AG8" s="842"/>
      <c r="AH8" s="842"/>
      <c r="AI8" s="842"/>
      <c r="AJ8" s="842"/>
      <c r="AK8" s="842"/>
      <c r="AL8" s="842"/>
      <c r="AM8" s="842"/>
      <c r="AR8" s="843"/>
      <c r="AS8" s="843"/>
      <c r="AT8" s="843"/>
      <c r="AU8" s="843"/>
      <c r="AV8" s="842"/>
      <c r="AW8" s="842"/>
      <c r="AX8" s="842"/>
      <c r="AY8" s="842"/>
      <c r="AZ8" s="842"/>
      <c r="BA8" s="842"/>
      <c r="BB8" s="842"/>
    </row>
    <row r="9" spans="1:54" s="841" customFormat="1" ht="13.8">
      <c r="A9" s="841" t="s">
        <v>1588</v>
      </c>
      <c r="C9" s="1982">
        <v>19073</v>
      </c>
      <c r="D9" s="1983">
        <v>19900</v>
      </c>
      <c r="E9" s="1983">
        <v>17820</v>
      </c>
      <c r="F9" s="1983">
        <v>16822</v>
      </c>
      <c r="G9" s="1983">
        <f>DD!L121</f>
        <v>16000</v>
      </c>
      <c r="H9" s="1983" t="s">
        <v>2010</v>
      </c>
      <c r="I9" s="1718">
        <f>I48+I64+I66+I68+I69+I70+I71+I72+I73+I74+I75+I76+I61+I50+I52+I53+I54+I55+I56+I57+I58+I59+I60</f>
        <v>233200000</v>
      </c>
      <c r="J9" s="1718">
        <f t="shared" ref="J9:T9" si="0">J48+J64+J66+J68+J69+J70+J71+J72+J73+J74+J75+J76+J61+J50+J52+J53+J54+J55+J56+J57+J58+J59+J60</f>
        <v>147500000</v>
      </c>
      <c r="K9" s="1718">
        <f t="shared" si="0"/>
        <v>238000000</v>
      </c>
      <c r="L9" s="1718">
        <f t="shared" si="0"/>
        <v>242900000</v>
      </c>
      <c r="M9" s="1718">
        <f t="shared" si="0"/>
        <v>389000000</v>
      </c>
      <c r="N9" s="1718">
        <f t="shared" si="0"/>
        <v>98000000</v>
      </c>
      <c r="O9" s="1718">
        <f t="shared" si="0"/>
        <v>650000000</v>
      </c>
      <c r="P9" s="1718">
        <f t="shared" si="0"/>
        <v>213000000</v>
      </c>
      <c r="Q9" s="1718">
        <f t="shared" si="0"/>
        <v>135900000</v>
      </c>
      <c r="R9" s="1718">
        <f t="shared" si="0"/>
        <v>249000000</v>
      </c>
      <c r="S9" s="1718">
        <f t="shared" si="0"/>
        <v>281000000</v>
      </c>
      <c r="T9" s="1718">
        <f t="shared" si="0"/>
        <v>161000000</v>
      </c>
      <c r="U9" s="1718"/>
      <c r="V9" s="842"/>
      <c r="W9" s="842"/>
      <c r="X9" s="842"/>
      <c r="Y9" s="842"/>
      <c r="Z9" s="842"/>
      <c r="AA9" s="842"/>
      <c r="AB9" s="842"/>
      <c r="AG9" s="842"/>
      <c r="AH9" s="842"/>
      <c r="AI9" s="842"/>
      <c r="AJ9" s="842"/>
      <c r="AK9" s="842"/>
      <c r="AL9" s="842"/>
      <c r="AM9" s="842"/>
      <c r="AR9" s="843"/>
      <c r="AS9" s="843"/>
      <c r="AT9" s="843"/>
      <c r="AU9" s="843"/>
      <c r="AV9" s="842"/>
      <c r="AW9" s="842"/>
      <c r="AX9" s="842"/>
      <c r="AY9" s="842"/>
      <c r="AZ9" s="842"/>
      <c r="BA9" s="842"/>
      <c r="BB9" s="842"/>
    </row>
    <row r="10" spans="1:54" ht="15.6" customHeight="1">
      <c r="A10" s="2699" t="s">
        <v>371</v>
      </c>
      <c r="B10" s="2703" t="s">
        <v>372</v>
      </c>
      <c r="C10" s="2705" t="s">
        <v>1381</v>
      </c>
      <c r="D10" s="2697" t="s">
        <v>1457</v>
      </c>
      <c r="E10" s="2697" t="s">
        <v>1536</v>
      </c>
      <c r="F10" s="2697" t="s">
        <v>2036</v>
      </c>
      <c r="G10" s="2701" t="s">
        <v>1917</v>
      </c>
      <c r="H10" s="2702"/>
      <c r="I10" s="2691" t="s">
        <v>1307</v>
      </c>
      <c r="J10" s="2692"/>
      <c r="K10" s="2692"/>
      <c r="L10" s="2692"/>
      <c r="M10" s="2692"/>
      <c r="N10" s="2692"/>
      <c r="O10" s="2692"/>
      <c r="P10" s="2692"/>
      <c r="Q10" s="2692"/>
      <c r="R10" s="2692"/>
      <c r="S10" s="2692"/>
      <c r="T10" s="2693"/>
      <c r="U10" s="2689" t="s">
        <v>824</v>
      </c>
    </row>
    <row r="11" spans="1:54">
      <c r="A11" s="2700"/>
      <c r="B11" s="2704"/>
      <c r="C11" s="2706"/>
      <c r="D11" s="2698"/>
      <c r="E11" s="2698"/>
      <c r="F11" s="2698"/>
      <c r="G11" s="1719" t="s">
        <v>975</v>
      </c>
      <c r="H11" s="1719" t="s">
        <v>994</v>
      </c>
      <c r="I11" s="1172" t="s">
        <v>1575</v>
      </c>
      <c r="J11" s="1172" t="s">
        <v>1576</v>
      </c>
      <c r="K11" s="1172" t="s">
        <v>1577</v>
      </c>
      <c r="L11" s="1172" t="s">
        <v>1578</v>
      </c>
      <c r="M11" s="1172" t="s">
        <v>1579</v>
      </c>
      <c r="N11" s="1172" t="s">
        <v>1580</v>
      </c>
      <c r="O11" s="1172" t="s">
        <v>1581</v>
      </c>
      <c r="P11" s="1172" t="s">
        <v>1582</v>
      </c>
      <c r="Q11" s="1172" t="s">
        <v>1583</v>
      </c>
      <c r="R11" s="1172" t="s">
        <v>1584</v>
      </c>
      <c r="S11" s="1172" t="s">
        <v>1585</v>
      </c>
      <c r="T11" s="1172" t="s">
        <v>1586</v>
      </c>
      <c r="U11" s="2690"/>
    </row>
    <row r="12" spans="1:54" s="5" customFormat="1">
      <c r="A12" s="1862">
        <v>1</v>
      </c>
      <c r="B12" s="1720" t="s">
        <v>484</v>
      </c>
      <c r="C12" s="1721">
        <f>C13+C31</f>
        <v>78760423196</v>
      </c>
      <c r="D12" s="1721">
        <f>D13+D31</f>
        <v>89796918996.621902</v>
      </c>
      <c r="E12" s="1721">
        <f t="shared" ref="E12:F12" si="1">E13+E31</f>
        <v>75828530232</v>
      </c>
      <c r="F12" s="1721">
        <f t="shared" si="1"/>
        <v>77548964657.009201</v>
      </c>
      <c r="G12" s="1721">
        <f>G13+G31</f>
        <v>85171233434.163071</v>
      </c>
      <c r="H12" s="1722">
        <f>H13+H31</f>
        <v>81828982389.500259</v>
      </c>
      <c r="I12" s="1723">
        <f t="shared" ref="I12:T12" si="2">I13+I31</f>
        <v>7044901979.4481478</v>
      </c>
      <c r="J12" s="1723">
        <f t="shared" si="2"/>
        <v>6248108419.8406649</v>
      </c>
      <c r="K12" s="1723">
        <f t="shared" si="2"/>
        <v>6704134145.9971886</v>
      </c>
      <c r="L12" s="1723">
        <f t="shared" si="2"/>
        <v>6725938696.4688978</v>
      </c>
      <c r="M12" s="1723">
        <f t="shared" si="2"/>
        <v>6421750487.634203</v>
      </c>
      <c r="N12" s="1723">
        <f t="shared" si="2"/>
        <v>6708167545.4676352</v>
      </c>
      <c r="O12" s="1723">
        <f t="shared" si="2"/>
        <v>7448467681.4583139</v>
      </c>
      <c r="P12" s="1723">
        <f t="shared" si="2"/>
        <v>7131075038.432929</v>
      </c>
      <c r="Q12" s="1723">
        <f t="shared" si="2"/>
        <v>6813192091.6939669</v>
      </c>
      <c r="R12" s="1723">
        <f t="shared" si="2"/>
        <v>6785020241.3782434</v>
      </c>
      <c r="S12" s="1723">
        <f t="shared" si="2"/>
        <v>6616603566.6988039</v>
      </c>
      <c r="T12" s="1723">
        <f t="shared" si="2"/>
        <v>7067654818.6307116</v>
      </c>
      <c r="U12" s="1724"/>
      <c r="V12" s="716"/>
      <c r="W12" s="43"/>
    </row>
    <row r="13" spans="1:54">
      <c r="A13" s="1750">
        <v>1.1000000000000001</v>
      </c>
      <c r="B13" s="1695" t="s">
        <v>822</v>
      </c>
      <c r="C13" s="1725">
        <f>C14+C15+C18+C30</f>
        <v>78080304312</v>
      </c>
      <c r="D13" s="1725">
        <f>D14+D15+D18+D30</f>
        <v>89196300690.464996</v>
      </c>
      <c r="E13" s="1725">
        <f>'[84]DK2024 (11.24)'!$W$26</f>
        <v>75828530232</v>
      </c>
      <c r="F13" s="1725">
        <f>'[85]2025 (10.25)'!$AN$32</f>
        <v>77548964657.009201</v>
      </c>
      <c r="G13" s="1725">
        <f>SUM(DD!C151:N151)</f>
        <v>84432449501.029068</v>
      </c>
      <c r="H13" s="1726">
        <f>SUM(DD!C153:N154)</f>
        <v>81119189481.536819</v>
      </c>
      <c r="I13" s="1727">
        <f>DD!C153+DD!C154</f>
        <v>6983793783.8395519</v>
      </c>
      <c r="J13" s="1727">
        <f>DD!D153+DD!D154</f>
        <v>6193911692.5310183</v>
      </c>
      <c r="K13" s="1727">
        <f>DD!E153+DD!E154</f>
        <v>6645981805.2016735</v>
      </c>
      <c r="L13" s="1727">
        <f>DD!F153+DD!F154</f>
        <v>6667783699.3744993</v>
      </c>
      <c r="M13" s="1727">
        <f>DD!G153+DD!G154</f>
        <v>6357093597.8334951</v>
      </c>
      <c r="N13" s="1727">
        <f>DD!H153+DD!H154</f>
        <v>6646285382.2170095</v>
      </c>
      <c r="O13" s="1727">
        <f>DD!I153+DD!I154</f>
        <v>7389358834.3665667</v>
      </c>
      <c r="P13" s="1727">
        <f>DD!J153+DD!J154</f>
        <v>7072247228.6429205</v>
      </c>
      <c r="Q13" s="1727">
        <f>DD!K153+DD!K154</f>
        <v>6755296810.4853525</v>
      </c>
      <c r="R13" s="1727">
        <f>DD!L153+DD!L154</f>
        <v>6723178261.7152243</v>
      </c>
      <c r="S13" s="1727">
        <f>DD!M153+DD!M154</f>
        <v>6616603566.6988039</v>
      </c>
      <c r="T13" s="1727">
        <f>DD!N153+DD!N154</f>
        <v>7067654818.6307116</v>
      </c>
      <c r="U13" s="1728"/>
      <c r="V13" s="716"/>
      <c r="W13" s="32"/>
    </row>
    <row r="14" spans="1:54">
      <c r="A14" s="1863"/>
      <c r="B14" s="1729" t="s">
        <v>415</v>
      </c>
      <c r="C14" s="1730"/>
      <c r="D14" s="1731"/>
      <c r="E14" s="1730"/>
      <c r="F14" s="1730"/>
      <c r="G14" s="1731"/>
      <c r="H14" s="1732"/>
      <c r="I14" s="1733"/>
      <c r="J14" s="1733"/>
      <c r="K14" s="1733"/>
      <c r="L14" s="1733"/>
      <c r="M14" s="1733"/>
      <c r="N14" s="1733"/>
      <c r="O14" s="1733"/>
      <c r="P14" s="1733"/>
      <c r="Q14" s="1733"/>
      <c r="R14" s="1733"/>
      <c r="S14" s="1733"/>
      <c r="T14" s="1733"/>
      <c r="U14" s="1728"/>
      <c r="V14" s="716"/>
    </row>
    <row r="15" spans="1:54">
      <c r="A15" s="1863"/>
      <c r="B15" s="1729" t="s">
        <v>1415</v>
      </c>
      <c r="C15" s="1731">
        <v>2857710000</v>
      </c>
      <c r="D15" s="1731">
        <f>SUM(D16:D17)</f>
        <v>4568308874.000001</v>
      </c>
      <c r="E15" s="1731">
        <v>4030066916.5599999</v>
      </c>
      <c r="F15" s="1731"/>
      <c r="G15" s="1731">
        <f>SUM(G16:G17)</f>
        <v>0</v>
      </c>
      <c r="H15" s="1732">
        <f>SUM(H16:H17)</f>
        <v>0</v>
      </c>
      <c r="I15" s="1733">
        <f t="shared" ref="I15:T15" si="3">SUM(I16:I17)</f>
        <v>0</v>
      </c>
      <c r="J15" s="1733">
        <f t="shared" si="3"/>
        <v>0</v>
      </c>
      <c r="K15" s="1733">
        <f t="shared" si="3"/>
        <v>0</v>
      </c>
      <c r="L15" s="1733">
        <f t="shared" si="3"/>
        <v>0</v>
      </c>
      <c r="M15" s="1733">
        <f t="shared" si="3"/>
        <v>0</v>
      </c>
      <c r="N15" s="1733">
        <f t="shared" si="3"/>
        <v>0</v>
      </c>
      <c r="O15" s="1733">
        <f t="shared" si="3"/>
        <v>0</v>
      </c>
      <c r="P15" s="1733">
        <f t="shared" si="3"/>
        <v>0</v>
      </c>
      <c r="Q15" s="1733">
        <f t="shared" si="3"/>
        <v>0</v>
      </c>
      <c r="R15" s="1733">
        <f t="shared" si="3"/>
        <v>0</v>
      </c>
      <c r="S15" s="1733">
        <f t="shared" si="3"/>
        <v>0</v>
      </c>
      <c r="T15" s="1733">
        <f t="shared" si="3"/>
        <v>0</v>
      </c>
      <c r="U15" s="1728"/>
      <c r="V15" s="716"/>
    </row>
    <row r="16" spans="1:54" s="24" customFormat="1" ht="16.2">
      <c r="A16" s="1882"/>
      <c r="B16" s="1734" t="s">
        <v>904</v>
      </c>
      <c r="C16" s="1735"/>
      <c r="D16" s="501">
        <v>2553549294.0000005</v>
      </c>
      <c r="E16" s="1735"/>
      <c r="F16" s="1735"/>
      <c r="G16" s="501"/>
      <c r="H16" s="1092"/>
      <c r="I16" s="1742"/>
      <c r="J16" s="1742"/>
      <c r="K16" s="1742"/>
      <c r="L16" s="1742"/>
      <c r="M16" s="1742"/>
      <c r="N16" s="1742"/>
      <c r="O16" s="1742"/>
      <c r="P16" s="1742"/>
      <c r="Q16" s="1742"/>
      <c r="R16" s="1742"/>
      <c r="S16" s="1742"/>
      <c r="T16" s="1742"/>
      <c r="U16" s="1744"/>
      <c r="V16" s="1094"/>
    </row>
    <row r="17" spans="1:171" s="24" customFormat="1" ht="16.2">
      <c r="A17" s="1882"/>
      <c r="B17" s="1734" t="s">
        <v>905</v>
      </c>
      <c r="C17" s="1735"/>
      <c r="D17" s="501">
        <v>2014759580.0000002</v>
      </c>
      <c r="E17" s="1735"/>
      <c r="F17" s="1735"/>
      <c r="G17" s="501"/>
      <c r="H17" s="1092"/>
      <c r="I17" s="1742"/>
      <c r="J17" s="1742"/>
      <c r="K17" s="1742"/>
      <c r="L17" s="1742"/>
      <c r="M17" s="1742"/>
      <c r="N17" s="1742"/>
      <c r="O17" s="1742"/>
      <c r="P17" s="1742"/>
      <c r="Q17" s="1742"/>
      <c r="R17" s="1742"/>
      <c r="S17" s="1742"/>
      <c r="T17" s="1742"/>
      <c r="U17" s="1744"/>
      <c r="V17" s="1094"/>
    </row>
    <row r="18" spans="1:171">
      <c r="A18" s="1863">
        <v>6211</v>
      </c>
      <c r="B18" s="1729" t="s">
        <v>424</v>
      </c>
      <c r="C18" s="84">
        <v>75222594312</v>
      </c>
      <c r="D18" s="84">
        <f>SUM(D19:D29)</f>
        <v>84627991816.464996</v>
      </c>
      <c r="E18" s="1731">
        <f>E13-E15</f>
        <v>71798463315.440002</v>
      </c>
      <c r="F18" s="1731"/>
      <c r="G18" s="84"/>
      <c r="H18" s="1091"/>
      <c r="I18" s="1733"/>
      <c r="J18" s="1733"/>
      <c r="K18" s="1733"/>
      <c r="L18" s="1733"/>
      <c r="M18" s="1733"/>
      <c r="N18" s="1733"/>
      <c r="O18" s="1733"/>
      <c r="P18" s="1733"/>
      <c r="Q18" s="1733"/>
      <c r="R18" s="1733"/>
      <c r="S18" s="1733"/>
      <c r="T18" s="1733"/>
      <c r="U18" s="1728"/>
      <c r="V18" s="716"/>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row>
    <row r="19" spans="1:171" s="24" customFormat="1" ht="16.2">
      <c r="A19" s="1882"/>
      <c r="B19" s="1734" t="s">
        <v>897</v>
      </c>
      <c r="C19" s="1735"/>
      <c r="D19" s="501">
        <v>12096295197</v>
      </c>
      <c r="E19" s="1735"/>
      <c r="F19" s="1735"/>
      <c r="G19" s="501"/>
      <c r="H19" s="1092"/>
      <c r="I19" s="1742"/>
      <c r="J19" s="1742"/>
      <c r="K19" s="1742"/>
      <c r="L19" s="1742"/>
      <c r="M19" s="1742"/>
      <c r="N19" s="1742"/>
      <c r="O19" s="1742"/>
      <c r="P19" s="1742"/>
      <c r="Q19" s="1742"/>
      <c r="R19" s="1742"/>
      <c r="S19" s="1742"/>
      <c r="T19" s="1742"/>
      <c r="U19" s="1744"/>
      <c r="V19" s="1094"/>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8"/>
      <c r="CE19" s="178"/>
      <c r="CF19" s="178"/>
      <c r="CG19" s="178"/>
      <c r="CH19" s="178"/>
      <c r="CI19" s="178"/>
      <c r="CJ19" s="178"/>
      <c r="CK19" s="178"/>
      <c r="CL19" s="178"/>
      <c r="CM19" s="178"/>
      <c r="CN19" s="178"/>
      <c r="CO19" s="178"/>
      <c r="CP19" s="178"/>
      <c r="CQ19" s="178"/>
      <c r="CR19" s="178"/>
      <c r="CS19" s="178"/>
      <c r="CT19" s="178"/>
      <c r="CU19" s="178"/>
      <c r="CV19" s="178"/>
      <c r="CW19" s="178"/>
      <c r="CX19" s="178"/>
      <c r="CY19" s="178"/>
      <c r="CZ19" s="178"/>
      <c r="DA19" s="178"/>
      <c r="DB19" s="178"/>
      <c r="DC19" s="178"/>
      <c r="DD19" s="178"/>
      <c r="DE19" s="178"/>
      <c r="DF19" s="178"/>
      <c r="DG19" s="178"/>
      <c r="DH19" s="178"/>
      <c r="DI19" s="178"/>
      <c r="DJ19" s="178"/>
      <c r="DK19" s="178"/>
      <c r="DL19" s="178"/>
      <c r="DM19" s="178"/>
      <c r="DN19" s="178"/>
      <c r="DO19" s="178"/>
      <c r="DP19" s="178"/>
      <c r="DQ19" s="178"/>
      <c r="DR19" s="178"/>
      <c r="DS19" s="178"/>
      <c r="DT19" s="178"/>
      <c r="DU19" s="178"/>
      <c r="DV19" s="178"/>
      <c r="DW19" s="178"/>
      <c r="DX19" s="178"/>
      <c r="DY19" s="178"/>
      <c r="DZ19" s="178"/>
      <c r="EA19" s="178"/>
      <c r="EB19" s="178"/>
      <c r="EC19" s="178"/>
      <c r="ED19" s="178"/>
      <c r="EE19" s="178"/>
      <c r="EF19" s="178"/>
      <c r="EG19" s="178"/>
      <c r="EH19" s="178"/>
      <c r="EI19" s="178"/>
      <c r="EJ19" s="178"/>
      <c r="EK19" s="178"/>
      <c r="EL19" s="178"/>
      <c r="EM19" s="178"/>
      <c r="EN19" s="178"/>
      <c r="EO19" s="178"/>
      <c r="EP19" s="178"/>
      <c r="EQ19" s="178"/>
      <c r="ER19" s="178"/>
      <c r="ES19" s="178"/>
      <c r="ET19" s="178"/>
      <c r="EU19" s="178"/>
      <c r="EV19" s="178"/>
      <c r="EW19" s="178"/>
      <c r="EX19" s="178"/>
      <c r="EY19" s="178"/>
      <c r="EZ19" s="178"/>
      <c r="FA19" s="178"/>
      <c r="FB19" s="178"/>
      <c r="FC19" s="178"/>
      <c r="FD19" s="178"/>
      <c r="FE19" s="178"/>
      <c r="FF19" s="178"/>
      <c r="FG19" s="178"/>
      <c r="FH19" s="178"/>
      <c r="FI19" s="178"/>
      <c r="FJ19" s="178"/>
      <c r="FK19" s="178"/>
      <c r="FL19" s="178"/>
      <c r="FM19" s="178"/>
      <c r="FN19" s="178"/>
      <c r="FO19" s="178"/>
    </row>
    <row r="20" spans="1:171" s="178" customFormat="1" ht="16.2">
      <c r="A20" s="1882">
        <v>6212</v>
      </c>
      <c r="B20" s="1734" t="s">
        <v>898</v>
      </c>
      <c r="C20" s="1735"/>
      <c r="D20" s="501">
        <v>5374798522.2000008</v>
      </c>
      <c r="E20" s="1735"/>
      <c r="F20" s="1735"/>
      <c r="G20" s="501">
        <f>SUM(DD!C153:N153)/0.6</f>
        <v>8283150048.7305946</v>
      </c>
      <c r="H20" s="1092">
        <f>G20*60%</f>
        <v>4969890029.2383566</v>
      </c>
      <c r="I20" s="1742">
        <f>DD!C153</f>
        <v>430942129.34429222</v>
      </c>
      <c r="J20" s="1742">
        <f>DD!D153</f>
        <v>479447069.70593613</v>
      </c>
      <c r="K20" s="1742">
        <f>DD!E153</f>
        <v>514392265.61461192</v>
      </c>
      <c r="L20" s="1742">
        <f>DD!F153</f>
        <v>479447069.70593613</v>
      </c>
      <c r="M20" s="1742">
        <f>DD!G153</f>
        <v>514392265.61461192</v>
      </c>
      <c r="N20" s="1742">
        <f>DD!H153</f>
        <v>428443737.5269407</v>
      </c>
      <c r="O20" s="1742">
        <f>DD!I153</f>
        <v>0</v>
      </c>
      <c r="P20" s="1742">
        <f>DD!J153</f>
        <v>428443737.5269407</v>
      </c>
      <c r="Q20" s="1742">
        <f>DD!K153</f>
        <v>430248776.70867592</v>
      </c>
      <c r="R20" s="1742">
        <f>DD!L153</f>
        <v>426407580.80000001</v>
      </c>
      <c r="S20" s="1742">
        <f>DD!M153</f>
        <v>421454698.34520555</v>
      </c>
      <c r="T20" s="1742">
        <f>DD!N153</f>
        <v>416270698.34520555</v>
      </c>
      <c r="U20" s="1744"/>
      <c r="V20" s="1094"/>
      <c r="W20" s="1094"/>
    </row>
    <row r="21" spans="1:171" s="24" customFormat="1" ht="16.2">
      <c r="A21" s="1882"/>
      <c r="B21" s="1734" t="s">
        <v>899</v>
      </c>
      <c r="C21" s="1736"/>
      <c r="D21" s="501">
        <v>8850099980.7750015</v>
      </c>
      <c r="E21" s="1736"/>
      <c r="F21" s="1736"/>
      <c r="G21" s="501"/>
      <c r="H21" s="1092"/>
      <c r="I21" s="1742"/>
      <c r="J21" s="1742"/>
      <c r="K21" s="1742"/>
      <c r="L21" s="1742"/>
      <c r="M21" s="1742"/>
      <c r="N21" s="1742"/>
      <c r="O21" s="1742"/>
      <c r="P21" s="1742"/>
      <c r="Q21" s="1742"/>
      <c r="R21" s="1742"/>
      <c r="S21" s="1742"/>
      <c r="T21" s="1742"/>
      <c r="U21" s="1744"/>
      <c r="V21" s="1094"/>
      <c r="W21" s="1094"/>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c r="BM21" s="178"/>
      <c r="BN21" s="178"/>
      <c r="BO21" s="178"/>
      <c r="BP21" s="178"/>
      <c r="BQ21" s="178"/>
      <c r="BR21" s="178"/>
      <c r="BS21" s="178"/>
      <c r="BT21" s="178"/>
      <c r="BU21" s="178"/>
      <c r="BV21" s="178"/>
      <c r="BW21" s="178"/>
      <c r="BX21" s="178"/>
      <c r="BY21" s="178"/>
      <c r="BZ21" s="178"/>
      <c r="CA21" s="178"/>
      <c r="CB21" s="178"/>
      <c r="CC21" s="178"/>
      <c r="CD21" s="178"/>
      <c r="CE21" s="178"/>
      <c r="CF21" s="178"/>
      <c r="CG21" s="178"/>
      <c r="CH21" s="178"/>
      <c r="CI21" s="178"/>
      <c r="CJ21" s="178"/>
      <c r="CK21" s="178"/>
      <c r="CL21" s="178"/>
      <c r="CM21" s="178"/>
      <c r="CN21" s="178"/>
      <c r="CO21" s="178"/>
      <c r="CP21" s="178"/>
      <c r="CQ21" s="178"/>
      <c r="CR21" s="178"/>
      <c r="CS21" s="178"/>
      <c r="CT21" s="178"/>
      <c r="CU21" s="178"/>
      <c r="CV21" s="178"/>
      <c r="CW21" s="178"/>
      <c r="CX21" s="178"/>
      <c r="CY21" s="178"/>
      <c r="CZ21" s="178"/>
      <c r="DA21" s="178"/>
      <c r="DB21" s="178"/>
      <c r="DC21" s="178"/>
      <c r="DD21" s="178"/>
      <c r="DE21" s="178"/>
      <c r="DF21" s="178"/>
      <c r="DG21" s="178"/>
      <c r="DH21" s="178"/>
      <c r="DI21" s="178"/>
      <c r="DJ21" s="178"/>
      <c r="DK21" s="178"/>
      <c r="DL21" s="178"/>
      <c r="DM21" s="178"/>
      <c r="DN21" s="178"/>
      <c r="DO21" s="178"/>
      <c r="DP21" s="178"/>
      <c r="DQ21" s="178"/>
      <c r="DR21" s="178"/>
      <c r="DS21" s="178"/>
      <c r="DT21" s="178"/>
      <c r="DU21" s="178"/>
      <c r="DV21" s="178"/>
      <c r="DW21" s="178"/>
      <c r="DX21" s="178"/>
      <c r="DY21" s="178"/>
      <c r="DZ21" s="178"/>
      <c r="EA21" s="178"/>
      <c r="EB21" s="178"/>
      <c r="EC21" s="178"/>
      <c r="ED21" s="178"/>
      <c r="EE21" s="178"/>
      <c r="EF21" s="178"/>
      <c r="EG21" s="178"/>
      <c r="EH21" s="178"/>
      <c r="EI21" s="178"/>
      <c r="EJ21" s="178"/>
      <c r="EK21" s="178"/>
      <c r="EL21" s="178"/>
      <c r="EM21" s="178"/>
      <c r="EN21" s="178"/>
      <c r="EO21" s="178"/>
      <c r="EP21" s="178"/>
      <c r="EQ21" s="178"/>
      <c r="ER21" s="178"/>
      <c r="ES21" s="178"/>
      <c r="ET21" s="178"/>
      <c r="EU21" s="178"/>
      <c r="EV21" s="178"/>
      <c r="EW21" s="178"/>
      <c r="EX21" s="178"/>
      <c r="EY21" s="178"/>
      <c r="EZ21" s="178"/>
      <c r="FA21" s="178"/>
      <c r="FB21" s="178"/>
      <c r="FC21" s="178"/>
      <c r="FD21" s="178"/>
      <c r="FE21" s="178"/>
      <c r="FF21" s="178"/>
      <c r="FG21" s="178"/>
      <c r="FH21" s="178"/>
      <c r="FI21" s="178"/>
      <c r="FJ21" s="178"/>
      <c r="FK21" s="178"/>
      <c r="FL21" s="178"/>
      <c r="FM21" s="178"/>
      <c r="FN21" s="178"/>
      <c r="FO21" s="178"/>
    </row>
    <row r="22" spans="1:171" s="24" customFormat="1" ht="16.2">
      <c r="A22" s="1882"/>
      <c r="B22" s="1734" t="s">
        <v>900</v>
      </c>
      <c r="C22" s="1736"/>
      <c r="D22" s="501">
        <v>13396864930.699999</v>
      </c>
      <c r="E22" s="1736"/>
      <c r="F22" s="1736"/>
      <c r="G22" s="501"/>
      <c r="H22" s="1092"/>
      <c r="I22" s="1742"/>
      <c r="J22" s="1742"/>
      <c r="K22" s="1742"/>
      <c r="L22" s="1742"/>
      <c r="M22" s="1742"/>
      <c r="N22" s="1742"/>
      <c r="O22" s="1742"/>
      <c r="P22" s="1742"/>
      <c r="Q22" s="1742"/>
      <c r="R22" s="1742"/>
      <c r="S22" s="1742"/>
      <c r="T22" s="1742"/>
      <c r="U22" s="1744"/>
      <c r="V22" s="1094"/>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c r="BI22" s="178"/>
      <c r="BJ22" s="178"/>
      <c r="BK22" s="178"/>
      <c r="BL22" s="178"/>
      <c r="BM22" s="178"/>
      <c r="BN22" s="178"/>
      <c r="BO22" s="178"/>
      <c r="BP22" s="178"/>
      <c r="BQ22" s="178"/>
      <c r="BR22" s="178"/>
      <c r="BS22" s="178"/>
      <c r="BT22" s="178"/>
      <c r="BU22" s="178"/>
      <c r="BV22" s="178"/>
      <c r="BW22" s="178"/>
      <c r="BX22" s="178"/>
      <c r="BY22" s="178"/>
      <c r="BZ22" s="178"/>
      <c r="CA22" s="178"/>
      <c r="CB22" s="178"/>
      <c r="CC22" s="178"/>
      <c r="CD22" s="178"/>
      <c r="CE22" s="178"/>
      <c r="CF22" s="178"/>
      <c r="CG22" s="178"/>
      <c r="CH22" s="178"/>
      <c r="CI22" s="178"/>
      <c r="CJ22" s="178"/>
      <c r="CK22" s="178"/>
      <c r="CL22" s="178"/>
      <c r="CM22" s="178"/>
      <c r="CN22" s="178"/>
      <c r="CO22" s="178"/>
      <c r="CP22" s="178"/>
      <c r="CQ22" s="178"/>
      <c r="CR22" s="178"/>
      <c r="CS22" s="178"/>
      <c r="CT22" s="178"/>
      <c r="CU22" s="178"/>
      <c r="CV22" s="178"/>
      <c r="CW22" s="178"/>
      <c r="CX22" s="178"/>
      <c r="CY22" s="178"/>
      <c r="CZ22" s="178"/>
      <c r="DA22" s="178"/>
      <c r="DB22" s="178"/>
      <c r="DC22" s="178"/>
      <c r="DD22" s="178"/>
      <c r="DE22" s="178"/>
      <c r="DF22" s="178"/>
      <c r="DG22" s="178"/>
      <c r="DH22" s="178"/>
      <c r="DI22" s="178"/>
      <c r="DJ22" s="178"/>
      <c r="DK22" s="178"/>
      <c r="DL22" s="178"/>
      <c r="DM22" s="178"/>
      <c r="DN22" s="178"/>
      <c r="DO22" s="178"/>
      <c r="DP22" s="178"/>
      <c r="DQ22" s="178"/>
      <c r="DR22" s="178"/>
      <c r="DS22" s="178"/>
      <c r="DT22" s="178"/>
      <c r="DU22" s="178"/>
      <c r="DV22" s="178"/>
      <c r="DW22" s="178"/>
      <c r="DX22" s="178"/>
      <c r="DY22" s="178"/>
      <c r="DZ22" s="178"/>
      <c r="EA22" s="178"/>
      <c r="EB22" s="178"/>
      <c r="EC22" s="178"/>
      <c r="ED22" s="178"/>
      <c r="EE22" s="178"/>
      <c r="EF22" s="178"/>
      <c r="EG22" s="178"/>
      <c r="EH22" s="178"/>
      <c r="EI22" s="178"/>
      <c r="EJ22" s="178"/>
      <c r="EK22" s="178"/>
      <c r="EL22" s="178"/>
      <c r="EM22" s="178"/>
      <c r="EN22" s="178"/>
      <c r="EO22" s="178"/>
      <c r="EP22" s="178"/>
      <c r="EQ22" s="178"/>
      <c r="ER22" s="178"/>
      <c r="ES22" s="178"/>
      <c r="ET22" s="178"/>
      <c r="EU22" s="178"/>
      <c r="EV22" s="178"/>
      <c r="EW22" s="178"/>
      <c r="EX22" s="178"/>
      <c r="EY22" s="178"/>
      <c r="EZ22" s="178"/>
      <c r="FA22" s="178"/>
      <c r="FB22" s="178"/>
      <c r="FC22" s="178"/>
      <c r="FD22" s="178"/>
      <c r="FE22" s="178"/>
      <c r="FF22" s="178"/>
      <c r="FG22" s="178"/>
      <c r="FH22" s="178"/>
      <c r="FI22" s="178"/>
      <c r="FJ22" s="178"/>
      <c r="FK22" s="178"/>
      <c r="FL22" s="178"/>
      <c r="FM22" s="178"/>
      <c r="FN22" s="178"/>
      <c r="FO22" s="178"/>
    </row>
    <row r="23" spans="1:171" s="24" customFormat="1" ht="16.2">
      <c r="A23" s="1882"/>
      <c r="B23" s="1734" t="s">
        <v>901</v>
      </c>
      <c r="C23" s="1736"/>
      <c r="D23" s="501">
        <v>11794380357.000002</v>
      </c>
      <c r="E23" s="1736"/>
      <c r="F23" s="1736"/>
      <c r="G23" s="501"/>
      <c r="H23" s="1092"/>
      <c r="I23" s="1742"/>
      <c r="J23" s="1742"/>
      <c r="K23" s="1742"/>
      <c r="L23" s="1742"/>
      <c r="M23" s="1742"/>
      <c r="N23" s="1742"/>
      <c r="O23" s="1742"/>
      <c r="P23" s="1742"/>
      <c r="Q23" s="1742"/>
      <c r="R23" s="1742"/>
      <c r="S23" s="1742"/>
      <c r="T23" s="1742"/>
      <c r="U23" s="1744"/>
      <c r="V23" s="1094"/>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Q23" s="178"/>
      <c r="BR23" s="178"/>
      <c r="BS23" s="178"/>
      <c r="BT23" s="178"/>
      <c r="BU23" s="178"/>
      <c r="BV23" s="178"/>
      <c r="BW23" s="178"/>
      <c r="BX23" s="178"/>
      <c r="BY23" s="178"/>
      <c r="BZ23" s="178"/>
      <c r="CA23" s="178"/>
      <c r="CB23" s="178"/>
      <c r="CC23" s="178"/>
      <c r="CD23" s="178"/>
      <c r="CE23" s="178"/>
      <c r="CF23" s="178"/>
      <c r="CG23" s="178"/>
      <c r="CH23" s="178"/>
      <c r="CI23" s="178"/>
      <c r="CJ23" s="178"/>
      <c r="CK23" s="178"/>
      <c r="CL23" s="178"/>
      <c r="CM23" s="178"/>
      <c r="CN23" s="178"/>
      <c r="CO23" s="178"/>
      <c r="CP23" s="178"/>
      <c r="CQ23" s="178"/>
      <c r="CR23" s="178"/>
      <c r="CS23" s="178"/>
      <c r="CT23" s="178"/>
      <c r="CU23" s="178"/>
      <c r="CV23" s="178"/>
      <c r="CW23" s="178"/>
      <c r="CX23" s="178"/>
      <c r="CY23" s="178"/>
      <c r="CZ23" s="178"/>
      <c r="DA23" s="178"/>
      <c r="DB23" s="178"/>
      <c r="DC23" s="178"/>
      <c r="DD23" s="178"/>
      <c r="DE23" s="178"/>
      <c r="DF23" s="178"/>
      <c r="DG23" s="178"/>
      <c r="DH23" s="178"/>
      <c r="DI23" s="178"/>
      <c r="DJ23" s="178"/>
      <c r="DK23" s="178"/>
      <c r="DL23" s="178"/>
      <c r="DM23" s="178"/>
      <c r="DN23" s="178"/>
      <c r="DO23" s="178"/>
      <c r="DP23" s="178"/>
      <c r="DQ23" s="178"/>
      <c r="DR23" s="178"/>
      <c r="DS23" s="178"/>
      <c r="DT23" s="178"/>
      <c r="DU23" s="178"/>
      <c r="DV23" s="178"/>
      <c r="DW23" s="178"/>
      <c r="DX23" s="178"/>
      <c r="DY23" s="178"/>
      <c r="DZ23" s="178"/>
      <c r="EA23" s="178"/>
      <c r="EB23" s="178"/>
      <c r="EC23" s="178"/>
      <c r="ED23" s="178"/>
      <c r="EE23" s="178"/>
      <c r="EF23" s="178"/>
      <c r="EG23" s="178"/>
      <c r="EH23" s="178"/>
      <c r="EI23" s="178"/>
      <c r="EJ23" s="178"/>
      <c r="EK23" s="178"/>
      <c r="EL23" s="178"/>
      <c r="EM23" s="178"/>
      <c r="EN23" s="178"/>
      <c r="EO23" s="178"/>
      <c r="EP23" s="178"/>
      <c r="EQ23" s="178"/>
      <c r="ER23" s="178"/>
      <c r="ES23" s="178"/>
      <c r="ET23" s="178"/>
      <c r="EU23" s="178"/>
      <c r="EV23" s="178"/>
      <c r="EW23" s="178"/>
      <c r="EX23" s="178"/>
      <c r="EY23" s="178"/>
      <c r="EZ23" s="178"/>
      <c r="FA23" s="178"/>
      <c r="FB23" s="178"/>
      <c r="FC23" s="178"/>
      <c r="FD23" s="178"/>
      <c r="FE23" s="178"/>
      <c r="FF23" s="178"/>
      <c r="FG23" s="178"/>
      <c r="FH23" s="178"/>
      <c r="FI23" s="178"/>
      <c r="FJ23" s="178"/>
      <c r="FK23" s="178"/>
      <c r="FL23" s="178"/>
      <c r="FM23" s="178"/>
      <c r="FN23" s="178"/>
      <c r="FO23" s="178"/>
    </row>
    <row r="24" spans="1:171" s="24" customFormat="1" ht="16.2">
      <c r="A24" s="1882"/>
      <c r="B24" s="1734" t="s">
        <v>902</v>
      </c>
      <c r="C24" s="1736"/>
      <c r="D24" s="501">
        <v>12476534447</v>
      </c>
      <c r="E24" s="1736"/>
      <c r="F24" s="1736"/>
      <c r="G24" s="501"/>
      <c r="H24" s="1092"/>
      <c r="I24" s="1742"/>
      <c r="J24" s="1742"/>
      <c r="K24" s="1742"/>
      <c r="L24" s="1742"/>
      <c r="M24" s="1742"/>
      <c r="N24" s="1742"/>
      <c r="O24" s="1742"/>
      <c r="P24" s="1742"/>
      <c r="Q24" s="1742"/>
      <c r="R24" s="1742"/>
      <c r="S24" s="1742"/>
      <c r="T24" s="1742"/>
      <c r="U24" s="1744"/>
      <c r="V24" s="1094"/>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178"/>
      <c r="CA24" s="178"/>
      <c r="CB24" s="178"/>
      <c r="CC24" s="178"/>
      <c r="CD24" s="178"/>
      <c r="CE24" s="178"/>
      <c r="CF24" s="178"/>
      <c r="CG24" s="178"/>
      <c r="CH24" s="178"/>
      <c r="CI24" s="178"/>
      <c r="CJ24" s="178"/>
      <c r="CK24" s="178"/>
      <c r="CL24" s="178"/>
      <c r="CM24" s="178"/>
      <c r="CN24" s="178"/>
      <c r="CO24" s="178"/>
      <c r="CP24" s="178"/>
      <c r="CQ24" s="178"/>
      <c r="CR24" s="178"/>
      <c r="CS24" s="178"/>
      <c r="CT24" s="178"/>
      <c r="CU24" s="178"/>
      <c r="CV24" s="178"/>
      <c r="CW24" s="178"/>
      <c r="CX24" s="178"/>
      <c r="CY24" s="178"/>
      <c r="CZ24" s="178"/>
      <c r="DA24" s="178"/>
      <c r="DB24" s="178"/>
      <c r="DC24" s="178"/>
      <c r="DD24" s="178"/>
      <c r="DE24" s="178"/>
      <c r="DF24" s="178"/>
      <c r="DG24" s="178"/>
      <c r="DH24" s="178"/>
      <c r="DI24" s="178"/>
      <c r="DJ24" s="178"/>
      <c r="DK24" s="178"/>
      <c r="DL24" s="178"/>
      <c r="DM24" s="178"/>
      <c r="DN24" s="178"/>
      <c r="DO24" s="178"/>
      <c r="DP24" s="178"/>
      <c r="DQ24" s="178"/>
      <c r="DR24" s="178"/>
      <c r="DS24" s="178"/>
      <c r="DT24" s="178"/>
      <c r="DU24" s="178"/>
      <c r="DV24" s="178"/>
      <c r="DW24" s="178"/>
      <c r="DX24" s="178"/>
      <c r="DY24" s="178"/>
      <c r="DZ24" s="178"/>
      <c r="EA24" s="178"/>
      <c r="EB24" s="178"/>
      <c r="EC24" s="178"/>
      <c r="ED24" s="178"/>
      <c r="EE24" s="178"/>
      <c r="EF24" s="178"/>
      <c r="EG24" s="178"/>
      <c r="EH24" s="178"/>
      <c r="EI24" s="178"/>
      <c r="EJ24" s="178"/>
      <c r="EK24" s="178"/>
      <c r="EL24" s="178"/>
      <c r="EM24" s="178"/>
      <c r="EN24" s="178"/>
      <c r="EO24" s="178"/>
      <c r="EP24" s="178"/>
      <c r="EQ24" s="178"/>
      <c r="ER24" s="178"/>
      <c r="ES24" s="178"/>
      <c r="ET24" s="178"/>
      <c r="EU24" s="178"/>
      <c r="EV24" s="178"/>
      <c r="EW24" s="178"/>
      <c r="EX24" s="178"/>
      <c r="EY24" s="178"/>
      <c r="EZ24" s="178"/>
      <c r="FA24" s="178"/>
      <c r="FB24" s="178"/>
      <c r="FC24" s="178"/>
      <c r="FD24" s="178"/>
      <c r="FE24" s="178"/>
      <c r="FF24" s="178"/>
      <c r="FG24" s="178"/>
      <c r="FH24" s="178"/>
      <c r="FI24" s="178"/>
      <c r="FJ24" s="178"/>
      <c r="FK24" s="178"/>
      <c r="FL24" s="178"/>
      <c r="FM24" s="178"/>
      <c r="FN24" s="178"/>
      <c r="FO24" s="178"/>
    </row>
    <row r="25" spans="1:171" s="24" customFormat="1" ht="16.2">
      <c r="A25" s="1882"/>
      <c r="B25" s="1734" t="s">
        <v>903</v>
      </c>
      <c r="C25" s="1736"/>
      <c r="D25" s="501">
        <v>11928688093.75</v>
      </c>
      <c r="E25" s="1736"/>
      <c r="F25" s="1736"/>
      <c r="G25" s="501"/>
      <c r="H25" s="1092"/>
      <c r="I25" s="1742"/>
      <c r="J25" s="1743"/>
      <c r="K25" s="1742"/>
      <c r="L25" s="1742"/>
      <c r="M25" s="1742"/>
      <c r="N25" s="1742"/>
      <c r="O25" s="1742"/>
      <c r="P25" s="1742"/>
      <c r="Q25" s="1742"/>
      <c r="R25" s="1742"/>
      <c r="S25" s="1742"/>
      <c r="T25" s="1742"/>
      <c r="U25" s="1744"/>
      <c r="V25" s="1094"/>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178"/>
      <c r="CA25" s="178"/>
      <c r="CB25" s="178"/>
      <c r="CC25" s="178"/>
      <c r="CD25" s="178"/>
      <c r="CE25" s="178"/>
      <c r="CF25" s="178"/>
      <c r="CG25" s="178"/>
      <c r="CH25" s="178"/>
      <c r="CI25" s="178"/>
      <c r="CJ25" s="178"/>
      <c r="CK25" s="178"/>
      <c r="CL25" s="178"/>
      <c r="CM25" s="178"/>
      <c r="CN25" s="178"/>
      <c r="CO25" s="178"/>
      <c r="CP25" s="178"/>
      <c r="CQ25" s="178"/>
      <c r="CR25" s="178"/>
      <c r="CS25" s="178"/>
      <c r="CT25" s="178"/>
      <c r="CU25" s="178"/>
      <c r="CV25" s="178"/>
      <c r="CW25" s="178"/>
      <c r="CX25" s="178"/>
      <c r="CY25" s="178"/>
      <c r="CZ25" s="178"/>
      <c r="DA25" s="178"/>
      <c r="DB25" s="178"/>
      <c r="DC25" s="178"/>
      <c r="DD25" s="178"/>
      <c r="DE25" s="178"/>
      <c r="DF25" s="178"/>
      <c r="DG25" s="178"/>
      <c r="DH25" s="178"/>
      <c r="DI25" s="178"/>
      <c r="DJ25" s="178"/>
      <c r="DK25" s="178"/>
      <c r="DL25" s="178"/>
      <c r="DM25" s="178"/>
      <c r="DN25" s="178"/>
      <c r="DO25" s="178"/>
      <c r="DP25" s="178"/>
      <c r="DQ25" s="178"/>
      <c r="DR25" s="178"/>
      <c r="DS25" s="178"/>
      <c r="DT25" s="178"/>
      <c r="DU25" s="178"/>
      <c r="DV25" s="178"/>
      <c r="DW25" s="178"/>
      <c r="DX25" s="178"/>
      <c r="DY25" s="178"/>
      <c r="DZ25" s="178"/>
      <c r="EA25" s="178"/>
      <c r="EB25" s="178"/>
      <c r="EC25" s="178"/>
      <c r="ED25" s="178"/>
      <c r="EE25" s="178"/>
      <c r="EF25" s="178"/>
      <c r="EG25" s="178"/>
      <c r="EH25" s="178"/>
      <c r="EI25" s="178"/>
      <c r="EJ25" s="178"/>
      <c r="EK25" s="178"/>
      <c r="EL25" s="178"/>
      <c r="EM25" s="178"/>
      <c r="EN25" s="178"/>
      <c r="EO25" s="178"/>
      <c r="EP25" s="178"/>
      <c r="EQ25" s="178"/>
      <c r="ER25" s="178"/>
      <c r="ES25" s="178"/>
      <c r="ET25" s="178"/>
      <c r="EU25" s="178"/>
      <c r="EV25" s="178"/>
      <c r="EW25" s="178"/>
      <c r="EX25" s="178"/>
      <c r="EY25" s="178"/>
      <c r="EZ25" s="178"/>
      <c r="FA25" s="178"/>
      <c r="FB25" s="178"/>
      <c r="FC25" s="178"/>
      <c r="FD25" s="178"/>
      <c r="FE25" s="178"/>
      <c r="FF25" s="178"/>
      <c r="FG25" s="178"/>
      <c r="FH25" s="178"/>
      <c r="FI25" s="178"/>
      <c r="FJ25" s="178"/>
      <c r="FK25" s="178"/>
      <c r="FL25" s="178"/>
      <c r="FM25" s="178"/>
      <c r="FN25" s="178"/>
      <c r="FO25" s="178"/>
    </row>
    <row r="26" spans="1:171" s="24" customFormat="1" ht="16.2">
      <c r="A26" s="1882"/>
      <c r="B26" s="1734" t="s">
        <v>828</v>
      </c>
      <c r="C26" s="1736"/>
      <c r="D26" s="501">
        <v>4511915657</v>
      </c>
      <c r="E26" s="1736"/>
      <c r="F26" s="1736"/>
      <c r="G26" s="501"/>
      <c r="H26" s="1092"/>
      <c r="I26" s="1742"/>
      <c r="J26" s="1743"/>
      <c r="K26" s="1742"/>
      <c r="L26" s="1742"/>
      <c r="M26" s="1742"/>
      <c r="N26" s="1742"/>
      <c r="O26" s="1742"/>
      <c r="P26" s="1742"/>
      <c r="Q26" s="1742"/>
      <c r="R26" s="1742"/>
      <c r="S26" s="1742"/>
      <c r="T26" s="1742"/>
      <c r="U26" s="1744"/>
      <c r="V26" s="1094"/>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8"/>
      <c r="CE26" s="178"/>
      <c r="CF26" s="178"/>
      <c r="CG26" s="178"/>
      <c r="CH26" s="178"/>
      <c r="CI26" s="178"/>
      <c r="CJ26" s="178"/>
      <c r="CK26" s="178"/>
      <c r="CL26" s="178"/>
      <c r="CM26" s="178"/>
      <c r="CN26" s="178"/>
      <c r="CO26" s="178"/>
      <c r="CP26" s="178"/>
      <c r="CQ26" s="178"/>
      <c r="CR26" s="178"/>
      <c r="CS26" s="178"/>
      <c r="CT26" s="178"/>
      <c r="CU26" s="178"/>
      <c r="CV26" s="178"/>
      <c r="CW26" s="178"/>
      <c r="CX26" s="178"/>
      <c r="CY26" s="178"/>
      <c r="CZ26" s="178"/>
      <c r="DA26" s="178"/>
      <c r="DB26" s="178"/>
      <c r="DC26" s="178"/>
      <c r="DD26" s="178"/>
      <c r="DE26" s="178"/>
      <c r="DF26" s="178"/>
      <c r="DG26" s="178"/>
      <c r="DH26" s="178"/>
      <c r="DI26" s="178"/>
      <c r="DJ26" s="178"/>
      <c r="DK26" s="178"/>
      <c r="DL26" s="178"/>
      <c r="DM26" s="178"/>
      <c r="DN26" s="178"/>
      <c r="DO26" s="178"/>
      <c r="DP26" s="178"/>
      <c r="DQ26" s="178"/>
      <c r="DR26" s="178"/>
      <c r="DS26" s="178"/>
      <c r="DT26" s="178"/>
      <c r="DU26" s="178"/>
      <c r="DV26" s="178"/>
      <c r="DW26" s="178"/>
      <c r="DX26" s="178"/>
      <c r="DY26" s="178"/>
      <c r="DZ26" s="178"/>
      <c r="EA26" s="178"/>
      <c r="EB26" s="178"/>
      <c r="EC26" s="178"/>
      <c r="ED26" s="178"/>
      <c r="EE26" s="178"/>
      <c r="EF26" s="178"/>
      <c r="EG26" s="178"/>
      <c r="EH26" s="178"/>
      <c r="EI26" s="178"/>
      <c r="EJ26" s="178"/>
      <c r="EK26" s="178"/>
      <c r="EL26" s="178"/>
      <c r="EM26" s="178"/>
      <c r="EN26" s="178"/>
      <c r="EO26" s="178"/>
      <c r="EP26" s="178"/>
      <c r="EQ26" s="178"/>
      <c r="ER26" s="178"/>
      <c r="ES26" s="178"/>
      <c r="ET26" s="178"/>
      <c r="EU26" s="178"/>
      <c r="EV26" s="178"/>
      <c r="EW26" s="178"/>
      <c r="EX26" s="178"/>
      <c r="EY26" s="178"/>
      <c r="EZ26" s="178"/>
      <c r="FA26" s="178"/>
      <c r="FB26" s="178"/>
      <c r="FC26" s="178"/>
      <c r="FD26" s="178"/>
      <c r="FE26" s="178"/>
      <c r="FF26" s="178"/>
      <c r="FG26" s="178"/>
      <c r="FH26" s="178"/>
      <c r="FI26" s="178"/>
      <c r="FJ26" s="178"/>
      <c r="FK26" s="178"/>
      <c r="FL26" s="178"/>
      <c r="FM26" s="178"/>
      <c r="FN26" s="178"/>
      <c r="FO26" s="178"/>
    </row>
    <row r="27" spans="1:171" s="24" customFormat="1" ht="16.2">
      <c r="A27" s="1882"/>
      <c r="B27" s="1734" t="s">
        <v>1918</v>
      </c>
      <c r="C27" s="1736"/>
      <c r="D27" s="501"/>
      <c r="E27" s="1736"/>
      <c r="F27" s="1736"/>
      <c r="G27" s="501"/>
      <c r="H27" s="1092"/>
      <c r="I27" s="1742"/>
      <c r="J27" s="1743"/>
      <c r="K27" s="1742"/>
      <c r="L27" s="1742"/>
      <c r="M27" s="1742"/>
      <c r="N27" s="1742"/>
      <c r="O27" s="1742"/>
      <c r="P27" s="1742"/>
      <c r="Q27" s="1742"/>
      <c r="R27" s="1742"/>
      <c r="S27" s="1742"/>
      <c r="T27" s="1742"/>
      <c r="U27" s="1744"/>
      <c r="V27" s="1094"/>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178"/>
      <c r="CA27" s="178"/>
      <c r="CB27" s="178"/>
      <c r="CC27" s="178"/>
      <c r="CD27" s="178"/>
      <c r="CE27" s="178"/>
      <c r="CF27" s="178"/>
      <c r="CG27" s="178"/>
      <c r="CH27" s="178"/>
      <c r="CI27" s="178"/>
      <c r="CJ27" s="178"/>
      <c r="CK27" s="178"/>
      <c r="CL27" s="178"/>
      <c r="CM27" s="178"/>
      <c r="CN27" s="178"/>
      <c r="CO27" s="178"/>
      <c r="CP27" s="178"/>
      <c r="CQ27" s="178"/>
      <c r="CR27" s="178"/>
      <c r="CS27" s="178"/>
      <c r="CT27" s="178"/>
      <c r="CU27" s="178"/>
      <c r="CV27" s="178"/>
      <c r="CW27" s="178"/>
      <c r="CX27" s="178"/>
      <c r="CY27" s="178"/>
      <c r="CZ27" s="178"/>
      <c r="DA27" s="178"/>
      <c r="DB27" s="178"/>
      <c r="DC27" s="178"/>
      <c r="DD27" s="178"/>
      <c r="DE27" s="178"/>
      <c r="DF27" s="178"/>
      <c r="DG27" s="178"/>
      <c r="DH27" s="178"/>
      <c r="DI27" s="178"/>
      <c r="DJ27" s="178"/>
      <c r="DK27" s="178"/>
      <c r="DL27" s="178"/>
      <c r="DM27" s="178"/>
      <c r="DN27" s="178"/>
      <c r="DO27" s="178"/>
      <c r="DP27" s="178"/>
      <c r="DQ27" s="178"/>
      <c r="DR27" s="178"/>
      <c r="DS27" s="178"/>
      <c r="DT27" s="178"/>
      <c r="DU27" s="178"/>
      <c r="DV27" s="178"/>
      <c r="DW27" s="178"/>
      <c r="DX27" s="178"/>
      <c r="DY27" s="178"/>
      <c r="DZ27" s="178"/>
      <c r="EA27" s="178"/>
      <c r="EB27" s="178"/>
      <c r="EC27" s="178"/>
      <c r="ED27" s="178"/>
      <c r="EE27" s="178"/>
      <c r="EF27" s="178"/>
      <c r="EG27" s="178"/>
      <c r="EH27" s="178"/>
      <c r="EI27" s="178"/>
      <c r="EJ27" s="178"/>
      <c r="EK27" s="178"/>
      <c r="EL27" s="178"/>
      <c r="EM27" s="178"/>
      <c r="EN27" s="178"/>
      <c r="EO27" s="178"/>
      <c r="EP27" s="178"/>
      <c r="EQ27" s="178"/>
      <c r="ER27" s="178"/>
      <c r="ES27" s="178"/>
      <c r="ET27" s="178"/>
      <c r="EU27" s="178"/>
      <c r="EV27" s="178"/>
      <c r="EW27" s="178"/>
      <c r="EX27" s="178"/>
      <c r="EY27" s="178"/>
      <c r="EZ27" s="178"/>
      <c r="FA27" s="178"/>
      <c r="FB27" s="178"/>
      <c r="FC27" s="178"/>
      <c r="FD27" s="178"/>
      <c r="FE27" s="178"/>
      <c r="FF27" s="178"/>
      <c r="FG27" s="178"/>
      <c r="FH27" s="178"/>
      <c r="FI27" s="178"/>
      <c r="FJ27" s="178"/>
      <c r="FK27" s="178"/>
      <c r="FL27" s="178"/>
      <c r="FM27" s="178"/>
      <c r="FN27" s="178"/>
      <c r="FO27" s="178"/>
    </row>
    <row r="28" spans="1:171" s="24" customFormat="1" ht="16.2">
      <c r="A28" s="1882"/>
      <c r="B28" s="1734" t="s">
        <v>1919</v>
      </c>
      <c r="C28" s="1736"/>
      <c r="D28" s="501"/>
      <c r="E28" s="1736"/>
      <c r="F28" s="1736"/>
      <c r="G28" s="501"/>
      <c r="H28" s="1092"/>
      <c r="I28" s="1742"/>
      <c r="J28" s="1743"/>
      <c r="K28" s="1742"/>
      <c r="L28" s="1742"/>
      <c r="M28" s="1742"/>
      <c r="N28" s="1742"/>
      <c r="O28" s="1742"/>
      <c r="P28" s="1742"/>
      <c r="Q28" s="1742"/>
      <c r="R28" s="1742"/>
      <c r="S28" s="1742"/>
      <c r="T28" s="1742"/>
      <c r="U28" s="1744"/>
      <c r="V28" s="1094"/>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8"/>
      <c r="CE28" s="178"/>
      <c r="CF28" s="178"/>
      <c r="CG28" s="178"/>
      <c r="CH28" s="178"/>
      <c r="CI28" s="178"/>
      <c r="CJ28" s="178"/>
      <c r="CK28" s="178"/>
      <c r="CL28" s="178"/>
      <c r="CM28" s="178"/>
      <c r="CN28" s="178"/>
      <c r="CO28" s="178"/>
      <c r="CP28" s="178"/>
      <c r="CQ28" s="178"/>
      <c r="CR28" s="178"/>
      <c r="CS28" s="178"/>
      <c r="CT28" s="178"/>
      <c r="CU28" s="178"/>
      <c r="CV28" s="178"/>
      <c r="CW28" s="178"/>
      <c r="CX28" s="178"/>
      <c r="CY28" s="178"/>
      <c r="CZ28" s="178"/>
      <c r="DA28" s="178"/>
      <c r="DB28" s="178"/>
      <c r="DC28" s="178"/>
      <c r="DD28" s="178"/>
      <c r="DE28" s="178"/>
      <c r="DF28" s="178"/>
      <c r="DG28" s="178"/>
      <c r="DH28" s="178"/>
      <c r="DI28" s="178"/>
      <c r="DJ28" s="178"/>
      <c r="DK28" s="178"/>
      <c r="DL28" s="178"/>
      <c r="DM28" s="178"/>
      <c r="DN28" s="178"/>
      <c r="DO28" s="178"/>
      <c r="DP28" s="178"/>
      <c r="DQ28" s="178"/>
      <c r="DR28" s="178"/>
      <c r="DS28" s="178"/>
      <c r="DT28" s="178"/>
      <c r="DU28" s="178"/>
      <c r="DV28" s="178"/>
      <c r="DW28" s="178"/>
      <c r="DX28" s="178"/>
      <c r="DY28" s="178"/>
      <c r="DZ28" s="178"/>
      <c r="EA28" s="178"/>
      <c r="EB28" s="178"/>
      <c r="EC28" s="178"/>
      <c r="ED28" s="178"/>
      <c r="EE28" s="178"/>
      <c r="EF28" s="178"/>
      <c r="EG28" s="178"/>
      <c r="EH28" s="178"/>
      <c r="EI28" s="178"/>
      <c r="EJ28" s="178"/>
      <c r="EK28" s="178"/>
      <c r="EL28" s="178"/>
      <c r="EM28" s="178"/>
      <c r="EN28" s="178"/>
      <c r="EO28" s="178"/>
      <c r="EP28" s="178"/>
      <c r="EQ28" s="178"/>
      <c r="ER28" s="178"/>
      <c r="ES28" s="178"/>
      <c r="ET28" s="178"/>
      <c r="EU28" s="178"/>
      <c r="EV28" s="178"/>
      <c r="EW28" s="178"/>
      <c r="EX28" s="178"/>
      <c r="EY28" s="178"/>
      <c r="EZ28" s="178"/>
      <c r="FA28" s="178"/>
      <c r="FB28" s="178"/>
      <c r="FC28" s="178"/>
      <c r="FD28" s="178"/>
      <c r="FE28" s="178"/>
      <c r="FF28" s="178"/>
      <c r="FG28" s="178"/>
      <c r="FH28" s="178"/>
      <c r="FI28" s="178"/>
      <c r="FJ28" s="178"/>
      <c r="FK28" s="178"/>
      <c r="FL28" s="178"/>
      <c r="FM28" s="178"/>
      <c r="FN28" s="178"/>
      <c r="FO28" s="178"/>
    </row>
    <row r="29" spans="1:171" s="24" customFormat="1" ht="16.2">
      <c r="A29" s="1882"/>
      <c r="B29" s="1734" t="s">
        <v>1414</v>
      </c>
      <c r="C29" s="1736"/>
      <c r="D29" s="501">
        <v>4198414631.0400004</v>
      </c>
      <c r="E29" s="1736"/>
      <c r="F29" s="1736"/>
      <c r="G29" s="501"/>
      <c r="H29" s="1092">
        <f>G29*70%</f>
        <v>0</v>
      </c>
      <c r="I29" s="1742"/>
      <c r="J29" s="1743"/>
      <c r="K29" s="1742"/>
      <c r="L29" s="1742"/>
      <c r="M29" s="1742"/>
      <c r="N29" s="1742"/>
      <c r="O29" s="1742"/>
      <c r="P29" s="1742"/>
      <c r="Q29" s="1742"/>
      <c r="R29" s="1742"/>
      <c r="S29" s="1742"/>
      <c r="T29" s="1742"/>
      <c r="U29" s="1744"/>
      <c r="V29" s="1094"/>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178"/>
      <c r="CA29" s="178"/>
      <c r="CB29" s="178"/>
      <c r="CC29" s="178"/>
      <c r="CD29" s="178"/>
      <c r="CE29" s="178"/>
      <c r="CF29" s="178"/>
      <c r="CG29" s="178"/>
      <c r="CH29" s="178"/>
      <c r="CI29" s="178"/>
      <c r="CJ29" s="178"/>
      <c r="CK29" s="178"/>
      <c r="CL29" s="178"/>
      <c r="CM29" s="178"/>
      <c r="CN29" s="178"/>
      <c r="CO29" s="178"/>
      <c r="CP29" s="178"/>
      <c r="CQ29" s="178"/>
      <c r="CR29" s="178"/>
      <c r="CS29" s="178"/>
      <c r="CT29" s="178"/>
      <c r="CU29" s="178"/>
      <c r="CV29" s="178"/>
      <c r="CW29" s="178"/>
      <c r="CX29" s="178"/>
      <c r="CY29" s="178"/>
      <c r="CZ29" s="178"/>
      <c r="DA29" s="178"/>
      <c r="DB29" s="178"/>
      <c r="DC29" s="178"/>
      <c r="DD29" s="178"/>
      <c r="DE29" s="178"/>
      <c r="DF29" s="178"/>
      <c r="DG29" s="178"/>
      <c r="DH29" s="178"/>
      <c r="DI29" s="178"/>
      <c r="DJ29" s="178"/>
      <c r="DK29" s="178"/>
      <c r="DL29" s="178"/>
      <c r="DM29" s="178"/>
      <c r="DN29" s="178"/>
      <c r="DO29" s="178"/>
      <c r="DP29" s="178"/>
      <c r="DQ29" s="178"/>
      <c r="DR29" s="178"/>
      <c r="DS29" s="178"/>
      <c r="DT29" s="178"/>
      <c r="DU29" s="178"/>
      <c r="DV29" s="178"/>
      <c r="DW29" s="178"/>
      <c r="DX29" s="178"/>
      <c r="DY29" s="178"/>
      <c r="DZ29" s="178"/>
      <c r="EA29" s="178"/>
      <c r="EB29" s="178"/>
      <c r="EC29" s="178"/>
      <c r="ED29" s="178"/>
      <c r="EE29" s="178"/>
      <c r="EF29" s="178"/>
      <c r="EG29" s="178"/>
      <c r="EH29" s="178"/>
      <c r="EI29" s="178"/>
      <c r="EJ29" s="178"/>
      <c r="EK29" s="178"/>
      <c r="EL29" s="178"/>
      <c r="EM29" s="178"/>
      <c r="EN29" s="178"/>
      <c r="EO29" s="178"/>
      <c r="EP29" s="178"/>
      <c r="EQ29" s="178"/>
      <c r="ER29" s="178"/>
      <c r="ES29" s="178"/>
      <c r="ET29" s="178"/>
      <c r="EU29" s="178"/>
      <c r="EV29" s="178"/>
      <c r="EW29" s="178"/>
      <c r="EX29" s="178"/>
      <c r="EY29" s="178"/>
      <c r="EZ29" s="178"/>
      <c r="FA29" s="178"/>
      <c r="FB29" s="178"/>
      <c r="FC29" s="178"/>
      <c r="FD29" s="178"/>
      <c r="FE29" s="178"/>
      <c r="FF29" s="178"/>
      <c r="FG29" s="178"/>
      <c r="FH29" s="178"/>
      <c r="FI29" s="178"/>
      <c r="FJ29" s="178"/>
      <c r="FK29" s="178"/>
      <c r="FL29" s="178"/>
      <c r="FM29" s="178"/>
      <c r="FN29" s="178"/>
      <c r="FO29" s="178"/>
    </row>
    <row r="30" spans="1:171" s="179" customFormat="1">
      <c r="A30" s="1863"/>
      <c r="B30" s="1729" t="s">
        <v>723</v>
      </c>
      <c r="C30" s="1730"/>
      <c r="D30" s="1730"/>
      <c r="E30" s="1730"/>
      <c r="F30" s="1730"/>
      <c r="G30" s="1730"/>
      <c r="H30" s="1738"/>
      <c r="I30" s="1733"/>
      <c r="J30" s="1737"/>
      <c r="K30" s="1733"/>
      <c r="L30" s="1733"/>
      <c r="M30" s="1733"/>
      <c r="N30" s="1733"/>
      <c r="O30" s="1733"/>
      <c r="P30" s="1733"/>
      <c r="Q30" s="1733"/>
      <c r="R30" s="1733"/>
      <c r="S30" s="1733"/>
      <c r="T30" s="1733"/>
      <c r="U30" s="1728"/>
      <c r="V30" s="716"/>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row>
    <row r="31" spans="1:171" s="213" customFormat="1">
      <c r="A31" s="1750">
        <v>1.2</v>
      </c>
      <c r="B31" s="1695" t="s">
        <v>823</v>
      </c>
      <c r="C31" s="1725">
        <f>SUM(C32:C34)</f>
        <v>680118884</v>
      </c>
      <c r="D31" s="1725">
        <f>D33+D34</f>
        <v>600618306.15690017</v>
      </c>
      <c r="E31" s="1725"/>
      <c r="F31" s="1725"/>
      <c r="G31" s="1725">
        <f>SUM(DD!C161:P161)+SUM(DD!C160:P160)/0.6</f>
        <v>738783933.13400435</v>
      </c>
      <c r="H31" s="1726">
        <f>SUM(DD!C160:P161)</f>
        <v>709792907.96344721</v>
      </c>
      <c r="I31" s="1739">
        <f>SUM(DD!C160:C161)</f>
        <v>61108195.608596072</v>
      </c>
      <c r="J31" s="1739">
        <f>SUM(DD!D160:D161)</f>
        <v>54196727.309646413</v>
      </c>
      <c r="K31" s="1739">
        <f>SUM(DD!E160:E161)</f>
        <v>58152340.795514643</v>
      </c>
      <c r="L31" s="1739">
        <f>SUM(DD!H160:H161)</f>
        <v>58154997.094398841</v>
      </c>
      <c r="M31" s="1739">
        <f>SUM(DD!I160:I161)</f>
        <v>64656889.800707459</v>
      </c>
      <c r="N31" s="1739">
        <f>SUM(DD!J160:J161)</f>
        <v>61882163.250625551</v>
      </c>
      <c r="O31" s="1739">
        <f>SUM(DD!K160:K161)</f>
        <v>59108847.091746837</v>
      </c>
      <c r="P31" s="1739">
        <f>SUM(DD!L160:L161)</f>
        <v>58827809.790008202</v>
      </c>
      <c r="Q31" s="1739">
        <f>SUM(DD!M160:M161)</f>
        <v>57895281.208614536</v>
      </c>
      <c r="R31" s="1739">
        <f>SUM(DD!N160:N161)</f>
        <v>61841979.663018726</v>
      </c>
      <c r="S31" s="1739">
        <f>SUM(DD!O160:O161)</f>
        <v>0</v>
      </c>
      <c r="T31" s="1739">
        <f>SUM(DD!P160:P161)</f>
        <v>0</v>
      </c>
      <c r="U31" s="1741"/>
      <c r="V31" s="716"/>
      <c r="W31" s="716"/>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row>
    <row r="32" spans="1:171" s="213" customFormat="1">
      <c r="A32" s="1863"/>
      <c r="B32" s="1729" t="s">
        <v>415</v>
      </c>
      <c r="C32" s="1730"/>
      <c r="D32" s="1731"/>
      <c r="E32" s="1730"/>
      <c r="F32" s="1730"/>
      <c r="G32" s="1731"/>
      <c r="H32" s="1732"/>
      <c r="I32" s="1733"/>
      <c r="J32" s="1737"/>
      <c r="K32" s="1733"/>
      <c r="L32" s="1733"/>
      <c r="M32" s="1733"/>
      <c r="N32" s="1733"/>
      <c r="O32" s="1733"/>
      <c r="P32" s="1733"/>
      <c r="Q32" s="1733"/>
      <c r="R32" s="1733"/>
      <c r="S32" s="1733"/>
      <c r="T32" s="1733"/>
      <c r="U32" s="1728"/>
      <c r="V32" s="716"/>
      <c r="W32" s="716"/>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row>
    <row r="33" spans="1:171" s="213" customFormat="1">
      <c r="A33" s="1863"/>
      <c r="B33" s="1729" t="s">
        <v>1415</v>
      </c>
      <c r="C33" s="1731">
        <v>22012510</v>
      </c>
      <c r="D33" s="1731">
        <v>30761476.840000004</v>
      </c>
      <c r="E33" s="1731"/>
      <c r="F33" s="1731"/>
      <c r="G33" s="501"/>
      <c r="H33" s="1732"/>
      <c r="I33" s="1733"/>
      <c r="J33" s="1737"/>
      <c r="K33" s="1733"/>
      <c r="L33" s="1733"/>
      <c r="M33" s="1733"/>
      <c r="N33" s="1733"/>
      <c r="O33" s="1733"/>
      <c r="P33" s="1733"/>
      <c r="Q33" s="1733"/>
      <c r="R33" s="1733"/>
      <c r="S33" s="1733"/>
      <c r="T33" s="1733"/>
      <c r="U33" s="1728"/>
      <c r="V33" s="716"/>
      <c r="W33" s="43"/>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row>
    <row r="34" spans="1:171" s="213" customFormat="1">
      <c r="A34" s="1863">
        <v>6211</v>
      </c>
      <c r="B34" s="1729" t="s">
        <v>424</v>
      </c>
      <c r="C34" s="1731">
        <v>658106374</v>
      </c>
      <c r="D34" s="1731">
        <f>SUM(D35:D45)</f>
        <v>569856829.31690013</v>
      </c>
      <c r="E34" s="1731"/>
      <c r="F34" s="1731"/>
      <c r="G34" s="1731"/>
      <c r="H34" s="1732"/>
      <c r="I34" s="1733"/>
      <c r="J34" s="1733"/>
      <c r="K34" s="1733"/>
      <c r="L34" s="1733"/>
      <c r="M34" s="1733"/>
      <c r="N34" s="1733"/>
      <c r="O34" s="1733"/>
      <c r="P34" s="1733"/>
      <c r="Q34" s="1733"/>
      <c r="R34" s="1733"/>
      <c r="S34" s="1733"/>
      <c r="T34" s="1733"/>
      <c r="U34" s="1728"/>
      <c r="V34" s="716"/>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row>
    <row r="35" spans="1:171" s="527" customFormat="1" ht="16.2">
      <c r="A35" s="1863"/>
      <c r="B35" s="1734" t="s">
        <v>897</v>
      </c>
      <c r="C35" s="1735"/>
      <c r="D35" s="501">
        <v>81452440.020000011</v>
      </c>
      <c r="E35" s="1735"/>
      <c r="F35" s="1735"/>
      <c r="G35" s="501"/>
      <c r="H35" s="1092"/>
      <c r="I35" s="1742"/>
      <c r="J35" s="1743"/>
      <c r="K35" s="1742"/>
      <c r="L35" s="1742"/>
      <c r="M35" s="1742"/>
      <c r="N35" s="1742"/>
      <c r="O35" s="1742"/>
      <c r="P35" s="1742"/>
      <c r="Q35" s="1742"/>
      <c r="R35" s="1742"/>
      <c r="S35" s="1742"/>
      <c r="T35" s="1742"/>
      <c r="U35" s="1744"/>
      <c r="V35" s="1094"/>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8"/>
      <c r="CE35" s="178"/>
      <c r="CF35" s="178"/>
      <c r="CG35" s="178"/>
      <c r="CH35" s="178"/>
      <c r="CI35" s="178"/>
      <c r="CJ35" s="178"/>
      <c r="CK35" s="178"/>
      <c r="CL35" s="178"/>
      <c r="CM35" s="178"/>
      <c r="CN35" s="178"/>
      <c r="CO35" s="178"/>
      <c r="CP35" s="178"/>
      <c r="CQ35" s="178"/>
      <c r="CR35" s="178"/>
      <c r="CS35" s="178"/>
      <c r="CT35" s="178"/>
      <c r="CU35" s="178"/>
      <c r="CV35" s="178"/>
      <c r="CW35" s="178"/>
      <c r="CX35" s="178"/>
      <c r="CY35" s="178"/>
      <c r="CZ35" s="178"/>
      <c r="DA35" s="178"/>
      <c r="DB35" s="178"/>
      <c r="DC35" s="178"/>
      <c r="DD35" s="178"/>
      <c r="DE35" s="178"/>
      <c r="DF35" s="178"/>
      <c r="DG35" s="178"/>
      <c r="DH35" s="178"/>
      <c r="DI35" s="178"/>
      <c r="DJ35" s="178"/>
      <c r="DK35" s="178"/>
      <c r="DL35" s="178"/>
      <c r="DM35" s="178"/>
      <c r="DN35" s="178"/>
      <c r="DO35" s="178"/>
      <c r="DP35" s="178"/>
      <c r="DQ35" s="178"/>
      <c r="DR35" s="178"/>
      <c r="DS35" s="178"/>
      <c r="DT35" s="178"/>
      <c r="DU35" s="178"/>
      <c r="DV35" s="178"/>
      <c r="DW35" s="178"/>
      <c r="DX35" s="178"/>
      <c r="DY35" s="178"/>
      <c r="DZ35" s="178"/>
      <c r="EA35" s="178"/>
      <c r="EB35" s="178"/>
      <c r="EC35" s="178"/>
      <c r="ED35" s="178"/>
      <c r="EE35" s="178"/>
      <c r="EF35" s="178"/>
      <c r="EG35" s="178"/>
      <c r="EH35" s="178"/>
      <c r="EI35" s="178"/>
      <c r="EJ35" s="178"/>
      <c r="EK35" s="178"/>
      <c r="EL35" s="178"/>
      <c r="EM35" s="178"/>
      <c r="EN35" s="178"/>
      <c r="EO35" s="178"/>
      <c r="EP35" s="178"/>
      <c r="EQ35" s="178"/>
      <c r="ER35" s="178"/>
      <c r="ES35" s="178"/>
      <c r="ET35" s="178"/>
      <c r="EU35" s="178"/>
      <c r="EV35" s="178"/>
      <c r="EW35" s="178"/>
      <c r="EX35" s="178"/>
      <c r="EY35" s="178"/>
      <c r="EZ35" s="178"/>
      <c r="FA35" s="178"/>
      <c r="FB35" s="178"/>
      <c r="FC35" s="178"/>
      <c r="FD35" s="178"/>
      <c r="FE35" s="178"/>
      <c r="FF35" s="178"/>
      <c r="FG35" s="178"/>
      <c r="FH35" s="178"/>
      <c r="FI35" s="178"/>
      <c r="FJ35" s="178"/>
      <c r="FK35" s="178"/>
      <c r="FL35" s="178"/>
      <c r="FM35" s="178"/>
      <c r="FN35" s="178"/>
      <c r="FO35" s="178"/>
    </row>
    <row r="36" spans="1:171" s="527" customFormat="1" ht="16.2">
      <c r="A36" s="1863">
        <v>6212</v>
      </c>
      <c r="B36" s="1734" t="s">
        <v>898</v>
      </c>
      <c r="C36" s="1735"/>
      <c r="D36" s="501">
        <v>36192110.652000003</v>
      </c>
      <c r="E36" s="1735"/>
      <c r="F36" s="1735"/>
      <c r="G36" s="501">
        <f>SUM(I36:T36)</f>
        <v>57984072.619634718</v>
      </c>
      <c r="H36" s="1092">
        <f>G36*60%</f>
        <v>34790443.571780831</v>
      </c>
      <c r="I36" s="1742">
        <f>DD!C160/0.6</f>
        <v>6284572.7196042622</v>
      </c>
      <c r="J36" s="1742">
        <f>DD!D160/0.6</f>
        <v>6991936.4332115687</v>
      </c>
      <c r="K36" s="1742">
        <f>DD!E160/0.6</f>
        <v>7501553.8735464234</v>
      </c>
      <c r="L36" s="1742">
        <f>DD!H160/0.6</f>
        <v>6248137.8389345529</v>
      </c>
      <c r="M36" s="1742">
        <f>DD!I160/0.6</f>
        <v>0</v>
      </c>
      <c r="N36" s="1742">
        <f>DD!J160/0.6</f>
        <v>6248137.8389345529</v>
      </c>
      <c r="O36" s="1742">
        <f>DD!K160/0.6</f>
        <v>6274461.3270015232</v>
      </c>
      <c r="P36" s="1742">
        <f>DD!L160/0.6</f>
        <v>6218443.8866666667</v>
      </c>
      <c r="Q36" s="1742">
        <f>DD!M160/0.6</f>
        <v>6146214.3508675806</v>
      </c>
      <c r="R36" s="1742">
        <f>DD!N160/0.6</f>
        <v>6070614.3508675806</v>
      </c>
      <c r="S36" s="1742">
        <f>DD!O160/0.6</f>
        <v>0</v>
      </c>
      <c r="T36" s="1742">
        <f>DD!P160/0.6</f>
        <v>0</v>
      </c>
      <c r="U36" s="1744"/>
      <c r="V36" s="1094"/>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78"/>
      <c r="CE36" s="178"/>
      <c r="CF36" s="178"/>
      <c r="CG36" s="178"/>
      <c r="CH36" s="178"/>
      <c r="CI36" s="178"/>
      <c r="CJ36" s="178"/>
      <c r="CK36" s="178"/>
      <c r="CL36" s="178"/>
      <c r="CM36" s="178"/>
      <c r="CN36" s="178"/>
      <c r="CO36" s="178"/>
      <c r="CP36" s="178"/>
      <c r="CQ36" s="178"/>
      <c r="CR36" s="178"/>
      <c r="CS36" s="178"/>
      <c r="CT36" s="178"/>
      <c r="CU36" s="178"/>
      <c r="CV36" s="178"/>
      <c r="CW36" s="178"/>
      <c r="CX36" s="178"/>
      <c r="CY36" s="178"/>
      <c r="CZ36" s="178"/>
      <c r="DA36" s="178"/>
      <c r="DB36" s="178"/>
      <c r="DC36" s="178"/>
      <c r="DD36" s="178"/>
      <c r="DE36" s="178"/>
      <c r="DF36" s="178"/>
      <c r="DG36" s="178"/>
      <c r="DH36" s="178"/>
      <c r="DI36" s="178"/>
      <c r="DJ36" s="178"/>
      <c r="DK36" s="178"/>
      <c r="DL36" s="178"/>
      <c r="DM36" s="178"/>
      <c r="DN36" s="178"/>
      <c r="DO36" s="178"/>
      <c r="DP36" s="178"/>
      <c r="DQ36" s="178"/>
      <c r="DR36" s="178"/>
      <c r="DS36" s="178"/>
      <c r="DT36" s="178"/>
      <c r="DU36" s="178"/>
      <c r="DV36" s="178"/>
      <c r="DW36" s="178"/>
      <c r="DX36" s="178"/>
      <c r="DY36" s="178"/>
      <c r="DZ36" s="178"/>
      <c r="EA36" s="178"/>
      <c r="EB36" s="178"/>
      <c r="EC36" s="178"/>
      <c r="ED36" s="178"/>
      <c r="EE36" s="178"/>
      <c r="EF36" s="178"/>
      <c r="EG36" s="178"/>
      <c r="EH36" s="178"/>
      <c r="EI36" s="178"/>
      <c r="EJ36" s="178"/>
      <c r="EK36" s="178"/>
      <c r="EL36" s="178"/>
      <c r="EM36" s="178"/>
      <c r="EN36" s="178"/>
      <c r="EO36" s="178"/>
      <c r="EP36" s="178"/>
      <c r="EQ36" s="178"/>
      <c r="ER36" s="178"/>
      <c r="ES36" s="178"/>
      <c r="ET36" s="178"/>
      <c r="EU36" s="178"/>
      <c r="EV36" s="178"/>
      <c r="EW36" s="178"/>
      <c r="EX36" s="178"/>
      <c r="EY36" s="178"/>
      <c r="EZ36" s="178"/>
      <c r="FA36" s="178"/>
      <c r="FB36" s="178"/>
      <c r="FC36" s="178"/>
      <c r="FD36" s="178"/>
      <c r="FE36" s="178"/>
      <c r="FF36" s="178"/>
      <c r="FG36" s="178"/>
      <c r="FH36" s="178"/>
      <c r="FI36" s="178"/>
      <c r="FJ36" s="178"/>
      <c r="FK36" s="178"/>
      <c r="FL36" s="178"/>
      <c r="FM36" s="178"/>
      <c r="FN36" s="178"/>
      <c r="FO36" s="178"/>
    </row>
    <row r="37" spans="1:171" s="527" customFormat="1" ht="16.2">
      <c r="A37" s="1863"/>
      <c r="B37" s="1734" t="s">
        <v>899</v>
      </c>
      <c r="C37" s="1735"/>
      <c r="D37" s="501">
        <v>59593638.061500005</v>
      </c>
      <c r="E37" s="1735"/>
      <c r="F37" s="1735"/>
      <c r="G37" s="501"/>
      <c r="H37" s="1092"/>
      <c r="I37" s="1742"/>
      <c r="J37" s="1743"/>
      <c r="K37" s="1742"/>
      <c r="L37" s="1742"/>
      <c r="M37" s="1742"/>
      <c r="N37" s="1742"/>
      <c r="O37" s="1742"/>
      <c r="P37" s="1742"/>
      <c r="Q37" s="1742"/>
      <c r="R37" s="1742"/>
      <c r="S37" s="1742"/>
      <c r="T37" s="1742"/>
      <c r="U37" s="1744"/>
      <c r="V37" s="1094"/>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178"/>
      <c r="CA37" s="178"/>
      <c r="CB37" s="178"/>
      <c r="CC37" s="178"/>
      <c r="CD37" s="178"/>
      <c r="CE37" s="178"/>
      <c r="CF37" s="178"/>
      <c r="CG37" s="178"/>
      <c r="CH37" s="178"/>
      <c r="CI37" s="178"/>
      <c r="CJ37" s="178"/>
      <c r="CK37" s="178"/>
      <c r="CL37" s="178"/>
      <c r="CM37" s="178"/>
      <c r="CN37" s="178"/>
      <c r="CO37" s="178"/>
      <c r="CP37" s="178"/>
      <c r="CQ37" s="178"/>
      <c r="CR37" s="178"/>
      <c r="CS37" s="178"/>
      <c r="CT37" s="178"/>
      <c r="CU37" s="178"/>
      <c r="CV37" s="178"/>
      <c r="CW37" s="178"/>
      <c r="CX37" s="178"/>
      <c r="CY37" s="178"/>
      <c r="CZ37" s="178"/>
      <c r="DA37" s="178"/>
      <c r="DB37" s="178"/>
      <c r="DC37" s="178"/>
      <c r="DD37" s="178"/>
      <c r="DE37" s="178"/>
      <c r="DF37" s="178"/>
      <c r="DG37" s="178"/>
      <c r="DH37" s="178"/>
      <c r="DI37" s="178"/>
      <c r="DJ37" s="178"/>
      <c r="DK37" s="178"/>
      <c r="DL37" s="178"/>
      <c r="DM37" s="178"/>
      <c r="DN37" s="178"/>
      <c r="DO37" s="178"/>
      <c r="DP37" s="178"/>
      <c r="DQ37" s="178"/>
      <c r="DR37" s="178"/>
      <c r="DS37" s="178"/>
      <c r="DT37" s="178"/>
      <c r="DU37" s="178"/>
      <c r="DV37" s="178"/>
      <c r="DW37" s="178"/>
      <c r="DX37" s="178"/>
      <c r="DY37" s="178"/>
      <c r="DZ37" s="178"/>
      <c r="EA37" s="178"/>
      <c r="EB37" s="178"/>
      <c r="EC37" s="178"/>
      <c r="ED37" s="178"/>
      <c r="EE37" s="178"/>
      <c r="EF37" s="178"/>
      <c r="EG37" s="178"/>
      <c r="EH37" s="178"/>
      <c r="EI37" s="178"/>
      <c r="EJ37" s="178"/>
      <c r="EK37" s="178"/>
      <c r="EL37" s="178"/>
      <c r="EM37" s="178"/>
      <c r="EN37" s="178"/>
      <c r="EO37" s="178"/>
      <c r="EP37" s="178"/>
      <c r="EQ37" s="178"/>
      <c r="ER37" s="178"/>
      <c r="ES37" s="178"/>
      <c r="ET37" s="178"/>
      <c r="EU37" s="178"/>
      <c r="EV37" s="178"/>
      <c r="EW37" s="178"/>
      <c r="EX37" s="178"/>
      <c r="EY37" s="178"/>
      <c r="EZ37" s="178"/>
      <c r="FA37" s="178"/>
      <c r="FB37" s="178"/>
      <c r="FC37" s="178"/>
      <c r="FD37" s="178"/>
      <c r="FE37" s="178"/>
      <c r="FF37" s="178"/>
      <c r="FG37" s="178"/>
      <c r="FH37" s="178"/>
      <c r="FI37" s="178"/>
      <c r="FJ37" s="178"/>
      <c r="FK37" s="178"/>
      <c r="FL37" s="178"/>
      <c r="FM37" s="178"/>
      <c r="FN37" s="178"/>
      <c r="FO37" s="178"/>
    </row>
    <row r="38" spans="1:171" s="527" customFormat="1" ht="16.2">
      <c r="A38" s="1863"/>
      <c r="B38" s="1734" t="s">
        <v>900</v>
      </c>
      <c r="C38" s="1735"/>
      <c r="D38" s="501">
        <v>90210045.261999995</v>
      </c>
      <c r="E38" s="1735"/>
      <c r="F38" s="1735"/>
      <c r="G38" s="501"/>
      <c r="H38" s="1092"/>
      <c r="I38" s="1742"/>
      <c r="J38" s="1743"/>
      <c r="K38" s="1742"/>
      <c r="L38" s="1742"/>
      <c r="M38" s="1742"/>
      <c r="N38" s="1742"/>
      <c r="O38" s="1742"/>
      <c r="P38" s="1742"/>
      <c r="Q38" s="1742"/>
      <c r="R38" s="1742"/>
      <c r="S38" s="1742"/>
      <c r="T38" s="1742"/>
      <c r="U38" s="1744"/>
      <c r="V38" s="1094"/>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178"/>
      <c r="CA38" s="178"/>
      <c r="CB38" s="178"/>
      <c r="CC38" s="178"/>
      <c r="CD38" s="178"/>
      <c r="CE38" s="178"/>
      <c r="CF38" s="178"/>
      <c r="CG38" s="178"/>
      <c r="CH38" s="178"/>
      <c r="CI38" s="178"/>
      <c r="CJ38" s="178"/>
      <c r="CK38" s="178"/>
      <c r="CL38" s="178"/>
      <c r="CM38" s="178"/>
      <c r="CN38" s="178"/>
      <c r="CO38" s="178"/>
      <c r="CP38" s="178"/>
      <c r="CQ38" s="178"/>
      <c r="CR38" s="178"/>
      <c r="CS38" s="178"/>
      <c r="CT38" s="178"/>
      <c r="CU38" s="178"/>
      <c r="CV38" s="178"/>
      <c r="CW38" s="178"/>
      <c r="CX38" s="178"/>
      <c r="CY38" s="178"/>
      <c r="CZ38" s="178"/>
      <c r="DA38" s="178"/>
      <c r="DB38" s="178"/>
      <c r="DC38" s="178"/>
      <c r="DD38" s="178"/>
      <c r="DE38" s="178"/>
      <c r="DF38" s="178"/>
      <c r="DG38" s="178"/>
      <c r="DH38" s="178"/>
      <c r="DI38" s="178"/>
      <c r="DJ38" s="178"/>
      <c r="DK38" s="178"/>
      <c r="DL38" s="178"/>
      <c r="DM38" s="178"/>
      <c r="DN38" s="178"/>
      <c r="DO38" s="178"/>
      <c r="DP38" s="178"/>
      <c r="DQ38" s="178"/>
      <c r="DR38" s="178"/>
      <c r="DS38" s="178"/>
      <c r="DT38" s="178"/>
      <c r="DU38" s="178"/>
      <c r="DV38" s="178"/>
      <c r="DW38" s="178"/>
      <c r="DX38" s="178"/>
      <c r="DY38" s="178"/>
      <c r="DZ38" s="178"/>
      <c r="EA38" s="178"/>
      <c r="EB38" s="178"/>
      <c r="EC38" s="178"/>
      <c r="ED38" s="178"/>
      <c r="EE38" s="178"/>
      <c r="EF38" s="178"/>
      <c r="EG38" s="178"/>
      <c r="EH38" s="178"/>
      <c r="EI38" s="178"/>
      <c r="EJ38" s="178"/>
      <c r="EK38" s="178"/>
      <c r="EL38" s="178"/>
      <c r="EM38" s="178"/>
      <c r="EN38" s="178"/>
      <c r="EO38" s="178"/>
      <c r="EP38" s="178"/>
      <c r="EQ38" s="178"/>
      <c r="ER38" s="178"/>
      <c r="ES38" s="178"/>
      <c r="ET38" s="178"/>
      <c r="EU38" s="178"/>
      <c r="EV38" s="178"/>
      <c r="EW38" s="178"/>
      <c r="EX38" s="178"/>
      <c r="EY38" s="178"/>
      <c r="EZ38" s="178"/>
      <c r="FA38" s="178"/>
      <c r="FB38" s="178"/>
      <c r="FC38" s="178"/>
      <c r="FD38" s="178"/>
      <c r="FE38" s="178"/>
      <c r="FF38" s="178"/>
      <c r="FG38" s="178"/>
      <c r="FH38" s="178"/>
      <c r="FI38" s="178"/>
      <c r="FJ38" s="178"/>
      <c r="FK38" s="178"/>
      <c r="FL38" s="178"/>
      <c r="FM38" s="178"/>
      <c r="FN38" s="178"/>
      <c r="FO38" s="178"/>
    </row>
    <row r="39" spans="1:171" s="527" customFormat="1" ht="16.2">
      <c r="A39" s="1863"/>
      <c r="B39" s="1734" t="s">
        <v>901</v>
      </c>
      <c r="C39" s="1735"/>
      <c r="D39" s="501">
        <v>79419445.620000005</v>
      </c>
      <c r="E39" s="1735"/>
      <c r="F39" s="1735"/>
      <c r="G39" s="501"/>
      <c r="H39" s="1092"/>
      <c r="I39" s="1742"/>
      <c r="J39" s="1743"/>
      <c r="K39" s="1742"/>
      <c r="L39" s="1742"/>
      <c r="M39" s="1742"/>
      <c r="N39" s="1742"/>
      <c r="O39" s="1742"/>
      <c r="P39" s="1742"/>
      <c r="Q39" s="1742"/>
      <c r="R39" s="1742"/>
      <c r="S39" s="1742"/>
      <c r="T39" s="1742"/>
      <c r="U39" s="1744"/>
      <c r="V39" s="1094"/>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78"/>
      <c r="CM39" s="178"/>
      <c r="CN39" s="178"/>
      <c r="CO39" s="178"/>
      <c r="CP39" s="178"/>
      <c r="CQ39" s="178"/>
      <c r="CR39" s="178"/>
      <c r="CS39" s="178"/>
      <c r="CT39" s="178"/>
      <c r="CU39" s="178"/>
      <c r="CV39" s="178"/>
      <c r="CW39" s="178"/>
      <c r="CX39" s="178"/>
      <c r="CY39" s="178"/>
      <c r="CZ39" s="178"/>
      <c r="DA39" s="178"/>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78"/>
      <c r="EM39" s="178"/>
      <c r="EN39" s="178"/>
      <c r="EO39" s="178"/>
      <c r="EP39" s="178"/>
      <c r="EQ39" s="178"/>
      <c r="ER39" s="178"/>
      <c r="ES39" s="178"/>
      <c r="ET39" s="178"/>
      <c r="EU39" s="178"/>
      <c r="EV39" s="178"/>
      <c r="EW39" s="178"/>
      <c r="EX39" s="178"/>
      <c r="EY39" s="178"/>
      <c r="EZ39" s="178"/>
      <c r="FA39" s="178"/>
      <c r="FB39" s="178"/>
      <c r="FC39" s="178"/>
      <c r="FD39" s="178"/>
      <c r="FE39" s="178"/>
      <c r="FF39" s="178"/>
      <c r="FG39" s="178"/>
      <c r="FH39" s="178"/>
      <c r="FI39" s="178"/>
      <c r="FJ39" s="178"/>
      <c r="FK39" s="178"/>
      <c r="FL39" s="178"/>
      <c r="FM39" s="178"/>
      <c r="FN39" s="178"/>
      <c r="FO39" s="178"/>
    </row>
    <row r="40" spans="1:171" s="527" customFormat="1" ht="16.2">
      <c r="A40" s="1863"/>
      <c r="B40" s="1734" t="s">
        <v>902</v>
      </c>
      <c r="C40" s="1735"/>
      <c r="D40" s="501">
        <v>84012845.020000011</v>
      </c>
      <c r="E40" s="1735"/>
      <c r="F40" s="1735"/>
      <c r="G40" s="501"/>
      <c r="H40" s="1092"/>
      <c r="I40" s="1742"/>
      <c r="J40" s="1743"/>
      <c r="K40" s="1742"/>
      <c r="L40" s="1742"/>
      <c r="M40" s="1742"/>
      <c r="N40" s="1742"/>
      <c r="O40" s="1742"/>
      <c r="P40" s="1742"/>
      <c r="Q40" s="1742"/>
      <c r="R40" s="1742"/>
      <c r="S40" s="1742"/>
      <c r="T40" s="1742"/>
      <c r="U40" s="1744"/>
      <c r="V40" s="1094"/>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I40" s="178"/>
      <c r="DJ40" s="178"/>
      <c r="DK40" s="178"/>
      <c r="DL40" s="178"/>
      <c r="DM40" s="178"/>
      <c r="DN40" s="178"/>
      <c r="DO40" s="178"/>
      <c r="DP40" s="178"/>
      <c r="DQ40" s="178"/>
      <c r="DR40" s="178"/>
      <c r="DS40" s="178"/>
      <c r="DT40" s="178"/>
      <c r="DU40" s="178"/>
      <c r="DV40" s="178"/>
      <c r="DW40" s="178"/>
      <c r="DX40" s="178"/>
      <c r="DY40" s="178"/>
      <c r="DZ40" s="178"/>
      <c r="EA40" s="178"/>
      <c r="EB40" s="178"/>
      <c r="EC40" s="178"/>
      <c r="ED40" s="178"/>
      <c r="EE40" s="178"/>
      <c r="EF40" s="178"/>
      <c r="EG40" s="178"/>
      <c r="EH40" s="178"/>
      <c r="EI40" s="178"/>
      <c r="EJ40" s="178"/>
      <c r="EK40" s="178"/>
      <c r="EL40" s="178"/>
      <c r="EM40" s="178"/>
      <c r="EN40" s="178"/>
      <c r="EO40" s="178"/>
      <c r="EP40" s="178"/>
      <c r="EQ40" s="178"/>
      <c r="ER40" s="178"/>
      <c r="ES40" s="178"/>
      <c r="ET40" s="178"/>
      <c r="EU40" s="178"/>
      <c r="EV40" s="178"/>
      <c r="EW40" s="178"/>
      <c r="EX40" s="178"/>
      <c r="EY40" s="178"/>
      <c r="EZ40" s="178"/>
      <c r="FA40" s="178"/>
      <c r="FB40" s="178"/>
      <c r="FC40" s="178"/>
      <c r="FD40" s="178"/>
      <c r="FE40" s="178"/>
      <c r="FF40" s="178"/>
      <c r="FG40" s="178"/>
      <c r="FH40" s="178"/>
      <c r="FI40" s="178"/>
      <c r="FJ40" s="178"/>
      <c r="FK40" s="178"/>
      <c r="FL40" s="178"/>
      <c r="FM40" s="178"/>
      <c r="FN40" s="178"/>
      <c r="FO40" s="178"/>
    </row>
    <row r="41" spans="1:171" s="527" customFormat="1" ht="16.2">
      <c r="A41" s="1863"/>
      <c r="B41" s="1734" t="s">
        <v>903</v>
      </c>
      <c r="C41" s="1735"/>
      <c r="D41" s="501">
        <v>80323829.375</v>
      </c>
      <c r="E41" s="1735"/>
      <c r="F41" s="1735"/>
      <c r="G41" s="501"/>
      <c r="H41" s="1092"/>
      <c r="I41" s="1742"/>
      <c r="J41" s="1743"/>
      <c r="K41" s="1742"/>
      <c r="L41" s="1742"/>
      <c r="M41" s="1742"/>
      <c r="N41" s="1742"/>
      <c r="O41" s="1742"/>
      <c r="P41" s="1742"/>
      <c r="Q41" s="1742"/>
      <c r="R41" s="1742"/>
      <c r="S41" s="1742"/>
      <c r="T41" s="1742"/>
      <c r="U41" s="1744"/>
      <c r="V41" s="1094"/>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178"/>
      <c r="CA41" s="178"/>
      <c r="CB41" s="178"/>
      <c r="CC41" s="178"/>
      <c r="CD41" s="178"/>
      <c r="CE41" s="178"/>
      <c r="CF41" s="178"/>
      <c r="CG41" s="178"/>
      <c r="CH41" s="178"/>
      <c r="CI41" s="178"/>
      <c r="CJ41" s="178"/>
      <c r="CK41" s="178"/>
      <c r="CL41" s="178"/>
      <c r="CM41" s="178"/>
      <c r="CN41" s="178"/>
      <c r="CO41" s="178"/>
      <c r="CP41" s="178"/>
      <c r="CQ41" s="178"/>
      <c r="CR41" s="178"/>
      <c r="CS41" s="178"/>
      <c r="CT41" s="178"/>
      <c r="CU41" s="178"/>
      <c r="CV41" s="178"/>
      <c r="CW41" s="178"/>
      <c r="CX41" s="178"/>
      <c r="CY41" s="178"/>
      <c r="CZ41" s="178"/>
      <c r="DA41" s="178"/>
      <c r="DB41" s="178"/>
      <c r="DC41" s="178"/>
      <c r="DD41" s="178"/>
      <c r="DE41" s="178"/>
      <c r="DF41" s="178"/>
      <c r="DG41" s="178"/>
      <c r="DH41" s="178"/>
      <c r="DI41" s="178"/>
      <c r="DJ41" s="178"/>
      <c r="DK41" s="178"/>
      <c r="DL41" s="178"/>
      <c r="DM41" s="178"/>
      <c r="DN41" s="178"/>
      <c r="DO41" s="178"/>
      <c r="DP41" s="178"/>
      <c r="DQ41" s="178"/>
      <c r="DR41" s="178"/>
      <c r="DS41" s="178"/>
      <c r="DT41" s="178"/>
      <c r="DU41" s="178"/>
      <c r="DV41" s="178"/>
      <c r="DW41" s="178"/>
      <c r="DX41" s="178"/>
      <c r="DY41" s="178"/>
      <c r="DZ41" s="178"/>
      <c r="EA41" s="178"/>
      <c r="EB41" s="178"/>
      <c r="EC41" s="178"/>
      <c r="ED41" s="178"/>
      <c r="EE41" s="178"/>
      <c r="EF41" s="178"/>
      <c r="EG41" s="178"/>
      <c r="EH41" s="178"/>
      <c r="EI41" s="178"/>
      <c r="EJ41" s="178"/>
      <c r="EK41" s="178"/>
      <c r="EL41" s="178"/>
      <c r="EM41" s="178"/>
      <c r="EN41" s="178"/>
      <c r="EO41" s="178"/>
      <c r="EP41" s="178"/>
      <c r="EQ41" s="178"/>
      <c r="ER41" s="178"/>
      <c r="ES41" s="178"/>
      <c r="ET41" s="178"/>
      <c r="EU41" s="178"/>
      <c r="EV41" s="178"/>
      <c r="EW41" s="178"/>
      <c r="EX41" s="178"/>
      <c r="EY41" s="178"/>
      <c r="EZ41" s="178"/>
      <c r="FA41" s="178"/>
      <c r="FB41" s="178"/>
      <c r="FC41" s="178"/>
      <c r="FD41" s="178"/>
      <c r="FE41" s="178"/>
      <c r="FF41" s="178"/>
      <c r="FG41" s="178"/>
      <c r="FH41" s="178"/>
      <c r="FI41" s="178"/>
      <c r="FJ41" s="178"/>
      <c r="FK41" s="178"/>
      <c r="FL41" s="178"/>
      <c r="FM41" s="178"/>
      <c r="FN41" s="178"/>
      <c r="FO41" s="178"/>
    </row>
    <row r="42" spans="1:171" s="527" customFormat="1" ht="16.2">
      <c r="A42" s="1863"/>
      <c r="B42" s="1734" t="s">
        <v>828</v>
      </c>
      <c r="C42" s="1735"/>
      <c r="D42" s="501">
        <v>30381743.620000001</v>
      </c>
      <c r="E42" s="1735"/>
      <c r="F42" s="1735"/>
      <c r="G42" s="501"/>
      <c r="H42" s="1092"/>
      <c r="I42" s="1742"/>
      <c r="J42" s="1743"/>
      <c r="K42" s="1742"/>
      <c r="L42" s="1742"/>
      <c r="M42" s="1742"/>
      <c r="N42" s="1742"/>
      <c r="O42" s="1742"/>
      <c r="P42" s="1742"/>
      <c r="Q42" s="1742"/>
      <c r="R42" s="1742"/>
      <c r="S42" s="1742"/>
      <c r="T42" s="1742"/>
      <c r="U42" s="1744"/>
      <c r="V42" s="1094"/>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178"/>
      <c r="CA42" s="178"/>
      <c r="CB42" s="178"/>
      <c r="CC42" s="178"/>
      <c r="CD42" s="178"/>
      <c r="CE42" s="178"/>
      <c r="CF42" s="178"/>
      <c r="CG42" s="178"/>
      <c r="CH42" s="178"/>
      <c r="CI42" s="178"/>
      <c r="CJ42" s="178"/>
      <c r="CK42" s="178"/>
      <c r="CL42" s="178"/>
      <c r="CM42" s="178"/>
      <c r="CN42" s="178"/>
      <c r="CO42" s="178"/>
      <c r="CP42" s="178"/>
      <c r="CQ42" s="178"/>
      <c r="CR42" s="178"/>
      <c r="CS42" s="178"/>
      <c r="CT42" s="178"/>
      <c r="CU42" s="178"/>
      <c r="CV42" s="178"/>
      <c r="CW42" s="178"/>
      <c r="CX42" s="178"/>
      <c r="CY42" s="178"/>
      <c r="CZ42" s="178"/>
      <c r="DA42" s="178"/>
      <c r="DB42" s="178"/>
      <c r="DC42" s="178"/>
      <c r="DD42" s="178"/>
      <c r="DE42" s="178"/>
      <c r="DF42" s="178"/>
      <c r="DG42" s="178"/>
      <c r="DH42" s="178"/>
      <c r="DI42" s="178"/>
      <c r="DJ42" s="178"/>
      <c r="DK42" s="178"/>
      <c r="DL42" s="178"/>
      <c r="DM42" s="178"/>
      <c r="DN42" s="178"/>
      <c r="DO42" s="178"/>
      <c r="DP42" s="178"/>
      <c r="DQ42" s="178"/>
      <c r="DR42" s="178"/>
      <c r="DS42" s="178"/>
      <c r="DT42" s="178"/>
      <c r="DU42" s="178"/>
      <c r="DV42" s="178"/>
      <c r="DW42" s="178"/>
      <c r="DX42" s="178"/>
      <c r="DY42" s="178"/>
      <c r="DZ42" s="178"/>
      <c r="EA42" s="178"/>
      <c r="EB42" s="178"/>
      <c r="EC42" s="178"/>
      <c r="ED42" s="178"/>
      <c r="EE42" s="178"/>
      <c r="EF42" s="178"/>
      <c r="EG42" s="178"/>
      <c r="EH42" s="178"/>
      <c r="EI42" s="178"/>
      <c r="EJ42" s="178"/>
      <c r="EK42" s="178"/>
      <c r="EL42" s="178"/>
      <c r="EM42" s="178"/>
      <c r="EN42" s="178"/>
      <c r="EO42" s="178"/>
      <c r="EP42" s="178"/>
      <c r="EQ42" s="178"/>
      <c r="ER42" s="178"/>
      <c r="ES42" s="178"/>
      <c r="ET42" s="178"/>
      <c r="EU42" s="178"/>
      <c r="EV42" s="178"/>
      <c r="EW42" s="178"/>
      <c r="EX42" s="178"/>
      <c r="EY42" s="178"/>
      <c r="EZ42" s="178"/>
      <c r="FA42" s="178"/>
      <c r="FB42" s="178"/>
      <c r="FC42" s="178"/>
      <c r="FD42" s="178"/>
      <c r="FE42" s="178"/>
      <c r="FF42" s="178"/>
      <c r="FG42" s="178"/>
      <c r="FH42" s="178"/>
      <c r="FI42" s="178"/>
      <c r="FJ42" s="178"/>
      <c r="FK42" s="178"/>
      <c r="FL42" s="178"/>
      <c r="FM42" s="178"/>
      <c r="FN42" s="178"/>
      <c r="FO42" s="178"/>
    </row>
    <row r="43" spans="1:171" s="527" customFormat="1" ht="16.2">
      <c r="A43" s="1863"/>
      <c r="B43" s="1734" t="s">
        <v>1918</v>
      </c>
      <c r="C43" s="1735"/>
      <c r="D43" s="501"/>
      <c r="E43" s="1735"/>
      <c r="F43" s="1735"/>
      <c r="G43" s="501"/>
      <c r="H43" s="1092"/>
      <c r="I43" s="1742"/>
      <c r="J43" s="1743"/>
      <c r="K43" s="1742"/>
      <c r="L43" s="1742"/>
      <c r="M43" s="1742"/>
      <c r="N43" s="1742"/>
      <c r="O43" s="1742"/>
      <c r="P43" s="1742"/>
      <c r="Q43" s="1742"/>
      <c r="R43" s="1742"/>
      <c r="S43" s="1742"/>
      <c r="T43" s="1742"/>
      <c r="U43" s="1744"/>
      <c r="V43" s="1094"/>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178"/>
      <c r="CA43" s="178"/>
      <c r="CB43" s="178"/>
      <c r="CC43" s="178"/>
      <c r="CD43" s="178"/>
      <c r="CE43" s="178"/>
      <c r="CF43" s="178"/>
      <c r="CG43" s="178"/>
      <c r="CH43" s="178"/>
      <c r="CI43" s="178"/>
      <c r="CJ43" s="178"/>
      <c r="CK43" s="178"/>
      <c r="CL43" s="178"/>
      <c r="CM43" s="178"/>
      <c r="CN43" s="178"/>
      <c r="CO43" s="178"/>
      <c r="CP43" s="178"/>
      <c r="CQ43" s="178"/>
      <c r="CR43" s="178"/>
      <c r="CS43" s="178"/>
      <c r="CT43" s="178"/>
      <c r="CU43" s="178"/>
      <c r="CV43" s="178"/>
      <c r="CW43" s="178"/>
      <c r="CX43" s="178"/>
      <c r="CY43" s="178"/>
      <c r="CZ43" s="178"/>
      <c r="DA43" s="178"/>
      <c r="DB43" s="178"/>
      <c r="DC43" s="178"/>
      <c r="DD43" s="178"/>
      <c r="DE43" s="178"/>
      <c r="DF43" s="178"/>
      <c r="DG43" s="178"/>
      <c r="DH43" s="178"/>
      <c r="DI43" s="178"/>
      <c r="DJ43" s="178"/>
      <c r="DK43" s="178"/>
      <c r="DL43" s="178"/>
      <c r="DM43" s="178"/>
      <c r="DN43" s="178"/>
      <c r="DO43" s="178"/>
      <c r="DP43" s="178"/>
      <c r="DQ43" s="178"/>
      <c r="DR43" s="178"/>
      <c r="DS43" s="178"/>
      <c r="DT43" s="178"/>
      <c r="DU43" s="178"/>
      <c r="DV43" s="178"/>
      <c r="DW43" s="178"/>
      <c r="DX43" s="178"/>
      <c r="DY43" s="178"/>
      <c r="DZ43" s="178"/>
      <c r="EA43" s="178"/>
      <c r="EB43" s="178"/>
      <c r="EC43" s="178"/>
      <c r="ED43" s="178"/>
      <c r="EE43" s="178"/>
      <c r="EF43" s="178"/>
      <c r="EG43" s="178"/>
      <c r="EH43" s="178"/>
      <c r="EI43" s="178"/>
      <c r="EJ43" s="178"/>
      <c r="EK43" s="178"/>
      <c r="EL43" s="178"/>
      <c r="EM43" s="178"/>
      <c r="EN43" s="178"/>
      <c r="EO43" s="178"/>
      <c r="EP43" s="178"/>
      <c r="EQ43" s="178"/>
      <c r="ER43" s="178"/>
      <c r="ES43" s="178"/>
      <c r="ET43" s="178"/>
      <c r="EU43" s="178"/>
      <c r="EV43" s="178"/>
      <c r="EW43" s="178"/>
      <c r="EX43" s="178"/>
      <c r="EY43" s="178"/>
      <c r="EZ43" s="178"/>
      <c r="FA43" s="178"/>
      <c r="FB43" s="178"/>
      <c r="FC43" s="178"/>
      <c r="FD43" s="178"/>
      <c r="FE43" s="178"/>
      <c r="FF43" s="178"/>
      <c r="FG43" s="178"/>
      <c r="FH43" s="178"/>
      <c r="FI43" s="178"/>
      <c r="FJ43" s="178"/>
      <c r="FK43" s="178"/>
      <c r="FL43" s="178"/>
      <c r="FM43" s="178"/>
      <c r="FN43" s="178"/>
      <c r="FO43" s="178"/>
    </row>
    <row r="44" spans="1:171" s="527" customFormat="1" ht="16.2">
      <c r="A44" s="1863"/>
      <c r="B44" s="1734" t="s">
        <v>1919</v>
      </c>
      <c r="C44" s="1735"/>
      <c r="D44" s="501"/>
      <c r="E44" s="1735"/>
      <c r="F44" s="1735"/>
      <c r="G44" s="501"/>
      <c r="H44" s="1092"/>
      <c r="I44" s="1742"/>
      <c r="J44" s="1743"/>
      <c r="K44" s="1742"/>
      <c r="L44" s="1742"/>
      <c r="M44" s="1742"/>
      <c r="N44" s="1742"/>
      <c r="O44" s="1742"/>
      <c r="P44" s="1742"/>
      <c r="Q44" s="1742"/>
      <c r="R44" s="1742"/>
      <c r="S44" s="1742"/>
      <c r="T44" s="1742"/>
      <c r="U44" s="1744"/>
      <c r="V44" s="1094"/>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8"/>
      <c r="CP44" s="178"/>
      <c r="CQ44" s="178"/>
      <c r="CR44" s="178"/>
      <c r="CS44" s="178"/>
      <c r="CT44" s="178"/>
      <c r="CU44" s="178"/>
      <c r="CV44" s="178"/>
      <c r="CW44" s="178"/>
      <c r="CX44" s="178"/>
      <c r="CY44" s="178"/>
      <c r="CZ44" s="178"/>
      <c r="DA44" s="178"/>
      <c r="DB44" s="178"/>
      <c r="DC44" s="178"/>
      <c r="DD44" s="178"/>
      <c r="DE44" s="178"/>
      <c r="DF44" s="178"/>
      <c r="DG44" s="178"/>
      <c r="DH44" s="178"/>
      <c r="DI44" s="178"/>
      <c r="DJ44" s="178"/>
      <c r="DK44" s="178"/>
      <c r="DL44" s="178"/>
      <c r="DM44" s="178"/>
      <c r="DN44" s="178"/>
      <c r="DO44" s="178"/>
      <c r="DP44" s="178"/>
      <c r="DQ44" s="178"/>
      <c r="DR44" s="178"/>
      <c r="DS44" s="178"/>
      <c r="DT44" s="178"/>
      <c r="DU44" s="178"/>
      <c r="DV44" s="178"/>
      <c r="DW44" s="178"/>
      <c r="DX44" s="178"/>
      <c r="DY44" s="178"/>
      <c r="DZ44" s="178"/>
      <c r="EA44" s="178"/>
      <c r="EB44" s="178"/>
      <c r="EC44" s="178"/>
      <c r="ED44" s="178"/>
      <c r="EE44" s="178"/>
      <c r="EF44" s="178"/>
      <c r="EG44" s="178"/>
      <c r="EH44" s="178"/>
      <c r="EI44" s="178"/>
      <c r="EJ44" s="178"/>
      <c r="EK44" s="178"/>
      <c r="EL44" s="178"/>
      <c r="EM44" s="178"/>
      <c r="EN44" s="178"/>
      <c r="EO44" s="178"/>
      <c r="EP44" s="178"/>
      <c r="EQ44" s="178"/>
      <c r="ER44" s="178"/>
      <c r="ES44" s="178"/>
      <c r="ET44" s="178"/>
      <c r="EU44" s="178"/>
      <c r="EV44" s="178"/>
      <c r="EW44" s="178"/>
      <c r="EX44" s="178"/>
      <c r="EY44" s="178"/>
      <c r="EZ44" s="178"/>
      <c r="FA44" s="178"/>
      <c r="FB44" s="178"/>
      <c r="FC44" s="178"/>
      <c r="FD44" s="178"/>
      <c r="FE44" s="178"/>
      <c r="FF44" s="178"/>
      <c r="FG44" s="178"/>
      <c r="FH44" s="178"/>
      <c r="FI44" s="178"/>
      <c r="FJ44" s="178"/>
      <c r="FK44" s="178"/>
      <c r="FL44" s="178"/>
      <c r="FM44" s="178"/>
      <c r="FN44" s="178"/>
      <c r="FO44" s="178"/>
    </row>
    <row r="45" spans="1:171" s="527" customFormat="1" ht="16.2">
      <c r="A45" s="1863"/>
      <c r="B45" s="1734" t="s">
        <v>1414</v>
      </c>
      <c r="C45" s="1735"/>
      <c r="D45" s="501">
        <v>28270731.686400004</v>
      </c>
      <c r="E45" s="1735"/>
      <c r="F45" s="1735"/>
      <c r="G45" s="501"/>
      <c r="H45" s="1092"/>
      <c r="I45" s="1742"/>
      <c r="J45" s="1743"/>
      <c r="K45" s="1742"/>
      <c r="L45" s="1742"/>
      <c r="M45" s="1742"/>
      <c r="N45" s="1742"/>
      <c r="O45" s="1742"/>
      <c r="P45" s="1742"/>
      <c r="Q45" s="1742"/>
      <c r="R45" s="1742"/>
      <c r="S45" s="1742"/>
      <c r="T45" s="1742"/>
      <c r="U45" s="1744"/>
      <c r="V45" s="1094"/>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178"/>
      <c r="CA45" s="178"/>
      <c r="CB45" s="178"/>
      <c r="CC45" s="178"/>
      <c r="CD45" s="178"/>
      <c r="CE45" s="178"/>
      <c r="CF45" s="178"/>
      <c r="CG45" s="178"/>
      <c r="CH45" s="178"/>
      <c r="CI45" s="178"/>
      <c r="CJ45" s="178"/>
      <c r="CK45" s="178"/>
      <c r="CL45" s="178"/>
      <c r="CM45" s="178"/>
      <c r="CN45" s="178"/>
      <c r="CO45" s="178"/>
      <c r="CP45" s="178"/>
      <c r="CQ45" s="178"/>
      <c r="CR45" s="178"/>
      <c r="CS45" s="178"/>
      <c r="CT45" s="178"/>
      <c r="CU45" s="178"/>
      <c r="CV45" s="178"/>
      <c r="CW45" s="178"/>
      <c r="CX45" s="178"/>
      <c r="CY45" s="178"/>
      <c r="CZ45" s="178"/>
      <c r="DA45" s="178"/>
      <c r="DB45" s="178"/>
      <c r="DC45" s="178"/>
      <c r="DD45" s="178"/>
      <c r="DE45" s="178"/>
      <c r="DF45" s="178"/>
      <c r="DG45" s="178"/>
      <c r="DH45" s="178"/>
      <c r="DI45" s="178"/>
      <c r="DJ45" s="178"/>
      <c r="DK45" s="178"/>
      <c r="DL45" s="178"/>
      <c r="DM45" s="178"/>
      <c r="DN45" s="178"/>
      <c r="DO45" s="178"/>
      <c r="DP45" s="178"/>
      <c r="DQ45" s="178"/>
      <c r="DR45" s="178"/>
      <c r="DS45" s="178"/>
      <c r="DT45" s="178"/>
      <c r="DU45" s="178"/>
      <c r="DV45" s="178"/>
      <c r="DW45" s="178"/>
      <c r="DX45" s="178"/>
      <c r="DY45" s="178"/>
      <c r="DZ45" s="178"/>
      <c r="EA45" s="178"/>
      <c r="EB45" s="178"/>
      <c r="EC45" s="178"/>
      <c r="ED45" s="178"/>
      <c r="EE45" s="178"/>
      <c r="EF45" s="178"/>
      <c r="EG45" s="178"/>
      <c r="EH45" s="178"/>
      <c r="EI45" s="178"/>
      <c r="EJ45" s="178"/>
      <c r="EK45" s="178"/>
      <c r="EL45" s="178"/>
      <c r="EM45" s="178"/>
      <c r="EN45" s="178"/>
      <c r="EO45" s="178"/>
      <c r="EP45" s="178"/>
      <c r="EQ45" s="178"/>
      <c r="ER45" s="178"/>
      <c r="ES45" s="178"/>
      <c r="ET45" s="178"/>
      <c r="EU45" s="178"/>
      <c r="EV45" s="178"/>
      <c r="EW45" s="178"/>
      <c r="EX45" s="178"/>
      <c r="EY45" s="178"/>
      <c r="EZ45" s="178"/>
      <c r="FA45" s="178"/>
      <c r="FB45" s="178"/>
      <c r="FC45" s="178"/>
      <c r="FD45" s="178"/>
      <c r="FE45" s="178"/>
      <c r="FF45" s="178"/>
      <c r="FG45" s="178"/>
      <c r="FH45" s="178"/>
      <c r="FI45" s="178"/>
      <c r="FJ45" s="178"/>
      <c r="FK45" s="178"/>
      <c r="FL45" s="178"/>
      <c r="FM45" s="178"/>
      <c r="FN45" s="178"/>
      <c r="FO45" s="178"/>
    </row>
    <row r="46" spans="1:171" s="213" customFormat="1" ht="16.2">
      <c r="A46" s="1750">
        <v>2</v>
      </c>
      <c r="B46" s="1694" t="s">
        <v>485</v>
      </c>
      <c r="C46" s="1725">
        <f t="shared" ref="C46:H46" si="4">C47+C48+C49+C61</f>
        <v>2017399687</v>
      </c>
      <c r="D46" s="1725">
        <f>D47+D48+D49+D61</f>
        <v>714500000</v>
      </c>
      <c r="E46" s="1725">
        <f>E47+E48+E49+E61</f>
        <v>0</v>
      </c>
      <c r="F46" s="1725">
        <f>F47+F48+F49+F61</f>
        <v>0</v>
      </c>
      <c r="G46" s="1725">
        <f t="shared" si="4"/>
        <v>1114400000</v>
      </c>
      <c r="H46" s="1726">
        <f t="shared" si="4"/>
        <v>1059760000</v>
      </c>
      <c r="I46" s="1739">
        <f>I47+I48+I49+I61</f>
        <v>70000000</v>
      </c>
      <c r="J46" s="1740">
        <f t="shared" ref="J46:T46" si="5">J47+J48+J49+J61</f>
        <v>48000000</v>
      </c>
      <c r="K46" s="1739">
        <f t="shared" si="5"/>
        <v>174000000</v>
      </c>
      <c r="L46" s="1739">
        <f t="shared" si="5"/>
        <v>70000000</v>
      </c>
      <c r="M46" s="1739">
        <f t="shared" si="5"/>
        <v>220000000</v>
      </c>
      <c r="N46" s="1739">
        <f t="shared" si="5"/>
        <v>38000000</v>
      </c>
      <c r="O46" s="1739">
        <f t="shared" si="5"/>
        <v>170000000</v>
      </c>
      <c r="P46" s="1739">
        <f t="shared" si="5"/>
        <v>46000000</v>
      </c>
      <c r="Q46" s="1739">
        <f t="shared" si="5"/>
        <v>54400000</v>
      </c>
      <c r="R46" s="1739">
        <f t="shared" si="5"/>
        <v>82000000</v>
      </c>
      <c r="S46" s="1739">
        <f t="shared" si="5"/>
        <v>56000000</v>
      </c>
      <c r="T46" s="1739">
        <f t="shared" si="5"/>
        <v>86000000</v>
      </c>
      <c r="U46" s="1745"/>
      <c r="V46" s="716"/>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row>
    <row r="47" spans="1:171" s="179" customFormat="1">
      <c r="A47" s="1863"/>
      <c r="B47" s="1729" t="s">
        <v>415</v>
      </c>
      <c r="C47" s="1735"/>
      <c r="D47" s="1735"/>
      <c r="E47" s="1735"/>
      <c r="F47" s="1735"/>
      <c r="G47" s="1735"/>
      <c r="H47" s="1746"/>
      <c r="I47" s="1733">
        <v>0</v>
      </c>
      <c r="J47" s="1737">
        <v>0</v>
      </c>
      <c r="K47" s="1733">
        <v>0</v>
      </c>
      <c r="L47" s="1733">
        <v>0</v>
      </c>
      <c r="M47" s="1733">
        <v>0</v>
      </c>
      <c r="N47" s="1733">
        <v>0</v>
      </c>
      <c r="O47" s="1733">
        <v>0</v>
      </c>
      <c r="P47" s="1733">
        <v>0</v>
      </c>
      <c r="Q47" s="1733">
        <v>0</v>
      </c>
      <c r="R47" s="1733">
        <v>0</v>
      </c>
      <c r="S47" s="1733">
        <v>0</v>
      </c>
      <c r="T47" s="1733">
        <v>0</v>
      </c>
      <c r="U47" s="1728"/>
      <c r="V47" s="716"/>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row>
    <row r="48" spans="1:171" s="179" customFormat="1">
      <c r="A48" s="1863">
        <v>62721</v>
      </c>
      <c r="B48" s="1729" t="s">
        <v>1415</v>
      </c>
      <c r="C48" s="1731">
        <f>156200120</f>
        <v>156200120</v>
      </c>
      <c r="D48" s="1731">
        <v>60000000</v>
      </c>
      <c r="E48" s="1731"/>
      <c r="F48" s="1731"/>
      <c r="G48" s="501">
        <f>SUM(I48:T48)</f>
        <v>40000000</v>
      </c>
      <c r="H48" s="1732">
        <f>G48</f>
        <v>40000000</v>
      </c>
      <c r="I48" s="1733">
        <v>0</v>
      </c>
      <c r="J48" s="1737">
        <v>0</v>
      </c>
      <c r="K48" s="1733">
        <v>20000000</v>
      </c>
      <c r="L48" s="1733">
        <v>0</v>
      </c>
      <c r="M48" s="1733">
        <v>0</v>
      </c>
      <c r="N48" s="1733">
        <v>20000000</v>
      </c>
      <c r="O48" s="1733">
        <v>0</v>
      </c>
      <c r="P48" s="1733">
        <v>0</v>
      </c>
      <c r="Q48" s="1733">
        <v>0</v>
      </c>
      <c r="R48" s="1733">
        <v>0</v>
      </c>
      <c r="S48" s="1733">
        <v>0</v>
      </c>
      <c r="T48" s="1733">
        <v>0</v>
      </c>
      <c r="U48" s="1728"/>
      <c r="V48" s="716"/>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row>
    <row r="49" spans="1:171" s="179" customFormat="1">
      <c r="A49" s="1863"/>
      <c r="B49" s="1729" t="s">
        <v>424</v>
      </c>
      <c r="C49" s="1730">
        <v>1861199567</v>
      </c>
      <c r="D49" s="1730">
        <v>401000000</v>
      </c>
      <c r="E49" s="1730"/>
      <c r="F49" s="1730"/>
      <c r="G49" s="1730">
        <f>SUM(G50:G60)</f>
        <v>934400000</v>
      </c>
      <c r="H49" s="1730">
        <f>SUM(H50:H60)</f>
        <v>879760000</v>
      </c>
      <c r="I49" s="1733">
        <f>SUM(I50:I60)</f>
        <v>70000000</v>
      </c>
      <c r="J49" s="1737">
        <f t="shared" ref="J49:T49" si="6">SUM(J50:J60)</f>
        <v>18000000</v>
      </c>
      <c r="K49" s="1733">
        <f t="shared" si="6"/>
        <v>154000000</v>
      </c>
      <c r="L49" s="1733">
        <f t="shared" si="6"/>
        <v>70000000</v>
      </c>
      <c r="M49" s="1733">
        <f t="shared" si="6"/>
        <v>190000000</v>
      </c>
      <c r="N49" s="1733">
        <f t="shared" si="6"/>
        <v>18000000</v>
      </c>
      <c r="O49" s="1733">
        <f t="shared" si="6"/>
        <v>170000000</v>
      </c>
      <c r="P49" s="1733">
        <f t="shared" si="6"/>
        <v>46000000</v>
      </c>
      <c r="Q49" s="1733">
        <f t="shared" si="6"/>
        <v>14400000</v>
      </c>
      <c r="R49" s="1733">
        <f t="shared" si="6"/>
        <v>82000000</v>
      </c>
      <c r="S49" s="1733">
        <f t="shared" si="6"/>
        <v>56000000</v>
      </c>
      <c r="T49" s="1733">
        <f t="shared" si="6"/>
        <v>46000000</v>
      </c>
      <c r="U49" s="1728"/>
      <c r="V49" s="716"/>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row>
    <row r="50" spans="1:171" s="179" customFormat="1">
      <c r="A50" s="1863">
        <v>62721</v>
      </c>
      <c r="B50" s="1734" t="s">
        <v>897</v>
      </c>
      <c r="C50" s="1736"/>
      <c r="D50" s="501">
        <v>100500000</v>
      </c>
      <c r="E50" s="1736"/>
      <c r="F50" s="1736"/>
      <c r="G50" s="501">
        <f t="shared" ref="G50:G61" si="7">SUM(I50:T50)</f>
        <v>183000000</v>
      </c>
      <c r="H50" s="1092">
        <f>G50</f>
        <v>183000000</v>
      </c>
      <c r="I50" s="1742">
        <v>35000000</v>
      </c>
      <c r="J50" s="1743">
        <v>0</v>
      </c>
      <c r="K50" s="1742">
        <v>6000000</v>
      </c>
      <c r="L50" s="1742">
        <v>35000000</v>
      </c>
      <c r="M50" s="1742">
        <v>25000000</v>
      </c>
      <c r="N50" s="1742">
        <v>0</v>
      </c>
      <c r="O50" s="1742">
        <v>35000000</v>
      </c>
      <c r="P50" s="1742">
        <v>6000000</v>
      </c>
      <c r="Q50" s="1742">
        <v>0</v>
      </c>
      <c r="R50" s="1742">
        <v>35000000</v>
      </c>
      <c r="S50" s="1742">
        <v>0</v>
      </c>
      <c r="T50" s="1742">
        <v>6000000</v>
      </c>
      <c r="U50" s="1744"/>
      <c r="V50" s="716"/>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row>
    <row r="51" spans="1:171" s="179" customFormat="1">
      <c r="A51" s="1863">
        <v>62722</v>
      </c>
      <c r="B51" s="1734" t="s">
        <v>898</v>
      </c>
      <c r="C51" s="1735"/>
      <c r="D51" s="501">
        <v>12000000</v>
      </c>
      <c r="E51" s="1735"/>
      <c r="F51" s="1735"/>
      <c r="G51" s="501">
        <f t="shared" si="7"/>
        <v>136600000</v>
      </c>
      <c r="H51" s="1092">
        <f>G51*0.6</f>
        <v>81960000</v>
      </c>
      <c r="I51" s="1742">
        <v>0</v>
      </c>
      <c r="J51" s="1743">
        <v>6000000</v>
      </c>
      <c r="K51" s="1742">
        <v>93600000</v>
      </c>
      <c r="L51" s="1742">
        <v>0</v>
      </c>
      <c r="M51" s="1742">
        <v>25000000</v>
      </c>
      <c r="N51" s="1742">
        <v>6000000</v>
      </c>
      <c r="O51" s="1742">
        <v>0</v>
      </c>
      <c r="P51" s="1742">
        <v>0</v>
      </c>
      <c r="Q51" s="1742">
        <v>0</v>
      </c>
      <c r="R51" s="1742">
        <v>6000000</v>
      </c>
      <c r="S51" s="1742">
        <v>0</v>
      </c>
      <c r="T51" s="1742">
        <v>0</v>
      </c>
      <c r="U51" s="1744"/>
      <c r="V51" s="716"/>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row>
    <row r="52" spans="1:171" s="179" customFormat="1">
      <c r="A52" s="1863">
        <v>62721</v>
      </c>
      <c r="B52" s="1734" t="s">
        <v>899</v>
      </c>
      <c r="C52" s="1736"/>
      <c r="D52" s="501">
        <v>20000000</v>
      </c>
      <c r="E52" s="1736"/>
      <c r="F52" s="1736"/>
      <c r="G52" s="501">
        <f t="shared" si="7"/>
        <v>43000000</v>
      </c>
      <c r="H52" s="1092">
        <f t="shared" ref="H52:H60" si="8">G52</f>
        <v>43000000</v>
      </c>
      <c r="I52" s="1742">
        <v>0</v>
      </c>
      <c r="J52" s="1743">
        <v>6000000</v>
      </c>
      <c r="K52" s="1742">
        <v>0</v>
      </c>
      <c r="L52" s="1742">
        <v>0</v>
      </c>
      <c r="M52" s="1742">
        <v>25000000</v>
      </c>
      <c r="N52" s="1742">
        <v>6000000</v>
      </c>
      <c r="O52" s="1742">
        <v>0</v>
      </c>
      <c r="P52" s="1742">
        <v>0</v>
      </c>
      <c r="Q52" s="1742">
        <v>0</v>
      </c>
      <c r="R52" s="1742">
        <v>6000000</v>
      </c>
      <c r="S52" s="1742">
        <v>0</v>
      </c>
      <c r="T52" s="1742">
        <v>0</v>
      </c>
      <c r="U52" s="1744"/>
      <c r="V52" s="716"/>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row>
    <row r="53" spans="1:171" s="179" customFormat="1">
      <c r="A53" s="1863">
        <v>62721</v>
      </c>
      <c r="B53" s="1734" t="s">
        <v>900</v>
      </c>
      <c r="C53" s="1736"/>
      <c r="D53" s="501">
        <v>68000000</v>
      </c>
      <c r="E53" s="1736"/>
      <c r="F53" s="1736"/>
      <c r="G53" s="501">
        <f t="shared" si="7"/>
        <v>115000000</v>
      </c>
      <c r="H53" s="1092">
        <f t="shared" si="8"/>
        <v>115000000</v>
      </c>
      <c r="I53" s="1742">
        <v>0</v>
      </c>
      <c r="J53" s="1743">
        <v>0</v>
      </c>
      <c r="K53" s="1742">
        <v>30000000</v>
      </c>
      <c r="L53" s="1742">
        <v>0</v>
      </c>
      <c r="M53" s="1742">
        <v>25000000</v>
      </c>
      <c r="N53" s="1742">
        <v>0</v>
      </c>
      <c r="O53" s="1742">
        <v>0</v>
      </c>
      <c r="P53" s="1742">
        <v>30000000</v>
      </c>
      <c r="Q53" s="1742">
        <v>0</v>
      </c>
      <c r="R53" s="1742">
        <v>0</v>
      </c>
      <c r="S53" s="1742">
        <v>0</v>
      </c>
      <c r="T53" s="1742">
        <v>30000000</v>
      </c>
      <c r="U53" s="1744"/>
      <c r="V53" s="716"/>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row>
    <row r="54" spans="1:171" s="179" customFormat="1">
      <c r="A54" s="1863">
        <v>62721</v>
      </c>
      <c r="B54" s="1734" t="s">
        <v>901</v>
      </c>
      <c r="C54" s="1736"/>
      <c r="D54" s="501">
        <v>100500000</v>
      </c>
      <c r="E54" s="1736"/>
      <c r="F54" s="1736"/>
      <c r="G54" s="501">
        <f t="shared" si="7"/>
        <v>195000000</v>
      </c>
      <c r="H54" s="1092">
        <f t="shared" si="8"/>
        <v>195000000</v>
      </c>
      <c r="I54" s="1742">
        <v>35000000</v>
      </c>
      <c r="J54" s="1743">
        <v>0</v>
      </c>
      <c r="K54" s="1742">
        <v>10000000</v>
      </c>
      <c r="L54" s="1742">
        <v>35000000</v>
      </c>
      <c r="M54" s="1742">
        <v>25000000</v>
      </c>
      <c r="N54" s="1742">
        <v>0</v>
      </c>
      <c r="O54" s="1742">
        <v>35000000</v>
      </c>
      <c r="P54" s="1742">
        <v>10000000</v>
      </c>
      <c r="Q54" s="1742">
        <v>0</v>
      </c>
      <c r="R54" s="1742">
        <v>35000000</v>
      </c>
      <c r="S54" s="1742">
        <v>0</v>
      </c>
      <c r="T54" s="1742">
        <v>10000000</v>
      </c>
      <c r="U54" s="1744"/>
      <c r="V54" s="716"/>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row>
    <row r="55" spans="1:171" s="179" customFormat="1">
      <c r="A55" s="1863">
        <v>62721</v>
      </c>
      <c r="B55" s="1734" t="s">
        <v>902</v>
      </c>
      <c r="C55" s="1736"/>
      <c r="D55" s="1736">
        <v>0</v>
      </c>
      <c r="E55" s="1736"/>
      <c r="F55" s="1736"/>
      <c r="G55" s="501">
        <f t="shared" si="7"/>
        <v>48000000</v>
      </c>
      <c r="H55" s="1092">
        <f t="shared" si="8"/>
        <v>48000000</v>
      </c>
      <c r="I55" s="1742">
        <v>0</v>
      </c>
      <c r="J55" s="1743">
        <v>6000000</v>
      </c>
      <c r="K55" s="1742">
        <v>0</v>
      </c>
      <c r="L55" s="1742">
        <v>0</v>
      </c>
      <c r="M55" s="1742">
        <v>30000000</v>
      </c>
      <c r="N55" s="1742">
        <v>6000000</v>
      </c>
      <c r="O55" s="1742">
        <v>0</v>
      </c>
      <c r="P55" s="1742">
        <v>0</v>
      </c>
      <c r="Q55" s="1742">
        <v>0</v>
      </c>
      <c r="R55" s="1742">
        <v>0</v>
      </c>
      <c r="S55" s="1742">
        <v>6000000</v>
      </c>
      <c r="T55" s="1742">
        <v>0</v>
      </c>
      <c r="U55" s="1744"/>
      <c r="V55" s="716"/>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row>
    <row r="56" spans="1:171" s="179" customFormat="1">
      <c r="A56" s="1863">
        <v>62721</v>
      </c>
      <c r="B56" s="1734" t="s">
        <v>903</v>
      </c>
      <c r="C56" s="1736"/>
      <c r="D56" s="1736">
        <v>0</v>
      </c>
      <c r="E56" s="1736"/>
      <c r="F56" s="1736"/>
      <c r="G56" s="501">
        <f t="shared" si="7"/>
        <v>63800000</v>
      </c>
      <c r="H56" s="1092">
        <f t="shared" si="8"/>
        <v>63800000</v>
      </c>
      <c r="I56" s="1742">
        <v>0</v>
      </c>
      <c r="J56" s="1743">
        <v>0</v>
      </c>
      <c r="K56" s="1742">
        <v>14400000</v>
      </c>
      <c r="L56" s="1742">
        <v>0</v>
      </c>
      <c r="M56" s="1742">
        <v>35000000</v>
      </c>
      <c r="N56" s="1742">
        <v>0</v>
      </c>
      <c r="O56" s="1742">
        <v>0</v>
      </c>
      <c r="P56" s="1742">
        <v>0</v>
      </c>
      <c r="Q56" s="1742">
        <v>14400000</v>
      </c>
      <c r="R56" s="1742">
        <v>0</v>
      </c>
      <c r="S56" s="1742">
        <v>0</v>
      </c>
      <c r="T56" s="1742">
        <v>0</v>
      </c>
      <c r="U56" s="1744"/>
      <c r="V56" s="716"/>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row>
    <row r="57" spans="1:171" s="179" customFormat="1">
      <c r="A57" s="1863">
        <v>62721</v>
      </c>
      <c r="B57" s="1734" t="s">
        <v>828</v>
      </c>
      <c r="C57" s="1736"/>
      <c r="D57" s="501">
        <v>100000000</v>
      </c>
      <c r="E57" s="1736">
        <v>0</v>
      </c>
      <c r="F57" s="1736"/>
      <c r="G57" s="501">
        <f t="shared" si="7"/>
        <v>0</v>
      </c>
      <c r="H57" s="1092">
        <f t="shared" si="8"/>
        <v>0</v>
      </c>
      <c r="I57" s="1742">
        <v>0</v>
      </c>
      <c r="J57" s="1743">
        <v>0</v>
      </c>
      <c r="K57" s="1742">
        <v>0</v>
      </c>
      <c r="L57" s="1742">
        <v>0</v>
      </c>
      <c r="M57" s="1742">
        <v>0</v>
      </c>
      <c r="N57" s="1742">
        <v>0</v>
      </c>
      <c r="O57" s="1742">
        <v>0</v>
      </c>
      <c r="P57" s="1742">
        <v>0</v>
      </c>
      <c r="Q57" s="1742">
        <v>0</v>
      </c>
      <c r="R57" s="1742">
        <v>0</v>
      </c>
      <c r="S57" s="1742">
        <v>0</v>
      </c>
      <c r="T57" s="1742">
        <v>0</v>
      </c>
      <c r="U57" s="1744"/>
      <c r="V57" s="716"/>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row>
    <row r="58" spans="1:171" s="179" customFormat="1">
      <c r="A58" s="1863">
        <v>62721</v>
      </c>
      <c r="B58" s="1734" t="s">
        <v>1918</v>
      </c>
      <c r="C58" s="1736"/>
      <c r="D58" s="501"/>
      <c r="E58" s="1736"/>
      <c r="F58" s="1736"/>
      <c r="G58" s="501">
        <f t="shared" si="7"/>
        <v>150000000</v>
      </c>
      <c r="H58" s="1092">
        <f>G58</f>
        <v>150000000</v>
      </c>
      <c r="I58" s="1742">
        <v>0</v>
      </c>
      <c r="J58" s="1743">
        <v>0</v>
      </c>
      <c r="K58" s="1742">
        <v>0</v>
      </c>
      <c r="L58" s="1742">
        <v>0</v>
      </c>
      <c r="M58" s="1742">
        <v>0</v>
      </c>
      <c r="N58" s="1742">
        <v>0</v>
      </c>
      <c r="O58" s="1742">
        <v>100000000</v>
      </c>
      <c r="P58" s="1742">
        <v>0</v>
      </c>
      <c r="Q58" s="1742">
        <v>0</v>
      </c>
      <c r="R58" s="1742">
        <v>0</v>
      </c>
      <c r="S58" s="1742">
        <v>50000000</v>
      </c>
      <c r="T58" s="1742">
        <v>0</v>
      </c>
      <c r="U58" s="1744"/>
      <c r="V58" s="716"/>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row>
    <row r="59" spans="1:171" s="179" customFormat="1">
      <c r="A59" s="1863">
        <v>62721</v>
      </c>
      <c r="B59" s="1734" t="s">
        <v>1919</v>
      </c>
      <c r="C59" s="1736"/>
      <c r="D59" s="501"/>
      <c r="E59" s="1736"/>
      <c r="F59" s="1736"/>
      <c r="G59" s="501">
        <f t="shared" si="7"/>
        <v>0</v>
      </c>
      <c r="H59" s="1092">
        <f t="shared" si="8"/>
        <v>0</v>
      </c>
      <c r="I59" s="1742"/>
      <c r="J59" s="1743"/>
      <c r="K59" s="1742"/>
      <c r="L59" s="1742"/>
      <c r="M59" s="1742"/>
      <c r="N59" s="1742"/>
      <c r="O59" s="1742"/>
      <c r="P59" s="1742"/>
      <c r="Q59" s="1742"/>
      <c r="R59" s="1742"/>
      <c r="S59" s="1742"/>
      <c r="T59" s="1742"/>
      <c r="U59" s="1744"/>
      <c r="V59" s="716"/>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row>
    <row r="60" spans="1:171" s="179" customFormat="1">
      <c r="A60" s="1863">
        <v>62721</v>
      </c>
      <c r="B60" s="1734" t="s">
        <v>1414</v>
      </c>
      <c r="C60" s="1736"/>
      <c r="D60" s="501">
        <v>35000000</v>
      </c>
      <c r="E60" s="1736"/>
      <c r="F60" s="1736"/>
      <c r="G60" s="501">
        <f t="shared" si="7"/>
        <v>0</v>
      </c>
      <c r="H60" s="1092">
        <f t="shared" si="8"/>
        <v>0</v>
      </c>
      <c r="I60" s="1742">
        <v>0</v>
      </c>
      <c r="J60" s="1743">
        <v>0</v>
      </c>
      <c r="K60" s="1742">
        <v>0</v>
      </c>
      <c r="L60" s="1742">
        <v>0</v>
      </c>
      <c r="M60" s="1742">
        <v>0</v>
      </c>
      <c r="N60" s="1742">
        <v>0</v>
      </c>
      <c r="O60" s="1742">
        <v>0</v>
      </c>
      <c r="P60" s="1742">
        <v>0</v>
      </c>
      <c r="Q60" s="1742">
        <v>0</v>
      </c>
      <c r="R60" s="1742">
        <v>0</v>
      </c>
      <c r="S60" s="1742">
        <v>0</v>
      </c>
      <c r="T60" s="1742">
        <v>0</v>
      </c>
      <c r="U60" s="1744"/>
      <c r="V60" s="716"/>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row>
    <row r="61" spans="1:171" s="213" customFormat="1" ht="16.2">
      <c r="A61" s="1750">
        <v>62721</v>
      </c>
      <c r="B61" s="1694" t="s">
        <v>503</v>
      </c>
      <c r="C61" s="773">
        <v>0</v>
      </c>
      <c r="D61" s="774">
        <v>253500000</v>
      </c>
      <c r="E61" s="773">
        <v>0</v>
      </c>
      <c r="F61" s="773"/>
      <c r="G61" s="1096">
        <f t="shared" si="7"/>
        <v>140000000</v>
      </c>
      <c r="H61" s="1093">
        <f>G61</f>
        <v>140000000</v>
      </c>
      <c r="I61" s="1739">
        <v>0</v>
      </c>
      <c r="J61" s="1740">
        <v>30000000</v>
      </c>
      <c r="K61" s="1739">
        <v>0</v>
      </c>
      <c r="L61" s="1739">
        <v>0</v>
      </c>
      <c r="M61" s="1739">
        <v>30000000</v>
      </c>
      <c r="N61" s="1739">
        <v>0</v>
      </c>
      <c r="O61" s="1739">
        <v>0</v>
      </c>
      <c r="P61" s="1739">
        <v>0</v>
      </c>
      <c r="Q61" s="1739">
        <v>40000000</v>
      </c>
      <c r="R61" s="1739">
        <v>0</v>
      </c>
      <c r="S61" s="1739">
        <v>0</v>
      </c>
      <c r="T61" s="1739">
        <v>40000000</v>
      </c>
      <c r="U61" s="1741"/>
      <c r="V61" s="716"/>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row>
    <row r="62" spans="1:171" s="213" customFormat="1" ht="31.2">
      <c r="A62" s="1750">
        <v>3</v>
      </c>
      <c r="B62" s="1695" t="s">
        <v>1549</v>
      </c>
      <c r="C62" s="1725">
        <f>SUM(C63:C65)</f>
        <v>2475765429</v>
      </c>
      <c r="D62" s="1725">
        <f>SUM(D63:D65)</f>
        <v>1980000000</v>
      </c>
      <c r="E62" s="1725">
        <f>'[84]DK2024 (11.24)'!$W$31</f>
        <v>3287078249</v>
      </c>
      <c r="F62" s="1725">
        <f>'[85]2025 (10.25)'!$AN$37</f>
        <v>2642549419</v>
      </c>
      <c r="G62" s="1725">
        <f>SUM(G63:G65)</f>
        <v>2174200000</v>
      </c>
      <c r="H62" s="1726">
        <f>SUM(H63:H65)</f>
        <v>2128800000</v>
      </c>
      <c r="I62" s="1748">
        <f>SUM(I63:I65)</f>
        <v>183200000</v>
      </c>
      <c r="J62" s="1749">
        <f t="shared" ref="J62:T62" si="9">SUM(J63:J65)</f>
        <v>116750000</v>
      </c>
      <c r="K62" s="1748">
        <f t="shared" si="9"/>
        <v>157600000</v>
      </c>
      <c r="L62" s="1748">
        <f t="shared" si="9"/>
        <v>181900000</v>
      </c>
      <c r="M62" s="1748">
        <f>SUM(M63:M65)</f>
        <v>194000000</v>
      </c>
      <c r="N62" s="1748">
        <f>SUM(N63:N65)</f>
        <v>76000000</v>
      </c>
      <c r="O62" s="1748">
        <f t="shared" si="9"/>
        <v>480000000</v>
      </c>
      <c r="P62" s="1748">
        <f t="shared" si="9"/>
        <v>176000000</v>
      </c>
      <c r="Q62" s="1748">
        <f t="shared" si="9"/>
        <v>82750000</v>
      </c>
      <c r="R62" s="1748">
        <f t="shared" si="9"/>
        <v>192000000</v>
      </c>
      <c r="S62" s="1748">
        <f t="shared" si="9"/>
        <v>250000000</v>
      </c>
      <c r="T62" s="1748">
        <f t="shared" si="9"/>
        <v>84000000</v>
      </c>
      <c r="U62" s="1745"/>
      <c r="V62" s="716"/>
      <c r="W62" s="716"/>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row>
    <row r="63" spans="1:171" s="179" customFormat="1">
      <c r="A63" s="1863"/>
      <c r="B63" s="1729" t="s">
        <v>415</v>
      </c>
      <c r="C63" s="1730">
        <v>0</v>
      </c>
      <c r="D63" s="1730"/>
      <c r="E63" s="1730">
        <v>0</v>
      </c>
      <c r="F63" s="1730"/>
      <c r="G63" s="1730"/>
      <c r="H63" s="1738"/>
      <c r="I63" s="1733"/>
      <c r="J63" s="1737"/>
      <c r="K63" s="1733"/>
      <c r="L63" s="1733"/>
      <c r="M63" s="1733"/>
      <c r="N63" s="1733"/>
      <c r="O63" s="1733"/>
      <c r="P63" s="1733"/>
      <c r="Q63" s="1733"/>
      <c r="R63" s="1733"/>
      <c r="S63" s="1733"/>
      <c r="T63" s="1733"/>
      <c r="U63" s="1728"/>
      <c r="V63" s="716"/>
      <c r="W63" s="716"/>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row>
    <row r="64" spans="1:171" s="179" customFormat="1">
      <c r="A64" s="1863">
        <v>62721</v>
      </c>
      <c r="B64" s="1729" t="s">
        <v>1415</v>
      </c>
      <c r="C64" s="1731">
        <v>302125000</v>
      </c>
      <c r="D64" s="1731">
        <v>300000000</v>
      </c>
      <c r="E64" s="1731"/>
      <c r="F64" s="1731"/>
      <c r="G64" s="501">
        <f>SUM(I64:T64)</f>
        <v>314400000</v>
      </c>
      <c r="H64" s="1732">
        <f>G64</f>
        <v>314400000</v>
      </c>
      <c r="I64" s="1733">
        <v>40400000</v>
      </c>
      <c r="J64" s="1737">
        <v>2500000</v>
      </c>
      <c r="K64" s="1733">
        <v>120000000</v>
      </c>
      <c r="L64" s="1733">
        <v>30000000</v>
      </c>
      <c r="M64" s="1733">
        <v>44000000</v>
      </c>
      <c r="N64" s="1733">
        <v>0</v>
      </c>
      <c r="O64" s="1733">
        <v>0</v>
      </c>
      <c r="P64" s="1733">
        <v>14000000</v>
      </c>
      <c r="Q64" s="1733">
        <v>19500000</v>
      </c>
      <c r="R64" s="1733">
        <v>14000000</v>
      </c>
      <c r="S64" s="1733">
        <v>30000000</v>
      </c>
      <c r="T64" s="1733">
        <v>0</v>
      </c>
      <c r="U64" s="1728"/>
      <c r="V64" s="716"/>
      <c r="W64" s="43"/>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row>
    <row r="65" spans="1:171" s="179" customFormat="1">
      <c r="A65" s="1863"/>
      <c r="B65" s="1729" t="s">
        <v>424</v>
      </c>
      <c r="C65" s="1731">
        <f>1723640429+450000000</f>
        <v>2173640429</v>
      </c>
      <c r="D65" s="1731">
        <v>1680000000</v>
      </c>
      <c r="E65" s="1731">
        <f>E62</f>
        <v>3287078249</v>
      </c>
      <c r="F65" s="1731"/>
      <c r="G65" s="1731">
        <f>SUM(G66:G76)</f>
        <v>1859800000</v>
      </c>
      <c r="H65" s="1731">
        <f>SUM(H66:H76)</f>
        <v>1814400000</v>
      </c>
      <c r="I65" s="1731">
        <f t="shared" ref="I65:T65" si="10">SUM(I66:I76)</f>
        <v>142800000</v>
      </c>
      <c r="J65" s="1731">
        <f t="shared" si="10"/>
        <v>114250000</v>
      </c>
      <c r="K65" s="1731">
        <f t="shared" si="10"/>
        <v>37600000</v>
      </c>
      <c r="L65" s="1731">
        <f t="shared" si="10"/>
        <v>151900000</v>
      </c>
      <c r="M65" s="1731">
        <f t="shared" si="10"/>
        <v>150000000</v>
      </c>
      <c r="N65" s="1731">
        <f t="shared" si="10"/>
        <v>76000000</v>
      </c>
      <c r="O65" s="1731">
        <f t="shared" si="10"/>
        <v>480000000</v>
      </c>
      <c r="P65" s="1731">
        <f t="shared" si="10"/>
        <v>162000000</v>
      </c>
      <c r="Q65" s="1731">
        <f t="shared" si="10"/>
        <v>63250000</v>
      </c>
      <c r="R65" s="1731">
        <f t="shared" si="10"/>
        <v>178000000</v>
      </c>
      <c r="S65" s="1731">
        <f t="shared" si="10"/>
        <v>220000000</v>
      </c>
      <c r="T65" s="1731">
        <f t="shared" si="10"/>
        <v>84000000</v>
      </c>
      <c r="U65" s="1728"/>
      <c r="V65" s="716"/>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row>
    <row r="66" spans="1:171" s="448" customFormat="1" ht="16.2">
      <c r="A66" s="1863">
        <v>62721</v>
      </c>
      <c r="B66" s="1734" t="s">
        <v>897</v>
      </c>
      <c r="C66" s="1736"/>
      <c r="D66" s="501">
        <v>250000000</v>
      </c>
      <c r="E66" s="1736"/>
      <c r="F66" s="1736"/>
      <c r="G66" s="501">
        <f>SUM(I66:T66)</f>
        <v>259000000</v>
      </c>
      <c r="H66" s="1092">
        <f t="shared" ref="H66:H76" si="11">G66</f>
        <v>259000000</v>
      </c>
      <c r="I66" s="1742">
        <v>39000000</v>
      </c>
      <c r="J66" s="1743">
        <v>17500000</v>
      </c>
      <c r="K66" s="1742">
        <v>0</v>
      </c>
      <c r="L66" s="1742">
        <v>39000000</v>
      </c>
      <c r="M66" s="1742">
        <v>30000000</v>
      </c>
      <c r="N66" s="1742">
        <v>20000000</v>
      </c>
      <c r="O66" s="1742">
        <v>30000000</v>
      </c>
      <c r="P66" s="1742">
        <v>9000000</v>
      </c>
      <c r="Q66" s="1742">
        <v>1500000</v>
      </c>
      <c r="R66" s="1742">
        <v>39000000</v>
      </c>
      <c r="S66" s="1742">
        <v>25000000</v>
      </c>
      <c r="T66" s="1742">
        <v>9000000</v>
      </c>
      <c r="U66" s="1744"/>
      <c r="V66" s="1094"/>
      <c r="W66" s="1095"/>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c r="BD66" s="178"/>
      <c r="BE66" s="178"/>
      <c r="BF66" s="178"/>
      <c r="BG66" s="178"/>
      <c r="BH66" s="178"/>
      <c r="BI66" s="178"/>
      <c r="BJ66" s="178"/>
      <c r="BK66" s="178"/>
      <c r="BL66" s="178"/>
      <c r="BM66" s="178"/>
      <c r="BN66" s="178"/>
      <c r="BO66" s="178"/>
      <c r="BP66" s="178"/>
      <c r="BQ66" s="178"/>
      <c r="BR66" s="178"/>
      <c r="BS66" s="178"/>
      <c r="BT66" s="178"/>
      <c r="BU66" s="178"/>
      <c r="BV66" s="178"/>
      <c r="BW66" s="178"/>
      <c r="BX66" s="178"/>
      <c r="BY66" s="178"/>
      <c r="BZ66" s="178"/>
      <c r="CA66" s="178"/>
      <c r="CB66" s="178"/>
      <c r="CC66" s="178"/>
      <c r="CD66" s="178"/>
      <c r="CE66" s="178"/>
      <c r="CF66" s="178"/>
      <c r="CG66" s="178"/>
      <c r="CH66" s="178"/>
      <c r="CI66" s="178"/>
      <c r="CJ66" s="178"/>
      <c r="CK66" s="178"/>
      <c r="CL66" s="178"/>
      <c r="CM66" s="178"/>
      <c r="CN66" s="178"/>
      <c r="CO66" s="178"/>
      <c r="CP66" s="178"/>
      <c r="CQ66" s="178"/>
      <c r="CR66" s="178"/>
      <c r="CS66" s="178"/>
      <c r="CT66" s="178"/>
      <c r="CU66" s="178"/>
      <c r="CV66" s="178"/>
      <c r="CW66" s="178"/>
      <c r="CX66" s="178"/>
      <c r="CY66" s="178"/>
      <c r="CZ66" s="178"/>
      <c r="DA66" s="178"/>
      <c r="DB66" s="178"/>
      <c r="DC66" s="178"/>
      <c r="DD66" s="178"/>
      <c r="DE66" s="178"/>
      <c r="DF66" s="178"/>
      <c r="DG66" s="178"/>
      <c r="DH66" s="178"/>
      <c r="DI66" s="178"/>
      <c r="DJ66" s="178"/>
      <c r="DK66" s="178"/>
      <c r="DL66" s="178"/>
      <c r="DM66" s="178"/>
      <c r="DN66" s="178"/>
      <c r="DO66" s="178"/>
      <c r="DP66" s="178"/>
      <c r="DQ66" s="178"/>
      <c r="DR66" s="178"/>
      <c r="DS66" s="178"/>
      <c r="DT66" s="178"/>
      <c r="DU66" s="178"/>
      <c r="DV66" s="178"/>
      <c r="DW66" s="178"/>
      <c r="DX66" s="178"/>
      <c r="DY66" s="178"/>
      <c r="DZ66" s="178"/>
      <c r="EA66" s="178"/>
      <c r="EB66" s="178"/>
      <c r="EC66" s="178"/>
      <c r="ED66" s="178"/>
      <c r="EE66" s="178"/>
      <c r="EF66" s="178"/>
      <c r="EG66" s="178"/>
      <c r="EH66" s="178"/>
      <c r="EI66" s="178"/>
      <c r="EJ66" s="178"/>
      <c r="EK66" s="178"/>
      <c r="EL66" s="178"/>
      <c r="EM66" s="178"/>
      <c r="EN66" s="178"/>
      <c r="EO66" s="178"/>
      <c r="EP66" s="178"/>
      <c r="EQ66" s="178"/>
      <c r="ER66" s="178"/>
      <c r="ES66" s="178"/>
      <c r="ET66" s="178"/>
      <c r="EU66" s="178"/>
      <c r="EV66" s="178"/>
      <c r="EW66" s="178"/>
      <c r="EX66" s="178"/>
      <c r="EY66" s="178"/>
      <c r="EZ66" s="178"/>
      <c r="FA66" s="178"/>
      <c r="FB66" s="178"/>
      <c r="FC66" s="178"/>
      <c r="FD66" s="178"/>
      <c r="FE66" s="178"/>
      <c r="FF66" s="178"/>
      <c r="FG66" s="178"/>
      <c r="FH66" s="178"/>
      <c r="FI66" s="178"/>
      <c r="FJ66" s="178"/>
      <c r="FK66" s="178"/>
      <c r="FL66" s="178"/>
      <c r="FM66" s="178"/>
      <c r="FN66" s="178"/>
      <c r="FO66" s="178"/>
    </row>
    <row r="67" spans="1:171" s="527" customFormat="1" ht="16.2">
      <c r="A67" s="1863">
        <v>62722</v>
      </c>
      <c r="B67" s="1734" t="s">
        <v>898</v>
      </c>
      <c r="C67" s="1735"/>
      <c r="D67" s="501">
        <v>120000000</v>
      </c>
      <c r="E67" s="1735"/>
      <c r="F67" s="1735"/>
      <c r="G67" s="501">
        <f>SUM(I67:T67)</f>
        <v>113500000</v>
      </c>
      <c r="H67" s="1092">
        <f>G67*60%</f>
        <v>68100000</v>
      </c>
      <c r="I67" s="1742">
        <v>20000000</v>
      </c>
      <c r="J67" s="1743">
        <v>11250000</v>
      </c>
      <c r="K67" s="1742">
        <v>0</v>
      </c>
      <c r="L67" s="1742">
        <v>9000000</v>
      </c>
      <c r="M67" s="1742">
        <v>0</v>
      </c>
      <c r="N67" s="1742">
        <v>10000000</v>
      </c>
      <c r="O67" s="1742">
        <v>0</v>
      </c>
      <c r="P67" s="1742">
        <v>9000000</v>
      </c>
      <c r="Q67" s="1742">
        <v>1250000</v>
      </c>
      <c r="R67" s="1742">
        <v>19000000</v>
      </c>
      <c r="S67" s="1742">
        <v>25000000</v>
      </c>
      <c r="T67" s="1742">
        <v>9000000</v>
      </c>
      <c r="U67" s="1744"/>
      <c r="V67" s="1094"/>
      <c r="W67" s="1095"/>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178"/>
      <c r="BF67" s="178"/>
      <c r="BG67" s="178"/>
      <c r="BH67" s="178"/>
      <c r="BI67" s="178"/>
      <c r="BJ67" s="178"/>
      <c r="BK67" s="178"/>
      <c r="BL67" s="178"/>
      <c r="BM67" s="178"/>
      <c r="BN67" s="178"/>
      <c r="BO67" s="178"/>
      <c r="BP67" s="178"/>
      <c r="BQ67" s="178"/>
      <c r="BR67" s="178"/>
      <c r="BS67" s="178"/>
      <c r="BT67" s="178"/>
      <c r="BU67" s="178"/>
      <c r="BV67" s="178"/>
      <c r="BW67" s="178"/>
      <c r="BX67" s="178"/>
      <c r="BY67" s="178"/>
      <c r="BZ67" s="178"/>
      <c r="CA67" s="178"/>
      <c r="CB67" s="178"/>
      <c r="CC67" s="178"/>
      <c r="CD67" s="178"/>
      <c r="CE67" s="178"/>
      <c r="CF67" s="178"/>
      <c r="CG67" s="178"/>
      <c r="CH67" s="178"/>
      <c r="CI67" s="178"/>
      <c r="CJ67" s="178"/>
      <c r="CK67" s="178"/>
      <c r="CL67" s="178"/>
      <c r="CM67" s="178"/>
      <c r="CN67" s="178"/>
      <c r="CO67" s="178"/>
      <c r="CP67" s="178"/>
      <c r="CQ67" s="178"/>
      <c r="CR67" s="178"/>
      <c r="CS67" s="178"/>
      <c r="CT67" s="178"/>
      <c r="CU67" s="178"/>
      <c r="CV67" s="178"/>
      <c r="CW67" s="178"/>
      <c r="CX67" s="178"/>
      <c r="CY67" s="178"/>
      <c r="CZ67" s="178"/>
      <c r="DA67" s="178"/>
      <c r="DB67" s="178"/>
      <c r="DC67" s="178"/>
      <c r="DD67" s="178"/>
      <c r="DE67" s="178"/>
      <c r="DF67" s="178"/>
      <c r="DG67" s="178"/>
      <c r="DH67" s="178"/>
      <c r="DI67" s="178"/>
      <c r="DJ67" s="178"/>
      <c r="DK67" s="178"/>
      <c r="DL67" s="178"/>
      <c r="DM67" s="178"/>
      <c r="DN67" s="178"/>
      <c r="DO67" s="178"/>
      <c r="DP67" s="178"/>
      <c r="DQ67" s="178"/>
      <c r="DR67" s="178"/>
      <c r="DS67" s="178"/>
      <c r="DT67" s="178"/>
      <c r="DU67" s="178"/>
      <c r="DV67" s="178"/>
      <c r="DW67" s="178"/>
      <c r="DX67" s="178"/>
      <c r="DY67" s="178"/>
      <c r="DZ67" s="178"/>
      <c r="EA67" s="178"/>
      <c r="EB67" s="178"/>
      <c r="EC67" s="178"/>
      <c r="ED67" s="178"/>
      <c r="EE67" s="178"/>
      <c r="EF67" s="178"/>
      <c r="EG67" s="178"/>
      <c r="EH67" s="178"/>
      <c r="EI67" s="178"/>
      <c r="EJ67" s="178"/>
      <c r="EK67" s="178"/>
      <c r="EL67" s="178"/>
      <c r="EM67" s="178"/>
      <c r="EN67" s="178"/>
      <c r="EO67" s="178"/>
      <c r="EP67" s="178"/>
      <c r="EQ67" s="178"/>
      <c r="ER67" s="178"/>
      <c r="ES67" s="178"/>
      <c r="ET67" s="178"/>
      <c r="EU67" s="178"/>
      <c r="EV67" s="178"/>
      <c r="EW67" s="178"/>
      <c r="EX67" s="178"/>
      <c r="EY67" s="178"/>
      <c r="EZ67" s="178"/>
      <c r="FA67" s="178"/>
      <c r="FB67" s="178"/>
      <c r="FC67" s="178"/>
      <c r="FD67" s="178"/>
      <c r="FE67" s="178"/>
      <c r="FF67" s="178"/>
      <c r="FG67" s="178"/>
      <c r="FH67" s="178"/>
      <c r="FI67" s="178"/>
      <c r="FJ67" s="178"/>
      <c r="FK67" s="178"/>
      <c r="FL67" s="178"/>
      <c r="FM67" s="178"/>
      <c r="FN67" s="178"/>
      <c r="FO67" s="178"/>
    </row>
    <row r="68" spans="1:171" s="527" customFormat="1" ht="16.2">
      <c r="A68" s="1863">
        <v>62721</v>
      </c>
      <c r="B68" s="1734" t="s">
        <v>899</v>
      </c>
      <c r="C68" s="1736"/>
      <c r="D68" s="501">
        <v>200000000</v>
      </c>
      <c r="E68" s="1736"/>
      <c r="F68" s="1736"/>
      <c r="G68" s="501">
        <f t="shared" ref="G68:G76" si="12">SUM(I68:T68)</f>
        <v>122500000</v>
      </c>
      <c r="H68" s="1092">
        <f t="shared" si="11"/>
        <v>122500000</v>
      </c>
      <c r="I68" s="1742">
        <v>9000000</v>
      </c>
      <c r="J68" s="1743">
        <v>11250000</v>
      </c>
      <c r="K68" s="1742">
        <v>0</v>
      </c>
      <c r="L68" s="1742">
        <v>9000000</v>
      </c>
      <c r="M68" s="1742">
        <v>0</v>
      </c>
      <c r="N68" s="1742">
        <v>10000000</v>
      </c>
      <c r="O68" s="1742">
        <v>0</v>
      </c>
      <c r="P68" s="1742">
        <v>29000000</v>
      </c>
      <c r="Q68" s="1742">
        <v>1250000</v>
      </c>
      <c r="R68" s="1742">
        <v>19000000</v>
      </c>
      <c r="S68" s="1742">
        <v>25000000</v>
      </c>
      <c r="T68" s="1742">
        <v>9000000</v>
      </c>
      <c r="U68" s="1744"/>
      <c r="V68" s="1094"/>
      <c r="W68" s="1095"/>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c r="AW68" s="178"/>
      <c r="AX68" s="178"/>
      <c r="AY68" s="178"/>
      <c r="AZ68" s="178"/>
      <c r="BA68" s="178"/>
      <c r="BB68" s="178"/>
      <c r="BC68" s="178"/>
      <c r="BD68" s="178"/>
      <c r="BE68" s="178"/>
      <c r="BF68" s="178"/>
      <c r="BG68" s="178"/>
      <c r="BH68" s="178"/>
      <c r="BI68" s="178"/>
      <c r="BJ68" s="178"/>
      <c r="BK68" s="178"/>
      <c r="BL68" s="178"/>
      <c r="BM68" s="178"/>
      <c r="BN68" s="178"/>
      <c r="BO68" s="178"/>
      <c r="BP68" s="178"/>
      <c r="BQ68" s="178"/>
      <c r="BR68" s="178"/>
      <c r="BS68" s="178"/>
      <c r="BT68" s="178"/>
      <c r="BU68" s="178"/>
      <c r="BV68" s="178"/>
      <c r="BW68" s="178"/>
      <c r="BX68" s="178"/>
      <c r="BY68" s="178"/>
      <c r="BZ68" s="178"/>
      <c r="CA68" s="178"/>
      <c r="CB68" s="178"/>
      <c r="CC68" s="178"/>
      <c r="CD68" s="178"/>
      <c r="CE68" s="178"/>
      <c r="CF68" s="178"/>
      <c r="CG68" s="178"/>
      <c r="CH68" s="178"/>
      <c r="CI68" s="178"/>
      <c r="CJ68" s="178"/>
      <c r="CK68" s="178"/>
      <c r="CL68" s="178"/>
      <c r="CM68" s="178"/>
      <c r="CN68" s="178"/>
      <c r="CO68" s="178"/>
      <c r="CP68" s="178"/>
      <c r="CQ68" s="178"/>
      <c r="CR68" s="178"/>
      <c r="CS68" s="178"/>
      <c r="CT68" s="178"/>
      <c r="CU68" s="178"/>
      <c r="CV68" s="178"/>
      <c r="CW68" s="178"/>
      <c r="CX68" s="178"/>
      <c r="CY68" s="178"/>
      <c r="CZ68" s="178"/>
      <c r="DA68" s="178"/>
      <c r="DB68" s="178"/>
      <c r="DC68" s="178"/>
      <c r="DD68" s="178"/>
      <c r="DE68" s="178"/>
      <c r="DF68" s="178"/>
      <c r="DG68" s="178"/>
      <c r="DH68" s="178"/>
      <c r="DI68" s="178"/>
      <c r="DJ68" s="178"/>
      <c r="DK68" s="178"/>
      <c r="DL68" s="178"/>
      <c r="DM68" s="178"/>
      <c r="DN68" s="178"/>
      <c r="DO68" s="178"/>
      <c r="DP68" s="178"/>
      <c r="DQ68" s="178"/>
      <c r="DR68" s="178"/>
      <c r="DS68" s="178"/>
      <c r="DT68" s="178"/>
      <c r="DU68" s="178"/>
      <c r="DV68" s="178"/>
      <c r="DW68" s="178"/>
      <c r="DX68" s="178"/>
      <c r="DY68" s="178"/>
      <c r="DZ68" s="178"/>
      <c r="EA68" s="178"/>
      <c r="EB68" s="178"/>
      <c r="EC68" s="178"/>
      <c r="ED68" s="178"/>
      <c r="EE68" s="178"/>
      <c r="EF68" s="178"/>
      <c r="EG68" s="178"/>
      <c r="EH68" s="178"/>
      <c r="EI68" s="178"/>
      <c r="EJ68" s="178"/>
      <c r="EK68" s="178"/>
      <c r="EL68" s="178"/>
      <c r="EM68" s="178"/>
      <c r="EN68" s="178"/>
      <c r="EO68" s="178"/>
      <c r="EP68" s="178"/>
      <c r="EQ68" s="178"/>
      <c r="ER68" s="178"/>
      <c r="ES68" s="178"/>
      <c r="ET68" s="178"/>
      <c r="EU68" s="178"/>
      <c r="EV68" s="178"/>
      <c r="EW68" s="178"/>
      <c r="EX68" s="178"/>
      <c r="EY68" s="178"/>
      <c r="EZ68" s="178"/>
      <c r="FA68" s="178"/>
      <c r="FB68" s="178"/>
      <c r="FC68" s="178"/>
      <c r="FD68" s="178"/>
      <c r="FE68" s="178"/>
      <c r="FF68" s="178"/>
      <c r="FG68" s="178"/>
      <c r="FH68" s="178"/>
      <c r="FI68" s="178"/>
      <c r="FJ68" s="178"/>
      <c r="FK68" s="178"/>
      <c r="FL68" s="178"/>
      <c r="FM68" s="178"/>
      <c r="FN68" s="178"/>
      <c r="FO68" s="178"/>
    </row>
    <row r="69" spans="1:171" s="527" customFormat="1" ht="16.2">
      <c r="A69" s="1863">
        <v>62721</v>
      </c>
      <c r="B69" s="1734" t="s">
        <v>900</v>
      </c>
      <c r="C69" s="1735"/>
      <c r="D69" s="501">
        <v>190000000</v>
      </c>
      <c r="E69" s="1735"/>
      <c r="F69" s="1735"/>
      <c r="G69" s="501">
        <f>SUM(I69:T69)</f>
        <v>299000000</v>
      </c>
      <c r="H69" s="1092">
        <f t="shared" si="11"/>
        <v>299000000</v>
      </c>
      <c r="I69" s="1742">
        <v>9000000</v>
      </c>
      <c r="J69" s="1743">
        <v>21500000</v>
      </c>
      <c r="K69" s="1742">
        <v>12000000</v>
      </c>
      <c r="L69" s="1742">
        <v>9000000</v>
      </c>
      <c r="M69" s="1742">
        <v>120000000</v>
      </c>
      <c r="N69" s="1742">
        <v>30000000</v>
      </c>
      <c r="O69" s="1742">
        <v>0</v>
      </c>
      <c r="P69" s="1742">
        <v>21000000</v>
      </c>
      <c r="Q69" s="1742">
        <v>1500000</v>
      </c>
      <c r="R69" s="1742">
        <v>29000000</v>
      </c>
      <c r="S69" s="1742">
        <v>25000000</v>
      </c>
      <c r="T69" s="1742">
        <v>21000000</v>
      </c>
      <c r="U69" s="1744"/>
      <c r="V69" s="1094"/>
      <c r="W69" s="1095"/>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c r="AW69" s="178"/>
      <c r="AX69" s="178"/>
      <c r="AY69" s="178"/>
      <c r="AZ69" s="178"/>
      <c r="BA69" s="178"/>
      <c r="BB69" s="178"/>
      <c r="BC69" s="178"/>
      <c r="BD69" s="178"/>
      <c r="BE69" s="178"/>
      <c r="BF69" s="178"/>
      <c r="BG69" s="178"/>
      <c r="BH69" s="178"/>
      <c r="BI69" s="178"/>
      <c r="BJ69" s="178"/>
      <c r="BK69" s="178"/>
      <c r="BL69" s="178"/>
      <c r="BM69" s="178"/>
      <c r="BN69" s="178"/>
      <c r="BO69" s="178"/>
      <c r="BP69" s="178"/>
      <c r="BQ69" s="178"/>
      <c r="BR69" s="178"/>
      <c r="BS69" s="178"/>
      <c r="BT69" s="178"/>
      <c r="BU69" s="178"/>
      <c r="BV69" s="178"/>
      <c r="BW69" s="178"/>
      <c r="BX69" s="178"/>
      <c r="BY69" s="178"/>
      <c r="BZ69" s="178"/>
      <c r="CA69" s="178"/>
      <c r="CB69" s="178"/>
      <c r="CC69" s="178"/>
      <c r="CD69" s="178"/>
      <c r="CE69" s="178"/>
      <c r="CF69" s="178"/>
      <c r="CG69" s="178"/>
      <c r="CH69" s="178"/>
      <c r="CI69" s="178"/>
      <c r="CJ69" s="178"/>
      <c r="CK69" s="178"/>
      <c r="CL69" s="178"/>
      <c r="CM69" s="178"/>
      <c r="CN69" s="178"/>
      <c r="CO69" s="178"/>
      <c r="CP69" s="178"/>
      <c r="CQ69" s="178"/>
      <c r="CR69" s="178"/>
      <c r="CS69" s="178"/>
      <c r="CT69" s="178"/>
      <c r="CU69" s="178"/>
      <c r="CV69" s="178"/>
      <c r="CW69" s="178"/>
      <c r="CX69" s="178"/>
      <c r="CY69" s="178"/>
      <c r="CZ69" s="178"/>
      <c r="DA69" s="178"/>
      <c r="DB69" s="178"/>
      <c r="DC69" s="178"/>
      <c r="DD69" s="178"/>
      <c r="DE69" s="178"/>
      <c r="DF69" s="178"/>
      <c r="DG69" s="178"/>
      <c r="DH69" s="178"/>
      <c r="DI69" s="178"/>
      <c r="DJ69" s="178"/>
      <c r="DK69" s="178"/>
      <c r="DL69" s="178"/>
      <c r="DM69" s="178"/>
      <c r="DN69" s="178"/>
      <c r="DO69" s="178"/>
      <c r="DP69" s="178"/>
      <c r="DQ69" s="178"/>
      <c r="DR69" s="178"/>
      <c r="DS69" s="178"/>
      <c r="DT69" s="178"/>
      <c r="DU69" s="178"/>
      <c r="DV69" s="178"/>
      <c r="DW69" s="178"/>
      <c r="DX69" s="178"/>
      <c r="DY69" s="178"/>
      <c r="DZ69" s="178"/>
      <c r="EA69" s="178"/>
      <c r="EB69" s="178"/>
      <c r="EC69" s="178"/>
      <c r="ED69" s="178"/>
      <c r="EE69" s="178"/>
      <c r="EF69" s="178"/>
      <c r="EG69" s="178"/>
      <c r="EH69" s="178"/>
      <c r="EI69" s="178"/>
      <c r="EJ69" s="178"/>
      <c r="EK69" s="178"/>
      <c r="EL69" s="178"/>
      <c r="EM69" s="178"/>
      <c r="EN69" s="178"/>
      <c r="EO69" s="178"/>
      <c r="EP69" s="178"/>
      <c r="EQ69" s="178"/>
      <c r="ER69" s="178"/>
      <c r="ES69" s="178"/>
      <c r="ET69" s="178"/>
      <c r="EU69" s="178"/>
      <c r="EV69" s="178"/>
      <c r="EW69" s="178"/>
      <c r="EX69" s="178"/>
      <c r="EY69" s="178"/>
      <c r="EZ69" s="178"/>
      <c r="FA69" s="178"/>
      <c r="FB69" s="178"/>
      <c r="FC69" s="178"/>
      <c r="FD69" s="178"/>
      <c r="FE69" s="178"/>
      <c r="FF69" s="178"/>
      <c r="FG69" s="178"/>
      <c r="FH69" s="178"/>
      <c r="FI69" s="178"/>
      <c r="FJ69" s="178"/>
      <c r="FK69" s="178"/>
      <c r="FL69" s="178"/>
      <c r="FM69" s="178"/>
      <c r="FN69" s="178"/>
      <c r="FO69" s="178"/>
    </row>
    <row r="70" spans="1:171" s="527" customFormat="1" ht="16.2">
      <c r="A70" s="1863">
        <v>62721</v>
      </c>
      <c r="B70" s="1734" t="s">
        <v>901</v>
      </c>
      <c r="C70" s="1736"/>
      <c r="D70" s="501">
        <v>200000000</v>
      </c>
      <c r="E70" s="1736"/>
      <c r="F70" s="1736"/>
      <c r="G70" s="501">
        <f t="shared" si="12"/>
        <v>254900000</v>
      </c>
      <c r="H70" s="1092">
        <f t="shared" si="11"/>
        <v>254900000</v>
      </c>
      <c r="I70" s="1742">
        <v>39000000</v>
      </c>
      <c r="J70" s="1743">
        <v>18000000</v>
      </c>
      <c r="K70" s="1742">
        <v>0</v>
      </c>
      <c r="L70" s="1742">
        <v>67900000</v>
      </c>
      <c r="M70" s="1742">
        <v>0</v>
      </c>
      <c r="N70" s="1742">
        <v>0</v>
      </c>
      <c r="O70" s="1742">
        <v>30000000</v>
      </c>
      <c r="P70" s="1742">
        <v>9000000</v>
      </c>
      <c r="Q70" s="1742">
        <v>18000000</v>
      </c>
      <c r="R70" s="1742">
        <v>39000000</v>
      </c>
      <c r="S70" s="1742">
        <v>25000000</v>
      </c>
      <c r="T70" s="1742">
        <v>9000000</v>
      </c>
      <c r="U70" s="1744"/>
      <c r="V70" s="1094"/>
      <c r="W70" s="1095"/>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78"/>
      <c r="AZ70" s="178"/>
      <c r="BA70" s="178"/>
      <c r="BB70" s="178"/>
      <c r="BC70" s="178"/>
      <c r="BD70" s="178"/>
      <c r="BE70" s="178"/>
      <c r="BF70" s="178"/>
      <c r="BG70" s="178"/>
      <c r="BH70" s="178"/>
      <c r="BI70" s="178"/>
      <c r="BJ70" s="178"/>
      <c r="BK70" s="178"/>
      <c r="BL70" s="178"/>
      <c r="BM70" s="178"/>
      <c r="BN70" s="178"/>
      <c r="BO70" s="178"/>
      <c r="BP70" s="178"/>
      <c r="BQ70" s="178"/>
      <c r="BR70" s="178"/>
      <c r="BS70" s="178"/>
      <c r="BT70" s="178"/>
      <c r="BU70" s="178"/>
      <c r="BV70" s="178"/>
      <c r="BW70" s="178"/>
      <c r="BX70" s="178"/>
      <c r="BY70" s="178"/>
      <c r="BZ70" s="178"/>
      <c r="CA70" s="178"/>
      <c r="CB70" s="178"/>
      <c r="CC70" s="178"/>
      <c r="CD70" s="178"/>
      <c r="CE70" s="178"/>
      <c r="CF70" s="178"/>
      <c r="CG70" s="178"/>
      <c r="CH70" s="178"/>
      <c r="CI70" s="178"/>
      <c r="CJ70" s="178"/>
      <c r="CK70" s="178"/>
      <c r="CL70" s="178"/>
      <c r="CM70" s="178"/>
      <c r="CN70" s="178"/>
      <c r="CO70" s="178"/>
      <c r="CP70" s="178"/>
      <c r="CQ70" s="178"/>
      <c r="CR70" s="178"/>
      <c r="CS70" s="178"/>
      <c r="CT70" s="178"/>
      <c r="CU70" s="178"/>
      <c r="CV70" s="178"/>
      <c r="CW70" s="178"/>
      <c r="CX70" s="178"/>
      <c r="CY70" s="178"/>
      <c r="CZ70" s="178"/>
      <c r="DA70" s="178"/>
      <c r="DB70" s="178"/>
      <c r="DC70" s="178"/>
      <c r="DD70" s="178"/>
      <c r="DE70" s="178"/>
      <c r="DF70" s="178"/>
      <c r="DG70" s="178"/>
      <c r="DH70" s="178"/>
      <c r="DI70" s="178"/>
      <c r="DJ70" s="178"/>
      <c r="DK70" s="178"/>
      <c r="DL70" s="178"/>
      <c r="DM70" s="178"/>
      <c r="DN70" s="178"/>
      <c r="DO70" s="178"/>
      <c r="DP70" s="178"/>
      <c r="DQ70" s="178"/>
      <c r="DR70" s="178"/>
      <c r="DS70" s="178"/>
      <c r="DT70" s="178"/>
      <c r="DU70" s="178"/>
      <c r="DV70" s="178"/>
      <c r="DW70" s="178"/>
      <c r="DX70" s="178"/>
      <c r="DY70" s="178"/>
      <c r="DZ70" s="178"/>
      <c r="EA70" s="178"/>
      <c r="EB70" s="178"/>
      <c r="EC70" s="178"/>
      <c r="ED70" s="178"/>
      <c r="EE70" s="178"/>
      <c r="EF70" s="178"/>
      <c r="EG70" s="178"/>
      <c r="EH70" s="178"/>
      <c r="EI70" s="178"/>
      <c r="EJ70" s="178"/>
      <c r="EK70" s="178"/>
      <c r="EL70" s="178"/>
      <c r="EM70" s="178"/>
      <c r="EN70" s="178"/>
      <c r="EO70" s="178"/>
      <c r="EP70" s="178"/>
      <c r="EQ70" s="178"/>
      <c r="ER70" s="178"/>
      <c r="ES70" s="178"/>
      <c r="ET70" s="178"/>
      <c r="EU70" s="178"/>
      <c r="EV70" s="178"/>
      <c r="EW70" s="178"/>
      <c r="EX70" s="178"/>
      <c r="EY70" s="178"/>
      <c r="EZ70" s="178"/>
      <c r="FA70" s="178"/>
      <c r="FB70" s="178"/>
      <c r="FC70" s="178"/>
      <c r="FD70" s="178"/>
      <c r="FE70" s="178"/>
      <c r="FF70" s="178"/>
      <c r="FG70" s="178"/>
      <c r="FH70" s="178"/>
      <c r="FI70" s="178"/>
      <c r="FJ70" s="178"/>
      <c r="FK70" s="178"/>
      <c r="FL70" s="178"/>
      <c r="FM70" s="178"/>
      <c r="FN70" s="178"/>
      <c r="FO70" s="178"/>
    </row>
    <row r="71" spans="1:171" s="527" customFormat="1" ht="16.2">
      <c r="A71" s="1863">
        <v>62721</v>
      </c>
      <c r="B71" s="1734" t="s">
        <v>902</v>
      </c>
      <c r="C71" s="1736"/>
      <c r="D71" s="501">
        <v>220000000</v>
      </c>
      <c r="E71" s="1736"/>
      <c r="F71" s="1736"/>
      <c r="G71" s="501">
        <f>SUM(I71:T71)</f>
        <v>177600000</v>
      </c>
      <c r="H71" s="1092">
        <f t="shared" si="11"/>
        <v>177600000</v>
      </c>
      <c r="I71" s="1742">
        <v>9000000</v>
      </c>
      <c r="J71" s="1743">
        <v>31500000</v>
      </c>
      <c r="K71" s="1742">
        <v>17600000</v>
      </c>
      <c r="L71" s="1742">
        <v>9000000</v>
      </c>
      <c r="M71" s="1742">
        <v>0</v>
      </c>
      <c r="N71" s="1742">
        <v>6000000</v>
      </c>
      <c r="O71" s="1742">
        <v>40000000</v>
      </c>
      <c r="P71" s="1742">
        <v>9000000</v>
      </c>
      <c r="Q71" s="1742">
        <v>1500000</v>
      </c>
      <c r="R71" s="1742">
        <v>15000000</v>
      </c>
      <c r="S71" s="1742">
        <v>30000000</v>
      </c>
      <c r="T71" s="1742">
        <v>9000000</v>
      </c>
      <c r="U71" s="1744"/>
      <c r="V71" s="1094"/>
      <c r="W71" s="1095"/>
      <c r="X71" s="178"/>
      <c r="Y71" s="178"/>
      <c r="Z71" s="178"/>
      <c r="AA71" s="178"/>
      <c r="AB71" s="178"/>
      <c r="AC71" s="178"/>
      <c r="AD71" s="178"/>
      <c r="AE71" s="178"/>
      <c r="AF71" s="178"/>
      <c r="AG71" s="178"/>
      <c r="AH71" s="178"/>
      <c r="AI71" s="178"/>
      <c r="AJ71" s="178"/>
      <c r="AK71" s="178"/>
      <c r="AL71" s="178"/>
      <c r="AM71" s="178"/>
      <c r="AN71" s="178"/>
      <c r="AO71" s="178"/>
      <c r="AP71" s="178"/>
      <c r="AQ71" s="178"/>
      <c r="AR71" s="178"/>
      <c r="AS71" s="178"/>
      <c r="AT71" s="178"/>
      <c r="AU71" s="178"/>
      <c r="AV71" s="178"/>
      <c r="AW71" s="178"/>
      <c r="AX71" s="178"/>
      <c r="AY71" s="178"/>
      <c r="AZ71" s="178"/>
      <c r="BA71" s="178"/>
      <c r="BB71" s="178"/>
      <c r="BC71" s="178"/>
      <c r="BD71" s="178"/>
      <c r="BE71" s="178"/>
      <c r="BF71" s="178"/>
      <c r="BG71" s="178"/>
      <c r="BH71" s="178"/>
      <c r="BI71" s="178"/>
      <c r="BJ71" s="178"/>
      <c r="BK71" s="178"/>
      <c r="BL71" s="178"/>
      <c r="BM71" s="178"/>
      <c r="BN71" s="178"/>
      <c r="BO71" s="178"/>
      <c r="BP71" s="178"/>
      <c r="BQ71" s="178"/>
      <c r="BR71" s="178"/>
      <c r="BS71" s="178"/>
      <c r="BT71" s="178"/>
      <c r="BU71" s="178"/>
      <c r="BV71" s="178"/>
      <c r="BW71" s="178"/>
      <c r="BX71" s="178"/>
      <c r="BY71" s="178"/>
      <c r="BZ71" s="178"/>
      <c r="CA71" s="178"/>
      <c r="CB71" s="178"/>
      <c r="CC71" s="178"/>
      <c r="CD71" s="178"/>
      <c r="CE71" s="178"/>
      <c r="CF71" s="178"/>
      <c r="CG71" s="178"/>
      <c r="CH71" s="178"/>
      <c r="CI71" s="178"/>
      <c r="CJ71" s="178"/>
      <c r="CK71" s="178"/>
      <c r="CL71" s="178"/>
      <c r="CM71" s="178"/>
      <c r="CN71" s="178"/>
      <c r="CO71" s="178"/>
      <c r="CP71" s="178"/>
      <c r="CQ71" s="178"/>
      <c r="CR71" s="178"/>
      <c r="CS71" s="178"/>
      <c r="CT71" s="178"/>
      <c r="CU71" s="178"/>
      <c r="CV71" s="178"/>
      <c r="CW71" s="178"/>
      <c r="CX71" s="178"/>
      <c r="CY71" s="178"/>
      <c r="CZ71" s="178"/>
      <c r="DA71" s="178"/>
      <c r="DB71" s="178"/>
      <c r="DC71" s="178"/>
      <c r="DD71" s="178"/>
      <c r="DE71" s="178"/>
      <c r="DF71" s="178"/>
      <c r="DG71" s="178"/>
      <c r="DH71" s="178"/>
      <c r="DI71" s="178"/>
      <c r="DJ71" s="178"/>
      <c r="DK71" s="178"/>
      <c r="DL71" s="178"/>
      <c r="DM71" s="178"/>
      <c r="DN71" s="178"/>
      <c r="DO71" s="178"/>
      <c r="DP71" s="178"/>
      <c r="DQ71" s="178"/>
      <c r="DR71" s="178"/>
      <c r="DS71" s="178"/>
      <c r="DT71" s="178"/>
      <c r="DU71" s="178"/>
      <c r="DV71" s="178"/>
      <c r="DW71" s="178"/>
      <c r="DX71" s="178"/>
      <c r="DY71" s="178"/>
      <c r="DZ71" s="178"/>
      <c r="EA71" s="178"/>
      <c r="EB71" s="178"/>
      <c r="EC71" s="178"/>
      <c r="ED71" s="178"/>
      <c r="EE71" s="178"/>
      <c r="EF71" s="178"/>
      <c r="EG71" s="178"/>
      <c r="EH71" s="178"/>
      <c r="EI71" s="178"/>
      <c r="EJ71" s="178"/>
      <c r="EK71" s="178"/>
      <c r="EL71" s="178"/>
      <c r="EM71" s="178"/>
      <c r="EN71" s="178"/>
      <c r="EO71" s="178"/>
      <c r="EP71" s="178"/>
      <c r="EQ71" s="178"/>
      <c r="ER71" s="178"/>
      <c r="ES71" s="178"/>
      <c r="ET71" s="178"/>
      <c r="EU71" s="178"/>
      <c r="EV71" s="178"/>
      <c r="EW71" s="178"/>
      <c r="EX71" s="178"/>
      <c r="EY71" s="178"/>
      <c r="EZ71" s="178"/>
      <c r="FA71" s="178"/>
      <c r="FB71" s="178"/>
      <c r="FC71" s="178"/>
      <c r="FD71" s="178"/>
      <c r="FE71" s="178"/>
      <c r="FF71" s="178"/>
      <c r="FG71" s="178"/>
      <c r="FH71" s="178"/>
      <c r="FI71" s="178"/>
      <c r="FJ71" s="178"/>
      <c r="FK71" s="178"/>
      <c r="FL71" s="178"/>
      <c r="FM71" s="178"/>
      <c r="FN71" s="178"/>
      <c r="FO71" s="178"/>
    </row>
    <row r="72" spans="1:171" s="2354" customFormat="1" ht="16.2">
      <c r="A72" s="2277">
        <v>62721</v>
      </c>
      <c r="B72" s="2350" t="s">
        <v>903</v>
      </c>
      <c r="C72" s="2280"/>
      <c r="D72" s="2281">
        <v>250000000</v>
      </c>
      <c r="E72" s="2280"/>
      <c r="F72" s="2280"/>
      <c r="G72" s="2281">
        <f>SUM(I72:T72)</f>
        <v>151300000</v>
      </c>
      <c r="H72" s="2351">
        <f t="shared" si="11"/>
        <v>151300000</v>
      </c>
      <c r="I72" s="2032">
        <v>17800000</v>
      </c>
      <c r="J72" s="2283">
        <v>3250000</v>
      </c>
      <c r="K72" s="2032">
        <v>8000000</v>
      </c>
      <c r="L72" s="2032">
        <v>9000000</v>
      </c>
      <c r="M72" s="2032">
        <v>0</v>
      </c>
      <c r="N72" s="2032">
        <v>0</v>
      </c>
      <c r="O72" s="2032">
        <v>40000000</v>
      </c>
      <c r="P72" s="2032">
        <v>17000000</v>
      </c>
      <c r="Q72" s="2032">
        <v>3250000</v>
      </c>
      <c r="R72" s="2032">
        <v>9000000</v>
      </c>
      <c r="S72" s="2355">
        <v>35000000</v>
      </c>
      <c r="T72" s="2032">
        <v>9000000</v>
      </c>
      <c r="U72" s="2352"/>
      <c r="V72" s="2275"/>
      <c r="W72" s="2353"/>
      <c r="X72" s="2276"/>
      <c r="Y72" s="2276"/>
      <c r="Z72" s="2276"/>
      <c r="AA72" s="2276"/>
      <c r="AB72" s="2276"/>
      <c r="AC72" s="2276"/>
      <c r="AD72" s="2276"/>
      <c r="AE72" s="2276"/>
      <c r="AF72" s="2276"/>
      <c r="AG72" s="2276"/>
      <c r="AH72" s="2276"/>
      <c r="AI72" s="2276"/>
      <c r="AJ72" s="2276"/>
      <c r="AK72" s="2276"/>
      <c r="AL72" s="2276"/>
      <c r="AM72" s="2276"/>
      <c r="AN72" s="2276"/>
      <c r="AO72" s="2276"/>
      <c r="AP72" s="2276"/>
      <c r="AQ72" s="2276"/>
      <c r="AR72" s="2276"/>
      <c r="AS72" s="2276"/>
      <c r="AT72" s="2276"/>
      <c r="AU72" s="2276"/>
      <c r="AV72" s="2276"/>
      <c r="AW72" s="2276"/>
      <c r="AX72" s="2276"/>
      <c r="AY72" s="2276"/>
      <c r="AZ72" s="2276"/>
      <c r="BA72" s="2276"/>
      <c r="BB72" s="2276"/>
      <c r="BC72" s="2276"/>
      <c r="BD72" s="2276"/>
      <c r="BE72" s="2276"/>
      <c r="BF72" s="2276"/>
      <c r="BG72" s="2276"/>
      <c r="BH72" s="2276"/>
      <c r="BI72" s="2276"/>
      <c r="BJ72" s="2276"/>
      <c r="BK72" s="2276"/>
      <c r="BL72" s="2276"/>
      <c r="BM72" s="2276"/>
      <c r="BN72" s="2276"/>
      <c r="BO72" s="2276"/>
      <c r="BP72" s="2276"/>
      <c r="BQ72" s="2276"/>
      <c r="BR72" s="2276"/>
      <c r="BS72" s="2276"/>
      <c r="BT72" s="2276"/>
      <c r="BU72" s="2276"/>
      <c r="BV72" s="2276"/>
      <c r="BW72" s="2276"/>
      <c r="BX72" s="2276"/>
      <c r="BY72" s="2276"/>
      <c r="BZ72" s="2276"/>
      <c r="CA72" s="2276"/>
      <c r="CB72" s="2276"/>
      <c r="CC72" s="2276"/>
      <c r="CD72" s="2276"/>
      <c r="CE72" s="2276"/>
      <c r="CF72" s="2276"/>
      <c r="CG72" s="2276"/>
      <c r="CH72" s="2276"/>
      <c r="CI72" s="2276"/>
      <c r="CJ72" s="2276"/>
      <c r="CK72" s="2276"/>
      <c r="CL72" s="2276"/>
      <c r="CM72" s="2276"/>
      <c r="CN72" s="2276"/>
      <c r="CO72" s="2276"/>
      <c r="CP72" s="2276"/>
      <c r="CQ72" s="2276"/>
      <c r="CR72" s="2276"/>
      <c r="CS72" s="2276"/>
      <c r="CT72" s="2276"/>
      <c r="CU72" s="2276"/>
      <c r="CV72" s="2276"/>
      <c r="CW72" s="2276"/>
      <c r="CX72" s="2276"/>
      <c r="CY72" s="2276"/>
      <c r="CZ72" s="2276"/>
      <c r="DA72" s="2276"/>
      <c r="DB72" s="2276"/>
      <c r="DC72" s="2276"/>
      <c r="DD72" s="2276"/>
      <c r="DE72" s="2276"/>
      <c r="DF72" s="2276"/>
      <c r="DG72" s="2276"/>
      <c r="DH72" s="2276"/>
      <c r="DI72" s="2276"/>
      <c r="DJ72" s="2276"/>
      <c r="DK72" s="2276"/>
      <c r="DL72" s="2276"/>
      <c r="DM72" s="2276"/>
      <c r="DN72" s="2276"/>
      <c r="DO72" s="2276"/>
      <c r="DP72" s="2276"/>
      <c r="DQ72" s="2276"/>
      <c r="DR72" s="2276"/>
      <c r="DS72" s="2276"/>
      <c r="DT72" s="2276"/>
      <c r="DU72" s="2276"/>
      <c r="DV72" s="2276"/>
      <c r="DW72" s="2276"/>
      <c r="DX72" s="2276"/>
      <c r="DY72" s="2276"/>
      <c r="DZ72" s="2276"/>
      <c r="EA72" s="2276"/>
      <c r="EB72" s="2276"/>
      <c r="EC72" s="2276"/>
      <c r="ED72" s="2276"/>
      <c r="EE72" s="2276"/>
      <c r="EF72" s="2276"/>
      <c r="EG72" s="2276"/>
      <c r="EH72" s="2276"/>
      <c r="EI72" s="2276"/>
      <c r="EJ72" s="2276"/>
      <c r="EK72" s="2276"/>
      <c r="EL72" s="2276"/>
      <c r="EM72" s="2276"/>
      <c r="EN72" s="2276"/>
      <c r="EO72" s="2276"/>
      <c r="EP72" s="2276"/>
      <c r="EQ72" s="2276"/>
      <c r="ER72" s="2276"/>
      <c r="ES72" s="2276"/>
      <c r="ET72" s="2276"/>
      <c r="EU72" s="2276"/>
      <c r="EV72" s="2276"/>
      <c r="EW72" s="2276"/>
      <c r="EX72" s="2276"/>
      <c r="EY72" s="2276"/>
      <c r="EZ72" s="2276"/>
      <c r="FA72" s="2276"/>
      <c r="FB72" s="2276"/>
      <c r="FC72" s="2276"/>
      <c r="FD72" s="2276"/>
      <c r="FE72" s="2276"/>
      <c r="FF72" s="2276"/>
      <c r="FG72" s="2276"/>
      <c r="FH72" s="2276"/>
      <c r="FI72" s="2276"/>
      <c r="FJ72" s="2276"/>
      <c r="FK72" s="2276"/>
      <c r="FL72" s="2276"/>
      <c r="FM72" s="2276"/>
      <c r="FN72" s="2276"/>
      <c r="FO72" s="2276"/>
    </row>
    <row r="73" spans="1:171" s="527" customFormat="1" ht="16.2">
      <c r="A73" s="1863">
        <v>62721</v>
      </c>
      <c r="B73" s="1734" t="s">
        <v>828</v>
      </c>
      <c r="C73" s="1735"/>
      <c r="D73" s="501">
        <v>250000000</v>
      </c>
      <c r="E73" s="1735"/>
      <c r="F73" s="1735"/>
      <c r="G73" s="501">
        <f t="shared" si="12"/>
        <v>0</v>
      </c>
      <c r="H73" s="1092">
        <f t="shared" si="11"/>
        <v>0</v>
      </c>
      <c r="I73" s="1742">
        <v>0</v>
      </c>
      <c r="J73" s="1743">
        <v>0</v>
      </c>
      <c r="K73" s="1742">
        <v>0</v>
      </c>
      <c r="L73" s="1742">
        <v>0</v>
      </c>
      <c r="M73" s="1742">
        <v>0</v>
      </c>
      <c r="N73" s="1742">
        <v>0</v>
      </c>
      <c r="O73" s="1742">
        <v>0</v>
      </c>
      <c r="P73" s="1742">
        <v>0</v>
      </c>
      <c r="Q73" s="1742">
        <v>0</v>
      </c>
      <c r="R73" s="1742">
        <v>0</v>
      </c>
      <c r="S73" s="1742">
        <v>0</v>
      </c>
      <c r="T73" s="1742">
        <v>0</v>
      </c>
      <c r="U73" s="1744"/>
      <c r="V73" s="1094"/>
      <c r="W73" s="178"/>
      <c r="X73" s="178"/>
      <c r="Y73" s="178"/>
      <c r="Z73" s="178"/>
      <c r="AA73" s="178"/>
      <c r="AB73" s="178"/>
      <c r="AC73" s="178"/>
      <c r="AD73" s="178"/>
      <c r="AE73" s="178"/>
      <c r="AF73" s="178"/>
      <c r="AG73" s="178"/>
      <c r="AH73" s="178"/>
      <c r="AI73" s="178"/>
      <c r="AJ73" s="178"/>
      <c r="AK73" s="178"/>
      <c r="AL73" s="178"/>
      <c r="AM73" s="178"/>
      <c r="AN73" s="178"/>
      <c r="AO73" s="178"/>
      <c r="AP73" s="178"/>
      <c r="AQ73" s="178"/>
      <c r="AR73" s="178"/>
      <c r="AS73" s="178"/>
      <c r="AT73" s="178"/>
      <c r="AU73" s="178"/>
      <c r="AV73" s="178"/>
      <c r="AW73" s="178"/>
      <c r="AX73" s="178"/>
      <c r="AY73" s="178"/>
      <c r="AZ73" s="178"/>
      <c r="BA73" s="178"/>
      <c r="BB73" s="178"/>
      <c r="BC73" s="178"/>
      <c r="BD73" s="178"/>
      <c r="BE73" s="178"/>
      <c r="BF73" s="178"/>
      <c r="BG73" s="178"/>
      <c r="BH73" s="178"/>
      <c r="BI73" s="178"/>
      <c r="BJ73" s="178"/>
      <c r="BK73" s="178"/>
      <c r="BL73" s="178"/>
      <c r="BM73" s="178"/>
      <c r="BN73" s="178"/>
      <c r="BO73" s="178"/>
      <c r="BP73" s="178"/>
      <c r="BQ73" s="178"/>
      <c r="BR73" s="178"/>
      <c r="BS73" s="178"/>
      <c r="BT73" s="178"/>
      <c r="BU73" s="178"/>
      <c r="BV73" s="178"/>
      <c r="BW73" s="178"/>
      <c r="BX73" s="178"/>
      <c r="BY73" s="178"/>
      <c r="BZ73" s="178"/>
      <c r="CA73" s="178"/>
      <c r="CB73" s="178"/>
      <c r="CC73" s="178"/>
      <c r="CD73" s="178"/>
      <c r="CE73" s="178"/>
      <c r="CF73" s="178"/>
      <c r="CG73" s="178"/>
      <c r="CH73" s="178"/>
      <c r="CI73" s="178"/>
      <c r="CJ73" s="178"/>
      <c r="CK73" s="178"/>
      <c r="CL73" s="178"/>
      <c r="CM73" s="178"/>
      <c r="CN73" s="178"/>
      <c r="CO73" s="178"/>
      <c r="CP73" s="178"/>
      <c r="CQ73" s="178"/>
      <c r="CR73" s="178"/>
      <c r="CS73" s="178"/>
      <c r="CT73" s="178"/>
      <c r="CU73" s="178"/>
      <c r="CV73" s="178"/>
      <c r="CW73" s="178"/>
      <c r="CX73" s="178"/>
      <c r="CY73" s="178"/>
      <c r="CZ73" s="178"/>
      <c r="DA73" s="178"/>
      <c r="DB73" s="178"/>
      <c r="DC73" s="178"/>
      <c r="DD73" s="178"/>
      <c r="DE73" s="178"/>
      <c r="DF73" s="178"/>
      <c r="DG73" s="178"/>
      <c r="DH73" s="178"/>
      <c r="DI73" s="178"/>
      <c r="DJ73" s="178"/>
      <c r="DK73" s="178"/>
      <c r="DL73" s="178"/>
      <c r="DM73" s="178"/>
      <c r="DN73" s="178"/>
      <c r="DO73" s="178"/>
      <c r="DP73" s="178"/>
      <c r="DQ73" s="178"/>
      <c r="DR73" s="178"/>
      <c r="DS73" s="178"/>
      <c r="DT73" s="178"/>
      <c r="DU73" s="178"/>
      <c r="DV73" s="178"/>
      <c r="DW73" s="178"/>
      <c r="DX73" s="178"/>
      <c r="DY73" s="178"/>
      <c r="DZ73" s="178"/>
      <c r="EA73" s="178"/>
      <c r="EB73" s="178"/>
      <c r="EC73" s="178"/>
      <c r="ED73" s="178"/>
      <c r="EE73" s="178"/>
      <c r="EF73" s="178"/>
      <c r="EG73" s="178"/>
      <c r="EH73" s="178"/>
      <c r="EI73" s="178"/>
      <c r="EJ73" s="178"/>
      <c r="EK73" s="178"/>
      <c r="EL73" s="178"/>
      <c r="EM73" s="178"/>
      <c r="EN73" s="178"/>
      <c r="EO73" s="178"/>
      <c r="EP73" s="178"/>
      <c r="EQ73" s="178"/>
      <c r="ER73" s="178"/>
      <c r="ES73" s="178"/>
      <c r="ET73" s="178"/>
      <c r="EU73" s="178"/>
      <c r="EV73" s="178"/>
      <c r="EW73" s="178"/>
      <c r="EX73" s="178"/>
      <c r="EY73" s="178"/>
      <c r="EZ73" s="178"/>
      <c r="FA73" s="178"/>
      <c r="FB73" s="178"/>
      <c r="FC73" s="178"/>
      <c r="FD73" s="178"/>
      <c r="FE73" s="178"/>
      <c r="FF73" s="178"/>
      <c r="FG73" s="178"/>
      <c r="FH73" s="178"/>
      <c r="FI73" s="178"/>
      <c r="FJ73" s="178"/>
      <c r="FK73" s="178"/>
      <c r="FL73" s="178"/>
      <c r="FM73" s="178"/>
      <c r="FN73" s="178"/>
      <c r="FO73" s="178"/>
    </row>
    <row r="74" spans="1:171" s="527" customFormat="1" ht="16.2">
      <c r="A74" s="1863">
        <v>62721</v>
      </c>
      <c r="B74" s="1734" t="s">
        <v>1918</v>
      </c>
      <c r="C74" s="1735"/>
      <c r="D74" s="501"/>
      <c r="E74" s="1735"/>
      <c r="F74" s="1735"/>
      <c r="G74" s="501">
        <f t="shared" si="12"/>
        <v>482000000</v>
      </c>
      <c r="H74" s="1092">
        <f t="shared" si="11"/>
        <v>482000000</v>
      </c>
      <c r="I74" s="1742">
        <v>0</v>
      </c>
      <c r="J74" s="1743">
        <v>0</v>
      </c>
      <c r="K74" s="1742">
        <v>0</v>
      </c>
      <c r="L74" s="1742">
        <v>0</v>
      </c>
      <c r="M74" s="1742">
        <v>0</v>
      </c>
      <c r="N74" s="1742">
        <v>0</v>
      </c>
      <c r="O74" s="1742">
        <v>340000000</v>
      </c>
      <c r="P74" s="1742">
        <v>59000000</v>
      </c>
      <c r="Q74" s="1742">
        <v>35000000</v>
      </c>
      <c r="R74" s="1742">
        <v>9000000</v>
      </c>
      <c r="S74" s="1742">
        <v>30000000</v>
      </c>
      <c r="T74" s="1742">
        <v>9000000</v>
      </c>
      <c r="U74" s="1744"/>
      <c r="V74" s="1094"/>
      <c r="W74" s="178"/>
      <c r="X74" s="178"/>
      <c r="Y74" s="178"/>
      <c r="Z74" s="178"/>
      <c r="AA74" s="178"/>
      <c r="AB74" s="178"/>
      <c r="AC74" s="178"/>
      <c r="AD74" s="178"/>
      <c r="AE74" s="178"/>
      <c r="AF74" s="178"/>
      <c r="AG74" s="178"/>
      <c r="AH74" s="178"/>
      <c r="AI74" s="178"/>
      <c r="AJ74" s="178"/>
      <c r="AK74" s="178"/>
      <c r="AL74" s="178"/>
      <c r="AM74" s="178"/>
      <c r="AN74" s="178"/>
      <c r="AO74" s="178"/>
      <c r="AP74" s="178"/>
      <c r="AQ74" s="178"/>
      <c r="AR74" s="178"/>
      <c r="AS74" s="178"/>
      <c r="AT74" s="178"/>
      <c r="AU74" s="178"/>
      <c r="AV74" s="178"/>
      <c r="AW74" s="178"/>
      <c r="AX74" s="178"/>
      <c r="AY74" s="178"/>
      <c r="AZ74" s="178"/>
      <c r="BA74" s="178"/>
      <c r="BB74" s="178"/>
      <c r="BC74" s="178"/>
      <c r="BD74" s="178"/>
      <c r="BE74" s="178"/>
      <c r="BF74" s="178"/>
      <c r="BG74" s="178"/>
      <c r="BH74" s="178"/>
      <c r="BI74" s="178"/>
      <c r="BJ74" s="178"/>
      <c r="BK74" s="178"/>
      <c r="BL74" s="178"/>
      <c r="BM74" s="178"/>
      <c r="BN74" s="178"/>
      <c r="BO74" s="178"/>
      <c r="BP74" s="178"/>
      <c r="BQ74" s="178"/>
      <c r="BR74" s="178"/>
      <c r="BS74" s="178"/>
      <c r="BT74" s="178"/>
      <c r="BU74" s="178"/>
      <c r="BV74" s="178"/>
      <c r="BW74" s="178"/>
      <c r="BX74" s="178"/>
      <c r="BY74" s="178"/>
      <c r="BZ74" s="178"/>
      <c r="CA74" s="178"/>
      <c r="CB74" s="178"/>
      <c r="CC74" s="178"/>
      <c r="CD74" s="178"/>
      <c r="CE74" s="178"/>
      <c r="CF74" s="178"/>
      <c r="CG74" s="178"/>
      <c r="CH74" s="178"/>
      <c r="CI74" s="178"/>
      <c r="CJ74" s="178"/>
      <c r="CK74" s="178"/>
      <c r="CL74" s="178"/>
      <c r="CM74" s="178"/>
      <c r="CN74" s="178"/>
      <c r="CO74" s="178"/>
      <c r="CP74" s="178"/>
      <c r="CQ74" s="178"/>
      <c r="CR74" s="178"/>
      <c r="CS74" s="178"/>
      <c r="CT74" s="178"/>
      <c r="CU74" s="178"/>
      <c r="CV74" s="178"/>
      <c r="CW74" s="178"/>
      <c r="CX74" s="178"/>
      <c r="CY74" s="178"/>
      <c r="CZ74" s="178"/>
      <c r="DA74" s="178"/>
      <c r="DB74" s="178"/>
      <c r="DC74" s="178"/>
      <c r="DD74" s="178"/>
      <c r="DE74" s="178"/>
      <c r="DF74" s="178"/>
      <c r="DG74" s="178"/>
      <c r="DH74" s="178"/>
      <c r="DI74" s="178"/>
      <c r="DJ74" s="178"/>
      <c r="DK74" s="178"/>
      <c r="DL74" s="178"/>
      <c r="DM74" s="178"/>
      <c r="DN74" s="178"/>
      <c r="DO74" s="178"/>
      <c r="DP74" s="178"/>
      <c r="DQ74" s="178"/>
      <c r="DR74" s="178"/>
      <c r="DS74" s="178"/>
      <c r="DT74" s="178"/>
      <c r="DU74" s="178"/>
      <c r="DV74" s="178"/>
      <c r="DW74" s="178"/>
      <c r="DX74" s="178"/>
      <c r="DY74" s="178"/>
      <c r="DZ74" s="178"/>
      <c r="EA74" s="178"/>
      <c r="EB74" s="178"/>
      <c r="EC74" s="178"/>
      <c r="ED74" s="178"/>
      <c r="EE74" s="178"/>
      <c r="EF74" s="178"/>
      <c r="EG74" s="178"/>
      <c r="EH74" s="178"/>
      <c r="EI74" s="178"/>
      <c r="EJ74" s="178"/>
      <c r="EK74" s="178"/>
      <c r="EL74" s="178"/>
      <c r="EM74" s="178"/>
      <c r="EN74" s="178"/>
      <c r="EO74" s="178"/>
      <c r="EP74" s="178"/>
      <c r="EQ74" s="178"/>
      <c r="ER74" s="178"/>
      <c r="ES74" s="178"/>
      <c r="ET74" s="178"/>
      <c r="EU74" s="178"/>
      <c r="EV74" s="178"/>
      <c r="EW74" s="178"/>
      <c r="EX74" s="178"/>
      <c r="EY74" s="178"/>
      <c r="EZ74" s="178"/>
      <c r="FA74" s="178"/>
      <c r="FB74" s="178"/>
      <c r="FC74" s="178"/>
      <c r="FD74" s="178"/>
      <c r="FE74" s="178"/>
      <c r="FF74" s="178"/>
      <c r="FG74" s="178"/>
      <c r="FH74" s="178"/>
      <c r="FI74" s="178"/>
      <c r="FJ74" s="178"/>
      <c r="FK74" s="178"/>
      <c r="FL74" s="178"/>
      <c r="FM74" s="178"/>
      <c r="FN74" s="178"/>
      <c r="FO74" s="178"/>
    </row>
    <row r="75" spans="1:171" s="527" customFormat="1" ht="16.2">
      <c r="A75" s="1863">
        <v>62721</v>
      </c>
      <c r="B75" s="1734" t="s">
        <v>1919</v>
      </c>
      <c r="C75" s="1735"/>
      <c r="D75" s="501"/>
      <c r="E75" s="1735"/>
      <c r="F75" s="1735"/>
      <c r="G75" s="501">
        <f t="shared" si="12"/>
        <v>0</v>
      </c>
      <c r="H75" s="1092">
        <f t="shared" si="11"/>
        <v>0</v>
      </c>
      <c r="I75" s="1742">
        <v>0</v>
      </c>
      <c r="J75" s="1743">
        <v>0</v>
      </c>
      <c r="K75" s="1742">
        <v>0</v>
      </c>
      <c r="L75" s="1742">
        <v>0</v>
      </c>
      <c r="M75" s="1742">
        <v>0</v>
      </c>
      <c r="N75" s="1742">
        <v>0</v>
      </c>
      <c r="O75" s="1742">
        <v>0</v>
      </c>
      <c r="P75" s="1742">
        <v>0</v>
      </c>
      <c r="Q75" s="1742">
        <v>0</v>
      </c>
      <c r="R75" s="1742">
        <v>0</v>
      </c>
      <c r="S75" s="1742">
        <v>0</v>
      </c>
      <c r="T75" s="1742">
        <v>0</v>
      </c>
      <c r="U75" s="1744"/>
      <c r="V75" s="1094"/>
      <c r="W75" s="178"/>
      <c r="X75" s="178"/>
      <c r="Y75" s="178"/>
      <c r="Z75" s="178"/>
      <c r="AA75" s="178"/>
      <c r="AB75" s="178"/>
      <c r="AC75" s="178"/>
      <c r="AD75" s="178"/>
      <c r="AE75" s="178"/>
      <c r="AF75" s="178"/>
      <c r="AG75" s="178"/>
      <c r="AH75" s="178"/>
      <c r="AI75" s="178"/>
      <c r="AJ75" s="178"/>
      <c r="AK75" s="178"/>
      <c r="AL75" s="178"/>
      <c r="AM75" s="178"/>
      <c r="AN75" s="178"/>
      <c r="AO75" s="178"/>
      <c r="AP75" s="178"/>
      <c r="AQ75" s="178"/>
      <c r="AR75" s="178"/>
      <c r="AS75" s="178"/>
      <c r="AT75" s="178"/>
      <c r="AU75" s="178"/>
      <c r="AV75" s="178"/>
      <c r="AW75" s="178"/>
      <c r="AX75" s="178"/>
      <c r="AY75" s="178"/>
      <c r="AZ75" s="178"/>
      <c r="BA75" s="178"/>
      <c r="BB75" s="178"/>
      <c r="BC75" s="178"/>
      <c r="BD75" s="178"/>
      <c r="BE75" s="178"/>
      <c r="BF75" s="178"/>
      <c r="BG75" s="178"/>
      <c r="BH75" s="178"/>
      <c r="BI75" s="178"/>
      <c r="BJ75" s="178"/>
      <c r="BK75" s="178"/>
      <c r="BL75" s="178"/>
      <c r="BM75" s="178"/>
      <c r="BN75" s="178"/>
      <c r="BO75" s="178"/>
      <c r="BP75" s="178"/>
      <c r="BQ75" s="178"/>
      <c r="BR75" s="178"/>
      <c r="BS75" s="178"/>
      <c r="BT75" s="178"/>
      <c r="BU75" s="178"/>
      <c r="BV75" s="178"/>
      <c r="BW75" s="178"/>
      <c r="BX75" s="178"/>
      <c r="BY75" s="178"/>
      <c r="BZ75" s="178"/>
      <c r="CA75" s="178"/>
      <c r="CB75" s="178"/>
      <c r="CC75" s="178"/>
      <c r="CD75" s="178"/>
      <c r="CE75" s="178"/>
      <c r="CF75" s="178"/>
      <c r="CG75" s="178"/>
      <c r="CH75" s="178"/>
      <c r="CI75" s="178"/>
      <c r="CJ75" s="178"/>
      <c r="CK75" s="178"/>
      <c r="CL75" s="178"/>
      <c r="CM75" s="178"/>
      <c r="CN75" s="178"/>
      <c r="CO75" s="178"/>
      <c r="CP75" s="178"/>
      <c r="CQ75" s="178"/>
      <c r="CR75" s="178"/>
      <c r="CS75" s="178"/>
      <c r="CT75" s="178"/>
      <c r="CU75" s="178"/>
      <c r="CV75" s="178"/>
      <c r="CW75" s="178"/>
      <c r="CX75" s="178"/>
      <c r="CY75" s="178"/>
      <c r="CZ75" s="178"/>
      <c r="DA75" s="178"/>
      <c r="DB75" s="178"/>
      <c r="DC75" s="178"/>
      <c r="DD75" s="178"/>
      <c r="DE75" s="178"/>
      <c r="DF75" s="178"/>
      <c r="DG75" s="178"/>
      <c r="DH75" s="178"/>
      <c r="DI75" s="178"/>
      <c r="DJ75" s="178"/>
      <c r="DK75" s="178"/>
      <c r="DL75" s="178"/>
      <c r="DM75" s="178"/>
      <c r="DN75" s="178"/>
      <c r="DO75" s="178"/>
      <c r="DP75" s="178"/>
      <c r="DQ75" s="178"/>
      <c r="DR75" s="178"/>
      <c r="DS75" s="178"/>
      <c r="DT75" s="178"/>
      <c r="DU75" s="178"/>
      <c r="DV75" s="178"/>
      <c r="DW75" s="178"/>
      <c r="DX75" s="178"/>
      <c r="DY75" s="178"/>
      <c r="DZ75" s="178"/>
      <c r="EA75" s="178"/>
      <c r="EB75" s="178"/>
      <c r="EC75" s="178"/>
      <c r="ED75" s="178"/>
      <c r="EE75" s="178"/>
      <c r="EF75" s="178"/>
      <c r="EG75" s="178"/>
      <c r="EH75" s="178"/>
      <c r="EI75" s="178"/>
      <c r="EJ75" s="178"/>
      <c r="EK75" s="178"/>
      <c r="EL75" s="178"/>
      <c r="EM75" s="178"/>
      <c r="EN75" s="178"/>
      <c r="EO75" s="178"/>
      <c r="EP75" s="178"/>
      <c r="EQ75" s="178"/>
      <c r="ER75" s="178"/>
      <c r="ES75" s="178"/>
      <c r="ET75" s="178"/>
      <c r="EU75" s="178"/>
      <c r="EV75" s="178"/>
      <c r="EW75" s="178"/>
      <c r="EX75" s="178"/>
      <c r="EY75" s="178"/>
      <c r="EZ75" s="178"/>
      <c r="FA75" s="178"/>
      <c r="FB75" s="178"/>
      <c r="FC75" s="178"/>
      <c r="FD75" s="178"/>
      <c r="FE75" s="178"/>
      <c r="FF75" s="178"/>
      <c r="FG75" s="178"/>
      <c r="FH75" s="178"/>
      <c r="FI75" s="178"/>
      <c r="FJ75" s="178"/>
      <c r="FK75" s="178"/>
      <c r="FL75" s="178"/>
      <c r="FM75" s="178"/>
      <c r="FN75" s="178"/>
      <c r="FO75" s="178"/>
    </row>
    <row r="76" spans="1:171" s="527" customFormat="1" ht="16.2">
      <c r="A76" s="1863">
        <v>62721</v>
      </c>
      <c r="B76" s="1734" t="s">
        <v>1414</v>
      </c>
      <c r="C76" s="1735"/>
      <c r="D76" s="501">
        <v>210000000</v>
      </c>
      <c r="E76" s="1735"/>
      <c r="F76" s="1735"/>
      <c r="G76" s="501">
        <f t="shared" si="12"/>
        <v>0</v>
      </c>
      <c r="H76" s="1092">
        <f t="shared" si="11"/>
        <v>0</v>
      </c>
      <c r="I76" s="1742">
        <v>0</v>
      </c>
      <c r="J76" s="1743">
        <v>0</v>
      </c>
      <c r="K76" s="1742">
        <v>0</v>
      </c>
      <c r="L76" s="1742">
        <v>0</v>
      </c>
      <c r="M76" s="1742">
        <v>0</v>
      </c>
      <c r="N76" s="1742">
        <v>0</v>
      </c>
      <c r="O76" s="1742">
        <v>0</v>
      </c>
      <c r="P76" s="1742">
        <v>0</v>
      </c>
      <c r="Q76" s="1742">
        <v>0</v>
      </c>
      <c r="R76" s="1742">
        <v>0</v>
      </c>
      <c r="S76" s="1742">
        <v>0</v>
      </c>
      <c r="T76" s="1742">
        <v>0</v>
      </c>
      <c r="U76" s="1744"/>
      <c r="V76" s="1094"/>
      <c r="W76" s="178"/>
      <c r="X76" s="178"/>
      <c r="Y76" s="178"/>
      <c r="Z76" s="178"/>
      <c r="AA76" s="178"/>
      <c r="AB76" s="178"/>
      <c r="AC76" s="178"/>
      <c r="AD76" s="178"/>
      <c r="AE76" s="178"/>
      <c r="AF76" s="178"/>
      <c r="AG76" s="178"/>
      <c r="AH76" s="178"/>
      <c r="AI76" s="178"/>
      <c r="AJ76" s="178"/>
      <c r="AK76" s="178"/>
      <c r="AL76" s="178"/>
      <c r="AM76" s="178"/>
      <c r="AN76" s="178"/>
      <c r="AO76" s="178"/>
      <c r="AP76" s="178"/>
      <c r="AQ76" s="178"/>
      <c r="AR76" s="178"/>
      <c r="AS76" s="178"/>
      <c r="AT76" s="178"/>
      <c r="AU76" s="178"/>
      <c r="AV76" s="178"/>
      <c r="AW76" s="178"/>
      <c r="AX76" s="178"/>
      <c r="AY76" s="178"/>
      <c r="AZ76" s="178"/>
      <c r="BA76" s="178"/>
      <c r="BB76" s="178"/>
      <c r="BC76" s="178"/>
      <c r="BD76" s="178"/>
      <c r="BE76" s="178"/>
      <c r="BF76" s="178"/>
      <c r="BG76" s="178"/>
      <c r="BH76" s="178"/>
      <c r="BI76" s="178"/>
      <c r="BJ76" s="178"/>
      <c r="BK76" s="178"/>
      <c r="BL76" s="178"/>
      <c r="BM76" s="178"/>
      <c r="BN76" s="178"/>
      <c r="BO76" s="178"/>
      <c r="BP76" s="178"/>
      <c r="BQ76" s="178"/>
      <c r="BR76" s="178"/>
      <c r="BS76" s="178"/>
      <c r="BT76" s="178"/>
      <c r="BU76" s="178"/>
      <c r="BV76" s="178"/>
      <c r="BW76" s="178"/>
      <c r="BX76" s="178"/>
      <c r="BY76" s="178"/>
      <c r="BZ76" s="178"/>
      <c r="CA76" s="178"/>
      <c r="CB76" s="178"/>
      <c r="CC76" s="178"/>
      <c r="CD76" s="178"/>
      <c r="CE76" s="178"/>
      <c r="CF76" s="178"/>
      <c r="CG76" s="178"/>
      <c r="CH76" s="178"/>
      <c r="CI76" s="178"/>
      <c r="CJ76" s="178"/>
      <c r="CK76" s="178"/>
      <c r="CL76" s="178"/>
      <c r="CM76" s="178"/>
      <c r="CN76" s="178"/>
      <c r="CO76" s="178"/>
      <c r="CP76" s="178"/>
      <c r="CQ76" s="178"/>
      <c r="CR76" s="178"/>
      <c r="CS76" s="178"/>
      <c r="CT76" s="178"/>
      <c r="CU76" s="178"/>
      <c r="CV76" s="178"/>
      <c r="CW76" s="178"/>
      <c r="CX76" s="178"/>
      <c r="CY76" s="178"/>
      <c r="CZ76" s="178"/>
      <c r="DA76" s="178"/>
      <c r="DB76" s="178"/>
      <c r="DC76" s="178"/>
      <c r="DD76" s="178"/>
      <c r="DE76" s="178"/>
      <c r="DF76" s="178"/>
      <c r="DG76" s="178"/>
      <c r="DH76" s="178"/>
      <c r="DI76" s="178"/>
      <c r="DJ76" s="178"/>
      <c r="DK76" s="178"/>
      <c r="DL76" s="178"/>
      <c r="DM76" s="178"/>
      <c r="DN76" s="178"/>
      <c r="DO76" s="178"/>
      <c r="DP76" s="178"/>
      <c r="DQ76" s="178"/>
      <c r="DR76" s="178"/>
      <c r="DS76" s="178"/>
      <c r="DT76" s="178"/>
      <c r="DU76" s="178"/>
      <c r="DV76" s="178"/>
      <c r="DW76" s="178"/>
      <c r="DX76" s="178"/>
      <c r="DY76" s="178"/>
      <c r="DZ76" s="178"/>
      <c r="EA76" s="178"/>
      <c r="EB76" s="178"/>
      <c r="EC76" s="178"/>
      <c r="ED76" s="178"/>
      <c r="EE76" s="178"/>
      <c r="EF76" s="178"/>
      <c r="EG76" s="178"/>
      <c r="EH76" s="178"/>
      <c r="EI76" s="178"/>
      <c r="EJ76" s="178"/>
      <c r="EK76" s="178"/>
      <c r="EL76" s="178"/>
      <c r="EM76" s="178"/>
      <c r="EN76" s="178"/>
      <c r="EO76" s="178"/>
      <c r="EP76" s="178"/>
      <c r="EQ76" s="178"/>
      <c r="ER76" s="178"/>
      <c r="ES76" s="178"/>
      <c r="ET76" s="178"/>
      <c r="EU76" s="178"/>
      <c r="EV76" s="178"/>
      <c r="EW76" s="178"/>
      <c r="EX76" s="178"/>
      <c r="EY76" s="178"/>
      <c r="EZ76" s="178"/>
      <c r="FA76" s="178"/>
      <c r="FB76" s="178"/>
      <c r="FC76" s="178"/>
      <c r="FD76" s="178"/>
      <c r="FE76" s="178"/>
      <c r="FF76" s="178"/>
      <c r="FG76" s="178"/>
      <c r="FH76" s="178"/>
      <c r="FI76" s="178"/>
      <c r="FJ76" s="178"/>
      <c r="FK76" s="178"/>
      <c r="FL76" s="178"/>
      <c r="FM76" s="178"/>
      <c r="FN76" s="178"/>
      <c r="FO76" s="178"/>
    </row>
    <row r="77" spans="1:171" s="213" customFormat="1">
      <c r="A77" s="1750">
        <v>4</v>
      </c>
      <c r="B77" s="1750" t="s">
        <v>856</v>
      </c>
      <c r="C77" s="1725">
        <f>C78+C80+C81</f>
        <v>967235805</v>
      </c>
      <c r="D77" s="1725">
        <f>D78+D80+D81</f>
        <v>189600000</v>
      </c>
      <c r="E77" s="1725">
        <f>'[84]DK2024 (11.24)'!$W$35</f>
        <v>756613042</v>
      </c>
      <c r="F77" s="1725">
        <f>'[85]2025 (10.25)'!$AN$41</f>
        <v>965065869</v>
      </c>
      <c r="G77" s="1725">
        <f>G78+G80+G81</f>
        <v>1259000000</v>
      </c>
      <c r="H77" s="1726">
        <f>H78+H80+H81</f>
        <v>1249400000</v>
      </c>
      <c r="I77" s="1739">
        <f>I78+I80+I81</f>
        <v>28000000</v>
      </c>
      <c r="J77" s="1740">
        <f t="shared" ref="J77:T77" si="13">J78+J80+J81</f>
        <v>12000000</v>
      </c>
      <c r="K77" s="1739">
        <f t="shared" si="13"/>
        <v>27000000</v>
      </c>
      <c r="L77" s="1739">
        <f t="shared" si="13"/>
        <v>26000000</v>
      </c>
      <c r="M77" s="1739">
        <f t="shared" si="13"/>
        <v>9000000</v>
      </c>
      <c r="N77" s="1739">
        <f t="shared" si="13"/>
        <v>19000000</v>
      </c>
      <c r="O77" s="1739">
        <f t="shared" si="13"/>
        <v>51000000</v>
      </c>
      <c r="P77" s="1739">
        <f t="shared" si="13"/>
        <v>7000000</v>
      </c>
      <c r="Q77" s="1739">
        <f t="shared" si="13"/>
        <v>18000000</v>
      </c>
      <c r="R77" s="1739">
        <f t="shared" si="13"/>
        <v>27000000</v>
      </c>
      <c r="S77" s="1739">
        <f t="shared" si="13"/>
        <v>1016000000</v>
      </c>
      <c r="T77" s="1739">
        <f t="shared" si="13"/>
        <v>19000000</v>
      </c>
      <c r="U77" s="1741"/>
      <c r="V77" s="716"/>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row>
    <row r="78" spans="1:171" s="213" customFormat="1">
      <c r="A78" s="1750"/>
      <c r="B78" s="1734" t="s">
        <v>906</v>
      </c>
      <c r="C78" s="1731"/>
      <c r="D78" s="1731"/>
      <c r="E78" s="1731"/>
      <c r="F78" s="1731"/>
      <c r="G78" s="1731"/>
      <c r="H78" s="1732"/>
      <c r="I78" s="1733"/>
      <c r="J78" s="1737"/>
      <c r="K78" s="1733"/>
      <c r="L78" s="1733"/>
      <c r="M78" s="1733"/>
      <c r="N78" s="1733"/>
      <c r="O78" s="1733"/>
      <c r="P78" s="1733"/>
      <c r="Q78" s="1733"/>
      <c r="R78" s="1733"/>
      <c r="S78" s="1733"/>
      <c r="T78" s="1733"/>
      <c r="U78" s="1751"/>
      <c r="V78" s="716"/>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row>
    <row r="79" spans="1:171" s="527" customFormat="1" ht="16.2">
      <c r="A79" s="1864"/>
      <c r="B79" s="1729" t="s">
        <v>907</v>
      </c>
      <c r="C79" s="1735"/>
      <c r="D79" s="1735"/>
      <c r="E79" s="1735"/>
      <c r="F79" s="1735"/>
      <c r="G79" s="501">
        <f>SUM(I79:T79)</f>
        <v>0</v>
      </c>
      <c r="H79" s="1746"/>
      <c r="I79" s="1733"/>
      <c r="J79" s="1737"/>
      <c r="K79" s="1733"/>
      <c r="L79" s="1733"/>
      <c r="M79" s="1733"/>
      <c r="N79" s="1733"/>
      <c r="O79" s="1733"/>
      <c r="P79" s="1733"/>
      <c r="Q79" s="1733"/>
      <c r="R79" s="1733"/>
      <c r="S79" s="1733"/>
      <c r="T79" s="1733"/>
      <c r="U79" s="1728"/>
      <c r="V79" s="716"/>
      <c r="W79" s="178"/>
      <c r="X79" s="178"/>
      <c r="Y79" s="178"/>
      <c r="Z79" s="178"/>
      <c r="AA79" s="178"/>
      <c r="AB79" s="178"/>
      <c r="AC79" s="178"/>
      <c r="AD79" s="178"/>
      <c r="AE79" s="178"/>
      <c r="AF79" s="178"/>
      <c r="AG79" s="178"/>
      <c r="AH79" s="178"/>
      <c r="AI79" s="178"/>
      <c r="AJ79" s="178"/>
      <c r="AK79" s="178"/>
      <c r="AL79" s="178"/>
      <c r="AM79" s="178"/>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8"/>
      <c r="BQ79" s="178"/>
      <c r="BR79" s="178"/>
      <c r="BS79" s="178"/>
      <c r="BT79" s="178"/>
      <c r="BU79" s="178"/>
      <c r="BV79" s="178"/>
      <c r="BW79" s="178"/>
      <c r="BX79" s="178"/>
      <c r="BY79" s="178"/>
      <c r="BZ79" s="178"/>
      <c r="CA79" s="178"/>
      <c r="CB79" s="178"/>
      <c r="CC79" s="178"/>
      <c r="CD79" s="178"/>
      <c r="CE79" s="178"/>
      <c r="CF79" s="178"/>
      <c r="CG79" s="178"/>
      <c r="CH79" s="178"/>
      <c r="CI79" s="178"/>
      <c r="CJ79" s="178"/>
      <c r="CK79" s="178"/>
      <c r="CL79" s="178"/>
      <c r="CM79" s="178"/>
      <c r="CN79" s="178"/>
      <c r="CO79" s="178"/>
      <c r="CP79" s="178"/>
      <c r="CQ79" s="178"/>
      <c r="CR79" s="178"/>
      <c r="CS79" s="178"/>
      <c r="CT79" s="178"/>
      <c r="CU79" s="178"/>
      <c r="CV79" s="178"/>
      <c r="CW79" s="178"/>
      <c r="CX79" s="178"/>
      <c r="CY79" s="178"/>
      <c r="CZ79" s="178"/>
      <c r="DA79" s="178"/>
      <c r="DB79" s="178"/>
      <c r="DC79" s="178"/>
      <c r="DD79" s="178"/>
      <c r="DE79" s="178"/>
      <c r="DF79" s="178"/>
      <c r="DG79" s="178"/>
      <c r="DH79" s="178"/>
      <c r="DI79" s="178"/>
      <c r="DJ79" s="178"/>
      <c r="DK79" s="178"/>
      <c r="DL79" s="178"/>
      <c r="DM79" s="178"/>
      <c r="DN79" s="178"/>
      <c r="DO79" s="178"/>
      <c r="DP79" s="178"/>
      <c r="DQ79" s="178"/>
      <c r="DR79" s="178"/>
      <c r="DS79" s="178"/>
      <c r="DT79" s="178"/>
      <c r="DU79" s="178"/>
      <c r="DV79" s="178"/>
      <c r="DW79" s="178"/>
      <c r="DX79" s="178"/>
      <c r="DY79" s="178"/>
      <c r="DZ79" s="178"/>
      <c r="EA79" s="178"/>
      <c r="EB79" s="178"/>
      <c r="EC79" s="178"/>
      <c r="ED79" s="178"/>
      <c r="EE79" s="178"/>
      <c r="EF79" s="178"/>
      <c r="EG79" s="178"/>
      <c r="EH79" s="178"/>
      <c r="EI79" s="178"/>
      <c r="EJ79" s="178"/>
      <c r="EK79" s="178"/>
      <c r="EL79" s="178"/>
      <c r="EM79" s="178"/>
      <c r="EN79" s="178"/>
      <c r="EO79" s="178"/>
      <c r="EP79" s="178"/>
      <c r="EQ79" s="178"/>
      <c r="ER79" s="178"/>
      <c r="ES79" s="178"/>
      <c r="ET79" s="178"/>
      <c r="EU79" s="178"/>
      <c r="EV79" s="178"/>
      <c r="EW79" s="178"/>
      <c r="EX79" s="178"/>
      <c r="EY79" s="178"/>
      <c r="EZ79" s="178"/>
      <c r="FA79" s="178"/>
      <c r="FB79" s="178"/>
      <c r="FC79" s="178"/>
      <c r="FD79" s="178"/>
      <c r="FE79" s="178"/>
      <c r="FF79" s="178"/>
      <c r="FG79" s="178"/>
      <c r="FH79" s="178"/>
      <c r="FI79" s="178"/>
      <c r="FJ79" s="178"/>
      <c r="FK79" s="178"/>
      <c r="FL79" s="178"/>
      <c r="FM79" s="178"/>
      <c r="FN79" s="178"/>
      <c r="FO79" s="178"/>
    </row>
    <row r="80" spans="1:171" s="213" customFormat="1">
      <c r="A80" s="1750">
        <v>62731</v>
      </c>
      <c r="B80" s="1729" t="s">
        <v>1415</v>
      </c>
      <c r="C80" s="1731">
        <v>15252022</v>
      </c>
      <c r="D80" s="1731">
        <v>28000000</v>
      </c>
      <c r="E80" s="1731"/>
      <c r="F80" s="1731"/>
      <c r="G80" s="501">
        <f>SUM(I80:T80)</f>
        <v>31000000</v>
      </c>
      <c r="H80" s="1732">
        <f>G80</f>
        <v>31000000</v>
      </c>
      <c r="I80" s="1733">
        <v>6000000</v>
      </c>
      <c r="J80" s="1737">
        <v>5000000</v>
      </c>
      <c r="K80" s="1733">
        <v>5000000</v>
      </c>
      <c r="L80" s="1733">
        <v>5000000</v>
      </c>
      <c r="M80" s="1733">
        <v>0</v>
      </c>
      <c r="N80" s="1733">
        <v>0</v>
      </c>
      <c r="O80" s="1733">
        <v>4000000</v>
      </c>
      <c r="P80" s="1733">
        <v>0</v>
      </c>
      <c r="Q80" s="1733">
        <v>2000000</v>
      </c>
      <c r="R80" s="1733">
        <v>0</v>
      </c>
      <c r="S80" s="1733">
        <v>0</v>
      </c>
      <c r="T80" s="1733">
        <v>4000000</v>
      </c>
      <c r="U80" s="1728"/>
      <c r="V80" s="716"/>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row>
    <row r="81" spans="1:171" s="213" customFormat="1">
      <c r="A81" s="1750"/>
      <c r="B81" s="1729" t="s">
        <v>424</v>
      </c>
      <c r="C81" s="1731">
        <v>951983783</v>
      </c>
      <c r="D81" s="1731">
        <f>SUM(D82:D89)</f>
        <v>161600000</v>
      </c>
      <c r="E81" s="1731">
        <f>E77</f>
        <v>756613042</v>
      </c>
      <c r="F81" s="1731"/>
      <c r="G81" s="1731">
        <f>SUM(G82:G92)</f>
        <v>1228000000</v>
      </c>
      <c r="H81" s="1732">
        <f>SUM(H82:H92)</f>
        <v>1218400000</v>
      </c>
      <c r="I81" s="1733">
        <f>SUM(I82:I92)</f>
        <v>22000000</v>
      </c>
      <c r="J81" s="1737">
        <f t="shared" ref="J81:T81" si="14">SUM(J82:J92)</f>
        <v>7000000</v>
      </c>
      <c r="K81" s="1733">
        <f t="shared" si="14"/>
        <v>22000000</v>
      </c>
      <c r="L81" s="1733">
        <f t="shared" si="14"/>
        <v>21000000</v>
      </c>
      <c r="M81" s="1733">
        <f t="shared" si="14"/>
        <v>9000000</v>
      </c>
      <c r="N81" s="1733">
        <f t="shared" si="14"/>
        <v>19000000</v>
      </c>
      <c r="O81" s="1733">
        <f t="shared" si="14"/>
        <v>47000000</v>
      </c>
      <c r="P81" s="1733">
        <f t="shared" si="14"/>
        <v>7000000</v>
      </c>
      <c r="Q81" s="1733">
        <f t="shared" si="14"/>
        <v>16000000</v>
      </c>
      <c r="R81" s="1733">
        <f t="shared" si="14"/>
        <v>27000000</v>
      </c>
      <c r="S81" s="1733">
        <f t="shared" si="14"/>
        <v>1016000000</v>
      </c>
      <c r="T81" s="1733">
        <f t="shared" si="14"/>
        <v>15000000</v>
      </c>
      <c r="U81" s="1752"/>
      <c r="V81" s="716"/>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row>
    <row r="82" spans="1:171" s="527" customFormat="1" ht="16.2">
      <c r="A82" s="1864">
        <v>62731</v>
      </c>
      <c r="B82" s="1734" t="s">
        <v>897</v>
      </c>
      <c r="C82" s="1735"/>
      <c r="D82" s="501">
        <v>16000000</v>
      </c>
      <c r="E82" s="1735"/>
      <c r="F82" s="1735"/>
      <c r="G82" s="501">
        <f t="shared" ref="G82:G92" si="15">SUM(I82:T82)</f>
        <v>23000000</v>
      </c>
      <c r="H82" s="1092">
        <f t="shared" ref="H82:H91" si="16">G82</f>
        <v>23000000</v>
      </c>
      <c r="I82" s="1742">
        <v>4000000</v>
      </c>
      <c r="J82" s="1743">
        <v>0</v>
      </c>
      <c r="K82" s="1742">
        <v>5000000</v>
      </c>
      <c r="L82" s="1742">
        <v>1000000</v>
      </c>
      <c r="M82" s="1742">
        <v>2000000</v>
      </c>
      <c r="N82" s="1742">
        <v>0</v>
      </c>
      <c r="O82" s="1742">
        <v>1000000</v>
      </c>
      <c r="P82" s="1742">
        <v>5000000</v>
      </c>
      <c r="Q82" s="1742">
        <v>0</v>
      </c>
      <c r="R82" s="1742">
        <v>3000000</v>
      </c>
      <c r="S82" s="1742">
        <v>0</v>
      </c>
      <c r="T82" s="1742">
        <v>2000000</v>
      </c>
      <c r="U82" s="1744"/>
      <c r="V82" s="1094"/>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c r="AS82" s="178"/>
      <c r="AT82" s="178"/>
      <c r="AU82" s="178"/>
      <c r="AV82" s="178"/>
      <c r="AW82" s="178"/>
      <c r="AX82" s="178"/>
      <c r="AY82" s="178"/>
      <c r="AZ82" s="178"/>
      <c r="BA82" s="178"/>
      <c r="BB82" s="178"/>
      <c r="BC82" s="178"/>
      <c r="BD82" s="178"/>
      <c r="BE82" s="178"/>
      <c r="BF82" s="178"/>
      <c r="BG82" s="178"/>
      <c r="BH82" s="178"/>
      <c r="BI82" s="178"/>
      <c r="BJ82" s="178"/>
      <c r="BK82" s="178"/>
      <c r="BL82" s="178"/>
      <c r="BM82" s="178"/>
      <c r="BN82" s="178"/>
      <c r="BO82" s="178"/>
      <c r="BP82" s="178"/>
      <c r="BQ82" s="178"/>
      <c r="BR82" s="178"/>
      <c r="BS82" s="178"/>
      <c r="BT82" s="178"/>
      <c r="BU82" s="178"/>
      <c r="BV82" s="178"/>
      <c r="BW82" s="178"/>
      <c r="BX82" s="178"/>
      <c r="BY82" s="178"/>
      <c r="BZ82" s="178"/>
      <c r="CA82" s="178"/>
      <c r="CB82" s="178"/>
      <c r="CC82" s="178"/>
      <c r="CD82" s="178"/>
      <c r="CE82" s="178"/>
      <c r="CF82" s="178"/>
      <c r="CG82" s="178"/>
      <c r="CH82" s="178"/>
      <c r="CI82" s="178"/>
      <c r="CJ82" s="178"/>
      <c r="CK82" s="178"/>
      <c r="CL82" s="178"/>
      <c r="CM82" s="178"/>
      <c r="CN82" s="178"/>
      <c r="CO82" s="178"/>
      <c r="CP82" s="178"/>
      <c r="CQ82" s="178"/>
      <c r="CR82" s="178"/>
      <c r="CS82" s="178"/>
      <c r="CT82" s="178"/>
      <c r="CU82" s="178"/>
      <c r="CV82" s="178"/>
      <c r="CW82" s="178"/>
      <c r="CX82" s="178"/>
      <c r="CY82" s="178"/>
      <c r="CZ82" s="178"/>
      <c r="DA82" s="178"/>
      <c r="DB82" s="178"/>
      <c r="DC82" s="178"/>
      <c r="DD82" s="178"/>
      <c r="DE82" s="178"/>
      <c r="DF82" s="178"/>
      <c r="DG82" s="178"/>
      <c r="DH82" s="178"/>
      <c r="DI82" s="178"/>
      <c r="DJ82" s="178"/>
      <c r="DK82" s="178"/>
      <c r="DL82" s="178"/>
      <c r="DM82" s="178"/>
      <c r="DN82" s="178"/>
      <c r="DO82" s="178"/>
      <c r="DP82" s="178"/>
      <c r="DQ82" s="178"/>
      <c r="DR82" s="178"/>
      <c r="DS82" s="178"/>
      <c r="DT82" s="178"/>
      <c r="DU82" s="178"/>
      <c r="DV82" s="178"/>
      <c r="DW82" s="178"/>
      <c r="DX82" s="178"/>
      <c r="DY82" s="178"/>
      <c r="DZ82" s="178"/>
      <c r="EA82" s="178"/>
      <c r="EB82" s="178"/>
      <c r="EC82" s="178"/>
      <c r="ED82" s="178"/>
      <c r="EE82" s="178"/>
      <c r="EF82" s="178"/>
      <c r="EG82" s="178"/>
      <c r="EH82" s="178"/>
      <c r="EI82" s="178"/>
      <c r="EJ82" s="178"/>
      <c r="EK82" s="178"/>
      <c r="EL82" s="178"/>
      <c r="EM82" s="178"/>
      <c r="EN82" s="178"/>
      <c r="EO82" s="178"/>
      <c r="EP82" s="178"/>
      <c r="EQ82" s="178"/>
      <c r="ER82" s="178"/>
      <c r="ES82" s="178"/>
      <c r="ET82" s="178"/>
      <c r="EU82" s="178"/>
      <c r="EV82" s="178"/>
      <c r="EW82" s="178"/>
      <c r="EX82" s="178"/>
      <c r="EY82" s="178"/>
      <c r="EZ82" s="178"/>
      <c r="FA82" s="178"/>
      <c r="FB82" s="178"/>
      <c r="FC82" s="178"/>
      <c r="FD82" s="178"/>
      <c r="FE82" s="178"/>
      <c r="FF82" s="178"/>
      <c r="FG82" s="178"/>
      <c r="FH82" s="178"/>
      <c r="FI82" s="178"/>
      <c r="FJ82" s="178"/>
      <c r="FK82" s="178"/>
      <c r="FL82" s="178"/>
      <c r="FM82" s="178"/>
      <c r="FN82" s="178"/>
      <c r="FO82" s="178"/>
    </row>
    <row r="83" spans="1:171" s="527" customFormat="1" ht="16.2">
      <c r="A83" s="1864">
        <v>62732</v>
      </c>
      <c r="B83" s="1734" t="s">
        <v>898</v>
      </c>
      <c r="C83" s="1735"/>
      <c r="D83" s="501">
        <v>9600000</v>
      </c>
      <c r="E83" s="1735"/>
      <c r="F83" s="1735"/>
      <c r="G83" s="501">
        <f t="shared" si="15"/>
        <v>24000000</v>
      </c>
      <c r="H83" s="1092">
        <f>G83*60%</f>
        <v>14400000</v>
      </c>
      <c r="I83" s="1742">
        <v>6000000</v>
      </c>
      <c r="J83" s="1743">
        <v>0</v>
      </c>
      <c r="K83" s="1742">
        <v>5000000</v>
      </c>
      <c r="L83" s="1742">
        <v>3000000</v>
      </c>
      <c r="M83" s="1742">
        <v>2000000</v>
      </c>
      <c r="N83" s="1742">
        <v>0</v>
      </c>
      <c r="O83" s="1742">
        <v>1000000</v>
      </c>
      <c r="P83" s="1742">
        <v>2000000</v>
      </c>
      <c r="Q83" s="1742">
        <v>0</v>
      </c>
      <c r="R83" s="1742">
        <v>3000000</v>
      </c>
      <c r="S83" s="1742">
        <v>0</v>
      </c>
      <c r="T83" s="1742">
        <v>2000000</v>
      </c>
      <c r="U83" s="1744"/>
      <c r="V83" s="1094"/>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c r="CA83" s="178"/>
      <c r="CB83" s="178"/>
      <c r="CC83" s="178"/>
      <c r="CD83" s="178"/>
      <c r="CE83" s="178"/>
      <c r="CF83" s="178"/>
      <c r="CG83" s="178"/>
      <c r="CH83" s="178"/>
      <c r="CI83" s="178"/>
      <c r="CJ83" s="178"/>
      <c r="CK83" s="178"/>
      <c r="CL83" s="178"/>
      <c r="CM83" s="178"/>
      <c r="CN83" s="178"/>
      <c r="CO83" s="178"/>
      <c r="CP83" s="178"/>
      <c r="CQ83" s="178"/>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178"/>
      <c r="DU83" s="178"/>
      <c r="DV83" s="178"/>
      <c r="DW83" s="178"/>
      <c r="DX83" s="178"/>
      <c r="DY83" s="178"/>
      <c r="DZ83" s="178"/>
      <c r="EA83" s="178"/>
      <c r="EB83" s="178"/>
      <c r="EC83" s="178"/>
      <c r="ED83" s="178"/>
      <c r="EE83" s="178"/>
      <c r="EF83" s="178"/>
      <c r="EG83" s="178"/>
      <c r="EH83" s="178"/>
      <c r="EI83" s="178"/>
      <c r="EJ83" s="178"/>
      <c r="EK83" s="178"/>
      <c r="EL83" s="178"/>
      <c r="EM83" s="178"/>
      <c r="EN83" s="178"/>
      <c r="EO83" s="178"/>
      <c r="EP83" s="178"/>
      <c r="EQ83" s="178"/>
      <c r="ER83" s="178"/>
      <c r="ES83" s="178"/>
      <c r="ET83" s="178"/>
      <c r="EU83" s="178"/>
      <c r="EV83" s="178"/>
      <c r="EW83" s="178"/>
      <c r="EX83" s="178"/>
      <c r="EY83" s="178"/>
      <c r="EZ83" s="178"/>
      <c r="FA83" s="178"/>
      <c r="FB83" s="178"/>
      <c r="FC83" s="178"/>
      <c r="FD83" s="178"/>
      <c r="FE83" s="178"/>
      <c r="FF83" s="178"/>
      <c r="FG83" s="178"/>
      <c r="FH83" s="178"/>
      <c r="FI83" s="178"/>
      <c r="FJ83" s="178"/>
      <c r="FK83" s="178"/>
      <c r="FL83" s="178"/>
      <c r="FM83" s="178"/>
      <c r="FN83" s="178"/>
      <c r="FO83" s="178"/>
    </row>
    <row r="84" spans="1:171" s="527" customFormat="1" ht="16.2">
      <c r="A84" s="527">
        <v>62731</v>
      </c>
      <c r="B84" s="1734" t="s">
        <v>899</v>
      </c>
      <c r="C84" s="1735"/>
      <c r="D84" s="501">
        <v>16000000</v>
      </c>
      <c r="E84" s="1735"/>
      <c r="F84" s="1735"/>
      <c r="G84" s="501">
        <f t="shared" si="15"/>
        <v>34000000</v>
      </c>
      <c r="H84" s="1092">
        <f t="shared" si="16"/>
        <v>34000000</v>
      </c>
      <c r="I84" s="1742">
        <v>6000000</v>
      </c>
      <c r="J84" s="1743">
        <v>0</v>
      </c>
      <c r="K84" s="1742">
        <v>5000000</v>
      </c>
      <c r="L84" s="1742">
        <v>4000000</v>
      </c>
      <c r="M84" s="1742">
        <v>0</v>
      </c>
      <c r="N84" s="1742">
        <v>4000000</v>
      </c>
      <c r="O84" s="1742">
        <v>7000000</v>
      </c>
      <c r="P84" s="1742">
        <v>0</v>
      </c>
      <c r="Q84" s="1742">
        <v>3000000</v>
      </c>
      <c r="R84" s="1742">
        <v>1000000</v>
      </c>
      <c r="S84" s="1742">
        <v>0</v>
      </c>
      <c r="T84" s="1742">
        <v>4000000</v>
      </c>
      <c r="U84" s="1744"/>
      <c r="V84" s="1094"/>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c r="AS84" s="178"/>
      <c r="AT84" s="178"/>
      <c r="AU84" s="178"/>
      <c r="AV84" s="178"/>
      <c r="AW84" s="178"/>
      <c r="AX84" s="178"/>
      <c r="AY84" s="178"/>
      <c r="AZ84" s="178"/>
      <c r="BA84" s="178"/>
      <c r="BB84" s="178"/>
      <c r="BC84" s="178"/>
      <c r="BD84" s="178"/>
      <c r="BE84" s="178"/>
      <c r="BF84" s="178"/>
      <c r="BG84" s="178"/>
      <c r="BH84" s="178"/>
      <c r="BI84" s="178"/>
      <c r="BJ84" s="178"/>
      <c r="BK84" s="178"/>
      <c r="BL84" s="178"/>
      <c r="BM84" s="178"/>
      <c r="BN84" s="178"/>
      <c r="BO84" s="178"/>
      <c r="BP84" s="178"/>
      <c r="BQ84" s="178"/>
      <c r="BR84" s="178"/>
      <c r="BS84" s="178"/>
      <c r="BT84" s="178"/>
      <c r="BU84" s="178"/>
      <c r="BV84" s="178"/>
      <c r="BW84" s="178"/>
      <c r="BX84" s="178"/>
      <c r="BY84" s="178"/>
      <c r="BZ84" s="178"/>
      <c r="CA84" s="178"/>
      <c r="CB84" s="178"/>
      <c r="CC84" s="178"/>
      <c r="CD84" s="178"/>
      <c r="CE84" s="178"/>
      <c r="CF84" s="178"/>
      <c r="CG84" s="178"/>
      <c r="CH84" s="178"/>
      <c r="CI84" s="178"/>
      <c r="CJ84" s="178"/>
      <c r="CK84" s="178"/>
      <c r="CL84" s="178"/>
      <c r="CM84" s="178"/>
      <c r="CN84" s="178"/>
      <c r="CO84" s="178"/>
      <c r="CP84" s="178"/>
      <c r="CQ84" s="178"/>
      <c r="CR84" s="178"/>
      <c r="CS84" s="178"/>
      <c r="CT84" s="178"/>
      <c r="CU84" s="178"/>
      <c r="CV84" s="178"/>
      <c r="CW84" s="178"/>
      <c r="CX84" s="178"/>
      <c r="CY84" s="178"/>
      <c r="CZ84" s="178"/>
      <c r="DA84" s="178"/>
      <c r="DB84" s="178"/>
      <c r="DC84" s="178"/>
      <c r="DD84" s="178"/>
      <c r="DE84" s="178"/>
      <c r="DF84" s="178"/>
      <c r="DG84" s="178"/>
      <c r="DH84" s="178"/>
      <c r="DI84" s="178"/>
      <c r="DJ84" s="178"/>
      <c r="DK84" s="178"/>
      <c r="DL84" s="178"/>
      <c r="DM84" s="178"/>
      <c r="DN84" s="178"/>
      <c r="DO84" s="178"/>
      <c r="DP84" s="178"/>
      <c r="DQ84" s="178"/>
      <c r="DR84" s="178"/>
      <c r="DS84" s="178"/>
      <c r="DT84" s="178"/>
      <c r="DU84" s="178"/>
      <c r="DV84" s="178"/>
      <c r="DW84" s="178"/>
      <c r="DX84" s="178"/>
      <c r="DY84" s="178"/>
      <c r="DZ84" s="178"/>
      <c r="EA84" s="178"/>
      <c r="EB84" s="178"/>
      <c r="EC84" s="178"/>
      <c r="ED84" s="178"/>
      <c r="EE84" s="178"/>
      <c r="EF84" s="178"/>
      <c r="EG84" s="178"/>
      <c r="EH84" s="178"/>
      <c r="EI84" s="178"/>
      <c r="EJ84" s="178"/>
      <c r="EK84" s="178"/>
      <c r="EL84" s="178"/>
      <c r="EM84" s="178"/>
      <c r="EN84" s="178"/>
      <c r="EO84" s="178"/>
      <c r="EP84" s="178"/>
      <c r="EQ84" s="178"/>
      <c r="ER84" s="178"/>
      <c r="ES84" s="178"/>
      <c r="ET84" s="178"/>
      <c r="EU84" s="178"/>
      <c r="EV84" s="178"/>
      <c r="EW84" s="178"/>
      <c r="EX84" s="178"/>
      <c r="EY84" s="178"/>
      <c r="EZ84" s="178"/>
      <c r="FA84" s="178"/>
      <c r="FB84" s="178"/>
      <c r="FC84" s="178"/>
      <c r="FD84" s="178"/>
      <c r="FE84" s="178"/>
      <c r="FF84" s="178"/>
      <c r="FG84" s="178"/>
      <c r="FH84" s="178"/>
      <c r="FI84" s="178"/>
      <c r="FJ84" s="178"/>
      <c r="FK84" s="178"/>
      <c r="FL84" s="178"/>
      <c r="FM84" s="178"/>
      <c r="FN84" s="178"/>
      <c r="FO84" s="178"/>
    </row>
    <row r="85" spans="1:171" s="527" customFormat="1" ht="16.2">
      <c r="A85" s="1864">
        <v>62731</v>
      </c>
      <c r="B85" s="1734" t="s">
        <v>900</v>
      </c>
      <c r="C85" s="1735"/>
      <c r="D85" s="501">
        <v>16000000</v>
      </c>
      <c r="E85" s="1735"/>
      <c r="F85" s="1735"/>
      <c r="G85" s="501">
        <f t="shared" si="15"/>
        <v>19000000</v>
      </c>
      <c r="H85" s="1092">
        <f t="shared" si="16"/>
        <v>19000000</v>
      </c>
      <c r="I85" s="1742">
        <v>1000000</v>
      </c>
      <c r="J85" s="1743">
        <v>3000000</v>
      </c>
      <c r="K85" s="1742">
        <v>0</v>
      </c>
      <c r="L85" s="1742">
        <v>4000000</v>
      </c>
      <c r="M85" s="1742">
        <v>0</v>
      </c>
      <c r="N85" s="1742">
        <v>3000000</v>
      </c>
      <c r="O85" s="1742">
        <v>1000000</v>
      </c>
      <c r="P85" s="1742">
        <v>0</v>
      </c>
      <c r="Q85" s="1742">
        <v>3000000</v>
      </c>
      <c r="R85" s="1742">
        <v>1000000</v>
      </c>
      <c r="S85" s="1742">
        <v>0</v>
      </c>
      <c r="T85" s="1742">
        <v>3000000</v>
      </c>
      <c r="U85" s="1744"/>
      <c r="V85" s="1094"/>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c r="AS85" s="178"/>
      <c r="AT85" s="178"/>
      <c r="AU85" s="178"/>
      <c r="AV85" s="178"/>
      <c r="AW85" s="178"/>
      <c r="AX85" s="178"/>
      <c r="AY85" s="178"/>
      <c r="AZ85" s="178"/>
      <c r="BA85" s="178"/>
      <c r="BB85" s="178"/>
      <c r="BC85" s="178"/>
      <c r="BD85" s="178"/>
      <c r="BE85" s="178"/>
      <c r="BF85" s="178"/>
      <c r="BG85" s="178"/>
      <c r="BH85" s="178"/>
      <c r="BI85" s="178"/>
      <c r="BJ85" s="178"/>
      <c r="BK85" s="178"/>
      <c r="BL85" s="178"/>
      <c r="BM85" s="178"/>
      <c r="BN85" s="178"/>
      <c r="BO85" s="178"/>
      <c r="BP85" s="178"/>
      <c r="BQ85" s="178"/>
      <c r="BR85" s="178"/>
      <c r="BS85" s="178"/>
      <c r="BT85" s="178"/>
      <c r="BU85" s="178"/>
      <c r="BV85" s="178"/>
      <c r="BW85" s="178"/>
      <c r="BX85" s="178"/>
      <c r="BY85" s="178"/>
      <c r="BZ85" s="178"/>
      <c r="CA85" s="178"/>
      <c r="CB85" s="178"/>
      <c r="CC85" s="178"/>
      <c r="CD85" s="178"/>
      <c r="CE85" s="178"/>
      <c r="CF85" s="178"/>
      <c r="CG85" s="178"/>
      <c r="CH85" s="178"/>
      <c r="CI85" s="178"/>
      <c r="CJ85" s="178"/>
      <c r="CK85" s="178"/>
      <c r="CL85" s="178"/>
      <c r="CM85" s="178"/>
      <c r="CN85" s="178"/>
      <c r="CO85" s="178"/>
      <c r="CP85" s="178"/>
      <c r="CQ85" s="178"/>
      <c r="CR85" s="178"/>
      <c r="CS85" s="178"/>
      <c r="CT85" s="178"/>
      <c r="CU85" s="178"/>
      <c r="CV85" s="178"/>
      <c r="CW85" s="178"/>
      <c r="CX85" s="178"/>
      <c r="CY85" s="178"/>
      <c r="CZ85" s="178"/>
      <c r="DA85" s="178"/>
      <c r="DB85" s="178"/>
      <c r="DC85" s="178"/>
      <c r="DD85" s="178"/>
      <c r="DE85" s="178"/>
      <c r="DF85" s="178"/>
      <c r="DG85" s="178"/>
      <c r="DH85" s="178"/>
      <c r="DI85" s="178"/>
      <c r="DJ85" s="178"/>
      <c r="DK85" s="178"/>
      <c r="DL85" s="178"/>
      <c r="DM85" s="178"/>
      <c r="DN85" s="178"/>
      <c r="DO85" s="178"/>
      <c r="DP85" s="178"/>
      <c r="DQ85" s="178"/>
      <c r="DR85" s="178"/>
      <c r="DS85" s="178"/>
      <c r="DT85" s="178"/>
      <c r="DU85" s="178"/>
      <c r="DV85" s="178"/>
      <c r="DW85" s="178"/>
      <c r="DX85" s="178"/>
      <c r="DY85" s="178"/>
      <c r="DZ85" s="178"/>
      <c r="EA85" s="178"/>
      <c r="EB85" s="178"/>
      <c r="EC85" s="178"/>
      <c r="ED85" s="178"/>
      <c r="EE85" s="178"/>
      <c r="EF85" s="178"/>
      <c r="EG85" s="178"/>
      <c r="EH85" s="178"/>
      <c r="EI85" s="178"/>
      <c r="EJ85" s="178"/>
      <c r="EK85" s="178"/>
      <c r="EL85" s="178"/>
      <c r="EM85" s="178"/>
      <c r="EN85" s="178"/>
      <c r="EO85" s="178"/>
      <c r="EP85" s="178"/>
      <c r="EQ85" s="178"/>
      <c r="ER85" s="178"/>
      <c r="ES85" s="178"/>
      <c r="ET85" s="178"/>
      <c r="EU85" s="178"/>
      <c r="EV85" s="178"/>
      <c r="EW85" s="178"/>
      <c r="EX85" s="178"/>
      <c r="EY85" s="178"/>
      <c r="EZ85" s="178"/>
      <c r="FA85" s="178"/>
      <c r="FB85" s="178"/>
      <c r="FC85" s="178"/>
      <c r="FD85" s="178"/>
      <c r="FE85" s="178"/>
      <c r="FF85" s="178"/>
      <c r="FG85" s="178"/>
      <c r="FH85" s="178"/>
      <c r="FI85" s="178"/>
      <c r="FJ85" s="178"/>
      <c r="FK85" s="178"/>
      <c r="FL85" s="178"/>
      <c r="FM85" s="178"/>
      <c r="FN85" s="178"/>
      <c r="FO85" s="178"/>
    </row>
    <row r="86" spans="1:171" s="527" customFormat="1" ht="16.2">
      <c r="A86" s="1864">
        <v>62731</v>
      </c>
      <c r="B86" s="1734" t="s">
        <v>901</v>
      </c>
      <c r="C86" s="1735"/>
      <c r="D86" s="501">
        <v>16000000</v>
      </c>
      <c r="E86" s="1735"/>
      <c r="F86" s="1735"/>
      <c r="G86" s="501">
        <f t="shared" si="15"/>
        <v>23000000</v>
      </c>
      <c r="H86" s="1092">
        <f t="shared" si="16"/>
        <v>23000000</v>
      </c>
      <c r="I86" s="1742">
        <v>1000000</v>
      </c>
      <c r="J86" s="1743">
        <v>1000000</v>
      </c>
      <c r="K86" s="1742">
        <v>2000000</v>
      </c>
      <c r="L86" s="1742">
        <v>1000000</v>
      </c>
      <c r="M86" s="1742">
        <v>2000000</v>
      </c>
      <c r="N86" s="1742">
        <v>10000000</v>
      </c>
      <c r="O86" s="1742">
        <v>3000000</v>
      </c>
      <c r="P86" s="1742">
        <v>0</v>
      </c>
      <c r="Q86" s="1742">
        <v>0</v>
      </c>
      <c r="R86" s="1742">
        <v>1000000</v>
      </c>
      <c r="S86" s="1742">
        <v>0</v>
      </c>
      <c r="T86" s="1742">
        <v>2000000</v>
      </c>
      <c r="U86" s="1744"/>
      <c r="V86" s="1094"/>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178"/>
      <c r="BI86" s="178"/>
      <c r="BJ86" s="178"/>
      <c r="BK86" s="178"/>
      <c r="BL86" s="178"/>
      <c r="BM86" s="178"/>
      <c r="BN86" s="178"/>
      <c r="BO86" s="178"/>
      <c r="BP86" s="178"/>
      <c r="BQ86" s="178"/>
      <c r="BR86" s="178"/>
      <c r="BS86" s="178"/>
      <c r="BT86" s="178"/>
      <c r="BU86" s="178"/>
      <c r="BV86" s="178"/>
      <c r="BW86" s="178"/>
      <c r="BX86" s="178"/>
      <c r="BY86" s="178"/>
      <c r="BZ86" s="178"/>
      <c r="CA86" s="178"/>
      <c r="CB86" s="178"/>
      <c r="CC86" s="178"/>
      <c r="CD86" s="178"/>
      <c r="CE86" s="178"/>
      <c r="CF86" s="178"/>
      <c r="CG86" s="178"/>
      <c r="CH86" s="178"/>
      <c r="CI86" s="178"/>
      <c r="CJ86" s="178"/>
      <c r="CK86" s="178"/>
      <c r="CL86" s="178"/>
      <c r="CM86" s="178"/>
      <c r="CN86" s="178"/>
      <c r="CO86" s="178"/>
      <c r="CP86" s="178"/>
      <c r="CQ86" s="178"/>
      <c r="CR86" s="178"/>
      <c r="CS86" s="178"/>
      <c r="CT86" s="178"/>
      <c r="CU86" s="178"/>
      <c r="CV86" s="178"/>
      <c r="CW86" s="178"/>
      <c r="CX86" s="178"/>
      <c r="CY86" s="178"/>
      <c r="CZ86" s="178"/>
      <c r="DA86" s="178"/>
      <c r="DB86" s="178"/>
      <c r="DC86" s="178"/>
      <c r="DD86" s="178"/>
      <c r="DE86" s="178"/>
      <c r="DF86" s="178"/>
      <c r="DG86" s="178"/>
      <c r="DH86" s="178"/>
      <c r="DI86" s="178"/>
      <c r="DJ86" s="178"/>
      <c r="DK86" s="178"/>
      <c r="DL86" s="178"/>
      <c r="DM86" s="178"/>
      <c r="DN86" s="178"/>
      <c r="DO86" s="178"/>
      <c r="DP86" s="178"/>
      <c r="DQ86" s="178"/>
      <c r="DR86" s="178"/>
      <c r="DS86" s="178"/>
      <c r="DT86" s="178"/>
      <c r="DU86" s="178"/>
      <c r="DV86" s="178"/>
      <c r="DW86" s="178"/>
      <c r="DX86" s="178"/>
      <c r="DY86" s="178"/>
      <c r="DZ86" s="178"/>
      <c r="EA86" s="178"/>
      <c r="EB86" s="178"/>
      <c r="EC86" s="178"/>
      <c r="ED86" s="178"/>
      <c r="EE86" s="178"/>
      <c r="EF86" s="178"/>
      <c r="EG86" s="178"/>
      <c r="EH86" s="178"/>
      <c r="EI86" s="178"/>
      <c r="EJ86" s="178"/>
      <c r="EK86" s="178"/>
      <c r="EL86" s="178"/>
      <c r="EM86" s="178"/>
      <c r="EN86" s="178"/>
      <c r="EO86" s="178"/>
      <c r="EP86" s="178"/>
      <c r="EQ86" s="178"/>
      <c r="ER86" s="178"/>
      <c r="ES86" s="178"/>
      <c r="ET86" s="178"/>
      <c r="EU86" s="178"/>
      <c r="EV86" s="178"/>
      <c r="EW86" s="178"/>
      <c r="EX86" s="178"/>
      <c r="EY86" s="178"/>
      <c r="EZ86" s="178"/>
      <c r="FA86" s="178"/>
      <c r="FB86" s="178"/>
      <c r="FC86" s="178"/>
      <c r="FD86" s="178"/>
      <c r="FE86" s="178"/>
      <c r="FF86" s="178"/>
      <c r="FG86" s="178"/>
      <c r="FH86" s="178"/>
      <c r="FI86" s="178"/>
      <c r="FJ86" s="178"/>
      <c r="FK86" s="178"/>
      <c r="FL86" s="178"/>
      <c r="FM86" s="178"/>
      <c r="FN86" s="178"/>
      <c r="FO86" s="178"/>
    </row>
    <row r="87" spans="1:171" s="527" customFormat="1" ht="16.2">
      <c r="A87" s="1864">
        <v>62731</v>
      </c>
      <c r="B87" s="1734" t="s">
        <v>902</v>
      </c>
      <c r="C87" s="1735"/>
      <c r="D87" s="501">
        <v>19000000</v>
      </c>
      <c r="E87" s="1735"/>
      <c r="F87" s="1735"/>
      <c r="G87" s="501">
        <f t="shared" si="15"/>
        <v>32000000</v>
      </c>
      <c r="H87" s="1092">
        <f t="shared" si="16"/>
        <v>32000000</v>
      </c>
      <c r="I87" s="1742">
        <v>1000000</v>
      </c>
      <c r="J87" s="1743">
        <v>3000000</v>
      </c>
      <c r="K87" s="1742">
        <v>5000000</v>
      </c>
      <c r="L87" s="1742">
        <v>1000000</v>
      </c>
      <c r="M87" s="1742">
        <v>3000000</v>
      </c>
      <c r="N87" s="1742">
        <v>0</v>
      </c>
      <c r="O87" s="1742">
        <v>6000000</v>
      </c>
      <c r="P87" s="1742">
        <v>0</v>
      </c>
      <c r="Q87" s="1742">
        <v>0</v>
      </c>
      <c r="R87" s="1742">
        <v>6000000</v>
      </c>
      <c r="S87" s="1742">
        <v>5000000</v>
      </c>
      <c r="T87" s="1742">
        <v>2000000</v>
      </c>
      <c r="U87" s="1744"/>
      <c r="V87" s="1094"/>
      <c r="W87" s="178"/>
      <c r="X87" s="178"/>
      <c r="Y87" s="178"/>
      <c r="Z87" s="178"/>
      <c r="AA87" s="178"/>
      <c r="AB87" s="178"/>
      <c r="AC87" s="178"/>
      <c r="AD87" s="178"/>
      <c r="AE87" s="178"/>
      <c r="AF87" s="178"/>
      <c r="AG87" s="178"/>
      <c r="AH87" s="178"/>
      <c r="AI87" s="178"/>
      <c r="AJ87" s="178"/>
      <c r="AK87" s="178"/>
      <c r="AL87" s="178"/>
      <c r="AM87" s="178"/>
      <c r="AN87" s="178"/>
      <c r="AO87" s="178"/>
      <c r="AP87" s="178"/>
      <c r="AQ87" s="178"/>
      <c r="AR87" s="178"/>
      <c r="AS87" s="178"/>
      <c r="AT87" s="178"/>
      <c r="AU87" s="178"/>
      <c r="AV87" s="178"/>
      <c r="AW87" s="178"/>
      <c r="AX87" s="178"/>
      <c r="AY87" s="178"/>
      <c r="AZ87" s="178"/>
      <c r="BA87" s="178"/>
      <c r="BB87" s="178"/>
      <c r="BC87" s="178"/>
      <c r="BD87" s="178"/>
      <c r="BE87" s="178"/>
      <c r="BF87" s="178"/>
      <c r="BG87" s="178"/>
      <c r="BH87" s="178"/>
      <c r="BI87" s="178"/>
      <c r="BJ87" s="178"/>
      <c r="BK87" s="178"/>
      <c r="BL87" s="178"/>
      <c r="BM87" s="178"/>
      <c r="BN87" s="178"/>
      <c r="BO87" s="178"/>
      <c r="BP87" s="178"/>
      <c r="BQ87" s="178"/>
      <c r="BR87" s="178"/>
      <c r="BS87" s="178"/>
      <c r="BT87" s="178"/>
      <c r="BU87" s="178"/>
      <c r="BV87" s="178"/>
      <c r="BW87" s="178"/>
      <c r="BX87" s="178"/>
      <c r="BY87" s="178"/>
      <c r="BZ87" s="178"/>
      <c r="CA87" s="178"/>
      <c r="CB87" s="178"/>
      <c r="CC87" s="178"/>
      <c r="CD87" s="178"/>
      <c r="CE87" s="178"/>
      <c r="CF87" s="178"/>
      <c r="CG87" s="178"/>
      <c r="CH87" s="178"/>
      <c r="CI87" s="178"/>
      <c r="CJ87" s="178"/>
      <c r="CK87" s="178"/>
      <c r="CL87" s="178"/>
      <c r="CM87" s="178"/>
      <c r="CN87" s="178"/>
      <c r="CO87" s="178"/>
      <c r="CP87" s="178"/>
      <c r="CQ87" s="178"/>
      <c r="CR87" s="178"/>
      <c r="CS87" s="178"/>
      <c r="CT87" s="178"/>
      <c r="CU87" s="178"/>
      <c r="CV87" s="178"/>
      <c r="CW87" s="178"/>
      <c r="CX87" s="178"/>
      <c r="CY87" s="178"/>
      <c r="CZ87" s="178"/>
      <c r="DA87" s="178"/>
      <c r="DB87" s="178"/>
      <c r="DC87" s="178"/>
      <c r="DD87" s="178"/>
      <c r="DE87" s="178"/>
      <c r="DF87" s="178"/>
      <c r="DG87" s="178"/>
      <c r="DH87" s="178"/>
      <c r="DI87" s="178"/>
      <c r="DJ87" s="178"/>
      <c r="DK87" s="178"/>
      <c r="DL87" s="178"/>
      <c r="DM87" s="178"/>
      <c r="DN87" s="178"/>
      <c r="DO87" s="178"/>
      <c r="DP87" s="178"/>
      <c r="DQ87" s="178"/>
      <c r="DR87" s="178"/>
      <c r="DS87" s="178"/>
      <c r="DT87" s="178"/>
      <c r="DU87" s="178"/>
      <c r="DV87" s="178"/>
      <c r="DW87" s="178"/>
      <c r="DX87" s="178"/>
      <c r="DY87" s="178"/>
      <c r="DZ87" s="178"/>
      <c r="EA87" s="178"/>
      <c r="EB87" s="178"/>
      <c r="EC87" s="178"/>
      <c r="ED87" s="178"/>
      <c r="EE87" s="178"/>
      <c r="EF87" s="178"/>
      <c r="EG87" s="178"/>
      <c r="EH87" s="178"/>
      <c r="EI87" s="178"/>
      <c r="EJ87" s="178"/>
      <c r="EK87" s="178"/>
      <c r="EL87" s="178"/>
      <c r="EM87" s="178"/>
      <c r="EN87" s="178"/>
      <c r="EO87" s="178"/>
      <c r="EP87" s="178"/>
      <c r="EQ87" s="178"/>
      <c r="ER87" s="178"/>
      <c r="ES87" s="178"/>
      <c r="ET87" s="178"/>
      <c r="EU87" s="178"/>
      <c r="EV87" s="178"/>
      <c r="EW87" s="178"/>
      <c r="EX87" s="178"/>
      <c r="EY87" s="178"/>
      <c r="EZ87" s="178"/>
      <c r="FA87" s="178"/>
      <c r="FB87" s="178"/>
      <c r="FC87" s="178"/>
      <c r="FD87" s="178"/>
      <c r="FE87" s="178"/>
      <c r="FF87" s="178"/>
      <c r="FG87" s="178"/>
      <c r="FH87" s="178"/>
      <c r="FI87" s="178"/>
      <c r="FJ87" s="178"/>
      <c r="FK87" s="178"/>
      <c r="FL87" s="178"/>
      <c r="FM87" s="178"/>
      <c r="FN87" s="178"/>
      <c r="FO87" s="178"/>
    </row>
    <row r="88" spans="1:171" s="527" customFormat="1" ht="16.2">
      <c r="A88" s="1864">
        <v>62731</v>
      </c>
      <c r="B88" s="1734" t="s">
        <v>903</v>
      </c>
      <c r="C88" s="1735"/>
      <c r="D88" s="501">
        <v>19000000</v>
      </c>
      <c r="E88" s="1735"/>
      <c r="F88" s="1735"/>
      <c r="G88" s="501">
        <f t="shared" si="15"/>
        <v>1036000000</v>
      </c>
      <c r="H88" s="1092">
        <f t="shared" si="16"/>
        <v>1036000000</v>
      </c>
      <c r="I88" s="1742">
        <v>3000000</v>
      </c>
      <c r="J88" s="1743">
        <v>0</v>
      </c>
      <c r="K88" s="1742">
        <v>0</v>
      </c>
      <c r="L88" s="1742">
        <v>7000000</v>
      </c>
      <c r="M88" s="1742">
        <v>0</v>
      </c>
      <c r="N88" s="1742">
        <v>2000000</v>
      </c>
      <c r="O88" s="1742">
        <v>7000000</v>
      </c>
      <c r="P88" s="1742">
        <v>0</v>
      </c>
      <c r="Q88" s="1742">
        <v>10000000</v>
      </c>
      <c r="R88" s="1742">
        <v>1000000</v>
      </c>
      <c r="S88" s="2386">
        <v>1006000000</v>
      </c>
      <c r="T88" s="1742">
        <v>0</v>
      </c>
      <c r="U88" s="1744"/>
      <c r="V88" s="1094"/>
      <c r="W88" s="178"/>
      <c r="X88" s="178"/>
      <c r="Y88" s="178"/>
      <c r="Z88" s="178"/>
      <c r="AA88" s="178"/>
      <c r="AB88" s="178"/>
      <c r="AC88" s="178"/>
      <c r="AD88" s="178"/>
      <c r="AE88" s="178"/>
      <c r="AF88" s="178"/>
      <c r="AG88" s="178"/>
      <c r="AH88" s="178"/>
      <c r="AI88" s="178"/>
      <c r="AJ88" s="178"/>
      <c r="AK88" s="178"/>
      <c r="AL88" s="178"/>
      <c r="AM88" s="178"/>
      <c r="AN88" s="178"/>
      <c r="AO88" s="178"/>
      <c r="AP88" s="178"/>
      <c r="AQ88" s="178"/>
      <c r="AR88" s="178"/>
      <c r="AS88" s="178"/>
      <c r="AT88" s="178"/>
      <c r="AU88" s="178"/>
      <c r="AV88" s="178"/>
      <c r="AW88" s="178"/>
      <c r="AX88" s="178"/>
      <c r="AY88" s="178"/>
      <c r="AZ88" s="178"/>
      <c r="BA88" s="178"/>
      <c r="BB88" s="178"/>
      <c r="BC88" s="178"/>
      <c r="BD88" s="178"/>
      <c r="BE88" s="178"/>
      <c r="BF88" s="178"/>
      <c r="BG88" s="178"/>
      <c r="BH88" s="178"/>
      <c r="BI88" s="178"/>
      <c r="BJ88" s="178"/>
      <c r="BK88" s="178"/>
      <c r="BL88" s="178"/>
      <c r="BM88" s="178"/>
      <c r="BN88" s="178"/>
      <c r="BO88" s="178"/>
      <c r="BP88" s="178"/>
      <c r="BQ88" s="178"/>
      <c r="BR88" s="178"/>
      <c r="BS88" s="178"/>
      <c r="BT88" s="178"/>
      <c r="BU88" s="178"/>
      <c r="BV88" s="178"/>
      <c r="BW88" s="178"/>
      <c r="BX88" s="178"/>
      <c r="BY88" s="178"/>
      <c r="BZ88" s="178"/>
      <c r="CA88" s="178"/>
      <c r="CB88" s="178"/>
      <c r="CC88" s="178"/>
      <c r="CD88" s="178"/>
      <c r="CE88" s="178"/>
      <c r="CF88" s="178"/>
      <c r="CG88" s="178"/>
      <c r="CH88" s="178"/>
      <c r="CI88" s="178"/>
      <c r="CJ88" s="178"/>
      <c r="CK88" s="178"/>
      <c r="CL88" s="178"/>
      <c r="CM88" s="178"/>
      <c r="CN88" s="178"/>
      <c r="CO88" s="178"/>
      <c r="CP88" s="178"/>
      <c r="CQ88" s="178"/>
      <c r="CR88" s="178"/>
      <c r="CS88" s="178"/>
      <c r="CT88" s="178"/>
      <c r="CU88" s="178"/>
      <c r="CV88" s="178"/>
      <c r="CW88" s="178"/>
      <c r="CX88" s="178"/>
      <c r="CY88" s="178"/>
      <c r="CZ88" s="178"/>
      <c r="DA88" s="178"/>
      <c r="DB88" s="178"/>
      <c r="DC88" s="178"/>
      <c r="DD88" s="178"/>
      <c r="DE88" s="178"/>
      <c r="DF88" s="178"/>
      <c r="DG88" s="178"/>
      <c r="DH88" s="178"/>
      <c r="DI88" s="178"/>
      <c r="DJ88" s="178"/>
      <c r="DK88" s="178"/>
      <c r="DL88" s="178"/>
      <c r="DM88" s="178"/>
      <c r="DN88" s="178"/>
      <c r="DO88" s="178"/>
      <c r="DP88" s="178"/>
      <c r="DQ88" s="178"/>
      <c r="DR88" s="178"/>
      <c r="DS88" s="178"/>
      <c r="DT88" s="178"/>
      <c r="DU88" s="178"/>
      <c r="DV88" s="178"/>
      <c r="DW88" s="178"/>
      <c r="DX88" s="178"/>
      <c r="DY88" s="178"/>
      <c r="DZ88" s="178"/>
      <c r="EA88" s="178"/>
      <c r="EB88" s="178"/>
      <c r="EC88" s="178"/>
      <c r="ED88" s="178"/>
      <c r="EE88" s="178"/>
      <c r="EF88" s="178"/>
      <c r="EG88" s="178"/>
      <c r="EH88" s="178"/>
      <c r="EI88" s="178"/>
      <c r="EJ88" s="178"/>
      <c r="EK88" s="178"/>
      <c r="EL88" s="178"/>
      <c r="EM88" s="178"/>
      <c r="EN88" s="178"/>
      <c r="EO88" s="178"/>
      <c r="EP88" s="178"/>
      <c r="EQ88" s="178"/>
      <c r="ER88" s="178"/>
      <c r="ES88" s="178"/>
      <c r="ET88" s="178"/>
      <c r="EU88" s="178"/>
      <c r="EV88" s="178"/>
      <c r="EW88" s="178"/>
      <c r="EX88" s="178"/>
      <c r="EY88" s="178"/>
      <c r="EZ88" s="178"/>
      <c r="FA88" s="178"/>
      <c r="FB88" s="178"/>
      <c r="FC88" s="178"/>
      <c r="FD88" s="178"/>
      <c r="FE88" s="178"/>
      <c r="FF88" s="178"/>
      <c r="FG88" s="178"/>
      <c r="FH88" s="178"/>
      <c r="FI88" s="178"/>
      <c r="FJ88" s="178"/>
      <c r="FK88" s="178"/>
      <c r="FL88" s="178"/>
      <c r="FM88" s="178"/>
      <c r="FN88" s="178"/>
      <c r="FO88" s="178"/>
    </row>
    <row r="89" spans="1:171" s="527" customFormat="1" ht="16.2">
      <c r="A89" s="1864">
        <v>62731</v>
      </c>
      <c r="B89" s="1734" t="s">
        <v>828</v>
      </c>
      <c r="C89" s="1735"/>
      <c r="D89" s="501">
        <v>50000000</v>
      </c>
      <c r="E89" s="1735"/>
      <c r="F89" s="1735"/>
      <c r="G89" s="501">
        <f t="shared" si="15"/>
        <v>0</v>
      </c>
      <c r="H89" s="1092">
        <f t="shared" si="16"/>
        <v>0</v>
      </c>
      <c r="I89" s="1742">
        <v>0</v>
      </c>
      <c r="J89" s="1743">
        <v>0</v>
      </c>
      <c r="K89" s="1742">
        <v>0</v>
      </c>
      <c r="L89" s="1742">
        <v>0</v>
      </c>
      <c r="M89" s="1742">
        <v>0</v>
      </c>
      <c r="N89" s="1742">
        <v>0</v>
      </c>
      <c r="O89" s="1742">
        <v>0</v>
      </c>
      <c r="P89" s="1742">
        <v>0</v>
      </c>
      <c r="Q89" s="1742">
        <v>0</v>
      </c>
      <c r="R89" s="1742">
        <v>0</v>
      </c>
      <c r="S89" s="1742">
        <v>0</v>
      </c>
      <c r="T89" s="1742">
        <v>0</v>
      </c>
      <c r="U89" s="1744"/>
      <c r="V89" s="1094"/>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178"/>
      <c r="BI89" s="178"/>
      <c r="BJ89" s="178"/>
      <c r="BK89" s="178"/>
      <c r="BL89" s="178"/>
      <c r="BM89" s="178"/>
      <c r="BN89" s="178"/>
      <c r="BO89" s="178"/>
      <c r="BP89" s="178"/>
      <c r="BQ89" s="178"/>
      <c r="BR89" s="178"/>
      <c r="BS89" s="178"/>
      <c r="BT89" s="178"/>
      <c r="BU89" s="178"/>
      <c r="BV89" s="178"/>
      <c r="BW89" s="178"/>
      <c r="BX89" s="178"/>
      <c r="BY89" s="178"/>
      <c r="BZ89" s="178"/>
      <c r="CA89" s="178"/>
      <c r="CB89" s="178"/>
      <c r="CC89" s="178"/>
      <c r="CD89" s="178"/>
      <c r="CE89" s="178"/>
      <c r="CF89" s="178"/>
      <c r="CG89" s="178"/>
      <c r="CH89" s="178"/>
      <c r="CI89" s="178"/>
      <c r="CJ89" s="178"/>
      <c r="CK89" s="178"/>
      <c r="CL89" s="178"/>
      <c r="CM89" s="178"/>
      <c r="CN89" s="178"/>
      <c r="CO89" s="178"/>
      <c r="CP89" s="178"/>
      <c r="CQ89" s="178"/>
      <c r="CR89" s="178"/>
      <c r="CS89" s="178"/>
      <c r="CT89" s="178"/>
      <c r="CU89" s="178"/>
      <c r="CV89" s="178"/>
      <c r="CW89" s="178"/>
      <c r="CX89" s="178"/>
      <c r="CY89" s="178"/>
      <c r="CZ89" s="178"/>
      <c r="DA89" s="178"/>
      <c r="DB89" s="178"/>
      <c r="DC89" s="178"/>
      <c r="DD89" s="178"/>
      <c r="DE89" s="178"/>
      <c r="DF89" s="178"/>
      <c r="DG89" s="178"/>
      <c r="DH89" s="178"/>
      <c r="DI89" s="178"/>
      <c r="DJ89" s="178"/>
      <c r="DK89" s="178"/>
      <c r="DL89" s="178"/>
      <c r="DM89" s="178"/>
      <c r="DN89" s="178"/>
      <c r="DO89" s="178"/>
      <c r="DP89" s="178"/>
      <c r="DQ89" s="178"/>
      <c r="DR89" s="178"/>
      <c r="DS89" s="178"/>
      <c r="DT89" s="178"/>
      <c r="DU89" s="178"/>
      <c r="DV89" s="178"/>
      <c r="DW89" s="178"/>
      <c r="DX89" s="178"/>
      <c r="DY89" s="178"/>
      <c r="DZ89" s="178"/>
      <c r="EA89" s="178"/>
      <c r="EB89" s="178"/>
      <c r="EC89" s="178"/>
      <c r="ED89" s="178"/>
      <c r="EE89" s="178"/>
      <c r="EF89" s="178"/>
      <c r="EG89" s="178"/>
      <c r="EH89" s="178"/>
      <c r="EI89" s="178"/>
      <c r="EJ89" s="178"/>
      <c r="EK89" s="178"/>
      <c r="EL89" s="178"/>
      <c r="EM89" s="178"/>
      <c r="EN89" s="178"/>
      <c r="EO89" s="178"/>
      <c r="EP89" s="178"/>
      <c r="EQ89" s="178"/>
      <c r="ER89" s="178"/>
      <c r="ES89" s="178"/>
      <c r="ET89" s="178"/>
      <c r="EU89" s="178"/>
      <c r="EV89" s="178"/>
      <c r="EW89" s="178"/>
      <c r="EX89" s="178"/>
      <c r="EY89" s="178"/>
      <c r="EZ89" s="178"/>
      <c r="FA89" s="178"/>
      <c r="FB89" s="178"/>
      <c r="FC89" s="178"/>
      <c r="FD89" s="178"/>
      <c r="FE89" s="178"/>
      <c r="FF89" s="178"/>
      <c r="FG89" s="178"/>
      <c r="FH89" s="178"/>
      <c r="FI89" s="178"/>
      <c r="FJ89" s="178"/>
      <c r="FK89" s="178"/>
      <c r="FL89" s="178"/>
      <c r="FM89" s="178"/>
      <c r="FN89" s="178"/>
      <c r="FO89" s="178"/>
    </row>
    <row r="90" spans="1:171" s="527" customFormat="1" ht="16.2">
      <c r="A90" s="1864">
        <f>A89</f>
        <v>62731</v>
      </c>
      <c r="B90" s="1734" t="s">
        <v>1918</v>
      </c>
      <c r="C90" s="1735"/>
      <c r="D90" s="501"/>
      <c r="E90" s="1735"/>
      <c r="F90" s="1735"/>
      <c r="G90" s="501">
        <f t="shared" si="15"/>
        <v>37000000</v>
      </c>
      <c r="H90" s="1092">
        <f t="shared" si="16"/>
        <v>37000000</v>
      </c>
      <c r="I90" s="1742">
        <v>0</v>
      </c>
      <c r="J90" s="1743">
        <v>0</v>
      </c>
      <c r="K90" s="1742">
        <v>0</v>
      </c>
      <c r="L90" s="1742">
        <v>0</v>
      </c>
      <c r="M90" s="1742">
        <v>0</v>
      </c>
      <c r="N90" s="1742">
        <v>0</v>
      </c>
      <c r="O90" s="1742">
        <v>21000000</v>
      </c>
      <c r="P90" s="1742">
        <v>0</v>
      </c>
      <c r="Q90" s="1742">
        <v>0</v>
      </c>
      <c r="R90" s="1742">
        <v>11000000</v>
      </c>
      <c r="S90" s="1742">
        <v>5000000</v>
      </c>
      <c r="T90" s="1742">
        <v>0</v>
      </c>
      <c r="U90" s="1744"/>
      <c r="V90" s="1094"/>
      <c r="W90" s="178"/>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178"/>
      <c r="BI90" s="178"/>
      <c r="BJ90" s="178"/>
      <c r="BK90" s="178"/>
      <c r="BL90" s="178"/>
      <c r="BM90" s="178"/>
      <c r="BN90" s="178"/>
      <c r="BO90" s="178"/>
      <c r="BP90" s="178"/>
      <c r="BQ90" s="178"/>
      <c r="BR90" s="178"/>
      <c r="BS90" s="178"/>
      <c r="BT90" s="178"/>
      <c r="BU90" s="178"/>
      <c r="BV90" s="178"/>
      <c r="BW90" s="178"/>
      <c r="BX90" s="178"/>
      <c r="BY90" s="178"/>
      <c r="BZ90" s="178"/>
      <c r="CA90" s="178"/>
      <c r="CB90" s="178"/>
      <c r="CC90" s="178"/>
      <c r="CD90" s="178"/>
      <c r="CE90" s="178"/>
      <c r="CF90" s="178"/>
      <c r="CG90" s="178"/>
      <c r="CH90" s="178"/>
      <c r="CI90" s="178"/>
      <c r="CJ90" s="178"/>
      <c r="CK90" s="178"/>
      <c r="CL90" s="178"/>
      <c r="CM90" s="178"/>
      <c r="CN90" s="178"/>
      <c r="CO90" s="178"/>
      <c r="CP90" s="178"/>
      <c r="CQ90" s="178"/>
      <c r="CR90" s="178"/>
      <c r="CS90" s="178"/>
      <c r="CT90" s="178"/>
      <c r="CU90" s="178"/>
      <c r="CV90" s="178"/>
      <c r="CW90" s="178"/>
      <c r="CX90" s="178"/>
      <c r="CY90" s="178"/>
      <c r="CZ90" s="178"/>
      <c r="DA90" s="178"/>
      <c r="DB90" s="178"/>
      <c r="DC90" s="178"/>
      <c r="DD90" s="178"/>
      <c r="DE90" s="178"/>
      <c r="DF90" s="178"/>
      <c r="DG90" s="178"/>
      <c r="DH90" s="178"/>
      <c r="DI90" s="178"/>
      <c r="DJ90" s="178"/>
      <c r="DK90" s="178"/>
      <c r="DL90" s="178"/>
      <c r="DM90" s="178"/>
      <c r="DN90" s="178"/>
      <c r="DO90" s="178"/>
      <c r="DP90" s="178"/>
      <c r="DQ90" s="178"/>
      <c r="DR90" s="178"/>
      <c r="DS90" s="178"/>
      <c r="DT90" s="178"/>
      <c r="DU90" s="178"/>
      <c r="DV90" s="178"/>
      <c r="DW90" s="178"/>
      <c r="DX90" s="178"/>
      <c r="DY90" s="178"/>
      <c r="DZ90" s="178"/>
      <c r="EA90" s="178"/>
      <c r="EB90" s="178"/>
      <c r="EC90" s="178"/>
      <c r="ED90" s="178"/>
      <c r="EE90" s="178"/>
      <c r="EF90" s="178"/>
      <c r="EG90" s="178"/>
      <c r="EH90" s="178"/>
      <c r="EI90" s="178"/>
      <c r="EJ90" s="178"/>
      <c r="EK90" s="178"/>
      <c r="EL90" s="178"/>
      <c r="EM90" s="178"/>
      <c r="EN90" s="178"/>
      <c r="EO90" s="178"/>
      <c r="EP90" s="178"/>
      <c r="EQ90" s="178"/>
      <c r="ER90" s="178"/>
      <c r="ES90" s="178"/>
      <c r="ET90" s="178"/>
      <c r="EU90" s="178"/>
      <c r="EV90" s="178"/>
      <c r="EW90" s="178"/>
      <c r="EX90" s="178"/>
      <c r="EY90" s="178"/>
      <c r="EZ90" s="178"/>
      <c r="FA90" s="178"/>
      <c r="FB90" s="178"/>
      <c r="FC90" s="178"/>
      <c r="FD90" s="178"/>
      <c r="FE90" s="178"/>
      <c r="FF90" s="178"/>
      <c r="FG90" s="178"/>
      <c r="FH90" s="178"/>
      <c r="FI90" s="178"/>
      <c r="FJ90" s="178"/>
      <c r="FK90" s="178"/>
      <c r="FL90" s="178"/>
      <c r="FM90" s="178"/>
      <c r="FN90" s="178"/>
      <c r="FO90" s="178"/>
    </row>
    <row r="91" spans="1:171" s="527" customFormat="1" ht="16.2">
      <c r="A91" s="1864">
        <f>A90</f>
        <v>62731</v>
      </c>
      <c r="B91" s="1734" t="s">
        <v>1919</v>
      </c>
      <c r="C91" s="1735"/>
      <c r="D91" s="501"/>
      <c r="E91" s="1735"/>
      <c r="F91" s="1735"/>
      <c r="G91" s="501">
        <f t="shared" si="15"/>
        <v>0</v>
      </c>
      <c r="H91" s="1092">
        <f t="shared" si="16"/>
        <v>0</v>
      </c>
      <c r="I91" s="1742">
        <v>0</v>
      </c>
      <c r="J91" s="1743">
        <v>0</v>
      </c>
      <c r="K91" s="1742">
        <v>0</v>
      </c>
      <c r="L91" s="1742">
        <v>0</v>
      </c>
      <c r="M91" s="1742">
        <v>0</v>
      </c>
      <c r="N91" s="1742">
        <v>0</v>
      </c>
      <c r="O91" s="1742">
        <v>0</v>
      </c>
      <c r="P91" s="1742">
        <v>0</v>
      </c>
      <c r="Q91" s="1742">
        <v>0</v>
      </c>
      <c r="R91" s="1742">
        <v>0</v>
      </c>
      <c r="S91" s="1742">
        <v>0</v>
      </c>
      <c r="T91" s="1742">
        <v>0</v>
      </c>
      <c r="U91" s="1744"/>
      <c r="V91" s="1094"/>
      <c r="W91" s="178"/>
      <c r="X91" s="178"/>
      <c r="Y91" s="178"/>
      <c r="Z91" s="178"/>
      <c r="AA91" s="178"/>
      <c r="AB91" s="178"/>
      <c r="AC91" s="178"/>
      <c r="AD91" s="178"/>
      <c r="AE91" s="178"/>
      <c r="AF91" s="178"/>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78"/>
      <c r="BG91" s="178"/>
      <c r="BH91" s="178"/>
      <c r="BI91" s="178"/>
      <c r="BJ91" s="178"/>
      <c r="BK91" s="178"/>
      <c r="BL91" s="178"/>
      <c r="BM91" s="178"/>
      <c r="BN91" s="178"/>
      <c r="BO91" s="178"/>
      <c r="BP91" s="178"/>
      <c r="BQ91" s="178"/>
      <c r="BR91" s="178"/>
      <c r="BS91" s="178"/>
      <c r="BT91" s="178"/>
      <c r="BU91" s="178"/>
      <c r="BV91" s="178"/>
      <c r="BW91" s="178"/>
      <c r="BX91" s="178"/>
      <c r="BY91" s="178"/>
      <c r="BZ91" s="178"/>
      <c r="CA91" s="178"/>
      <c r="CB91" s="178"/>
      <c r="CC91" s="178"/>
      <c r="CD91" s="178"/>
      <c r="CE91" s="178"/>
      <c r="CF91" s="178"/>
      <c r="CG91" s="178"/>
      <c r="CH91" s="178"/>
      <c r="CI91" s="178"/>
      <c r="CJ91" s="178"/>
      <c r="CK91" s="178"/>
      <c r="CL91" s="178"/>
      <c r="CM91" s="178"/>
      <c r="CN91" s="178"/>
      <c r="CO91" s="178"/>
      <c r="CP91" s="178"/>
      <c r="CQ91" s="178"/>
      <c r="CR91" s="178"/>
      <c r="CS91" s="178"/>
      <c r="CT91" s="178"/>
      <c r="CU91" s="178"/>
      <c r="CV91" s="178"/>
      <c r="CW91" s="178"/>
      <c r="CX91" s="178"/>
      <c r="CY91" s="178"/>
      <c r="CZ91" s="178"/>
      <c r="DA91" s="178"/>
      <c r="DB91" s="178"/>
      <c r="DC91" s="178"/>
      <c r="DD91" s="178"/>
      <c r="DE91" s="178"/>
      <c r="DF91" s="178"/>
      <c r="DG91" s="178"/>
      <c r="DH91" s="178"/>
      <c r="DI91" s="178"/>
      <c r="DJ91" s="178"/>
      <c r="DK91" s="178"/>
      <c r="DL91" s="178"/>
      <c r="DM91" s="178"/>
      <c r="DN91" s="178"/>
      <c r="DO91" s="178"/>
      <c r="DP91" s="178"/>
      <c r="DQ91" s="178"/>
      <c r="DR91" s="178"/>
      <c r="DS91" s="178"/>
      <c r="DT91" s="178"/>
      <c r="DU91" s="178"/>
      <c r="DV91" s="178"/>
      <c r="DW91" s="178"/>
      <c r="DX91" s="178"/>
      <c r="DY91" s="178"/>
      <c r="DZ91" s="178"/>
      <c r="EA91" s="178"/>
      <c r="EB91" s="178"/>
      <c r="EC91" s="178"/>
      <c r="ED91" s="178"/>
      <c r="EE91" s="178"/>
      <c r="EF91" s="178"/>
      <c r="EG91" s="178"/>
      <c r="EH91" s="178"/>
      <c r="EI91" s="178"/>
      <c r="EJ91" s="178"/>
      <c r="EK91" s="178"/>
      <c r="EL91" s="178"/>
      <c r="EM91" s="178"/>
      <c r="EN91" s="178"/>
      <c r="EO91" s="178"/>
      <c r="EP91" s="178"/>
      <c r="EQ91" s="178"/>
      <c r="ER91" s="178"/>
      <c r="ES91" s="178"/>
      <c r="ET91" s="178"/>
      <c r="EU91" s="178"/>
      <c r="EV91" s="178"/>
      <c r="EW91" s="178"/>
      <c r="EX91" s="178"/>
      <c r="EY91" s="178"/>
      <c r="EZ91" s="178"/>
      <c r="FA91" s="178"/>
      <c r="FB91" s="178"/>
      <c r="FC91" s="178"/>
      <c r="FD91" s="178"/>
      <c r="FE91" s="178"/>
      <c r="FF91" s="178"/>
      <c r="FG91" s="178"/>
      <c r="FH91" s="178"/>
      <c r="FI91" s="178"/>
      <c r="FJ91" s="178"/>
      <c r="FK91" s="178"/>
      <c r="FL91" s="178"/>
      <c r="FM91" s="178"/>
      <c r="FN91" s="178"/>
      <c r="FO91" s="178"/>
    </row>
    <row r="92" spans="1:171" s="527" customFormat="1" ht="16.2">
      <c r="A92" s="1864">
        <v>62731</v>
      </c>
      <c r="B92" s="1734" t="s">
        <v>1414</v>
      </c>
      <c r="C92" s="1735"/>
      <c r="D92" s="501">
        <v>21000000</v>
      </c>
      <c r="E92" s="1735"/>
      <c r="F92" s="1735"/>
      <c r="G92" s="501">
        <f t="shared" si="15"/>
        <v>0</v>
      </c>
      <c r="H92" s="1092">
        <f>G92*70%</f>
        <v>0</v>
      </c>
      <c r="I92" s="1742">
        <v>0</v>
      </c>
      <c r="J92" s="1743">
        <v>0</v>
      </c>
      <c r="K92" s="1742">
        <v>0</v>
      </c>
      <c r="L92" s="1742">
        <v>0</v>
      </c>
      <c r="M92" s="1742">
        <v>0</v>
      </c>
      <c r="N92" s="1742">
        <v>0</v>
      </c>
      <c r="O92" s="1742">
        <v>0</v>
      </c>
      <c r="P92" s="1742">
        <v>0</v>
      </c>
      <c r="Q92" s="1742">
        <v>0</v>
      </c>
      <c r="R92" s="1742">
        <v>0</v>
      </c>
      <c r="S92" s="1742">
        <v>0</v>
      </c>
      <c r="T92" s="1742">
        <v>0</v>
      </c>
      <c r="U92" s="1744"/>
      <c r="V92" s="1094"/>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8"/>
      <c r="BT92" s="178"/>
      <c r="BU92" s="178"/>
      <c r="BV92" s="178"/>
      <c r="BW92" s="178"/>
      <c r="BX92" s="178"/>
      <c r="BY92" s="178"/>
      <c r="BZ92" s="178"/>
      <c r="CA92" s="178"/>
      <c r="CB92" s="178"/>
      <c r="CC92" s="178"/>
      <c r="CD92" s="178"/>
      <c r="CE92" s="178"/>
      <c r="CF92" s="178"/>
      <c r="CG92" s="178"/>
      <c r="CH92" s="178"/>
      <c r="CI92" s="178"/>
      <c r="CJ92" s="178"/>
      <c r="CK92" s="178"/>
      <c r="CL92" s="178"/>
      <c r="CM92" s="178"/>
      <c r="CN92" s="178"/>
      <c r="CO92" s="178"/>
      <c r="CP92" s="178"/>
      <c r="CQ92" s="178"/>
      <c r="CR92" s="178"/>
      <c r="CS92" s="178"/>
      <c r="CT92" s="178"/>
      <c r="CU92" s="178"/>
      <c r="CV92" s="178"/>
      <c r="CW92" s="178"/>
      <c r="CX92" s="178"/>
      <c r="CY92" s="178"/>
      <c r="CZ92" s="178"/>
      <c r="DA92" s="178"/>
      <c r="DB92" s="178"/>
      <c r="DC92" s="178"/>
      <c r="DD92" s="178"/>
      <c r="DE92" s="178"/>
      <c r="DF92" s="178"/>
      <c r="DG92" s="178"/>
      <c r="DH92" s="178"/>
      <c r="DI92" s="178"/>
      <c r="DJ92" s="178"/>
      <c r="DK92" s="178"/>
      <c r="DL92" s="178"/>
      <c r="DM92" s="178"/>
      <c r="DN92" s="178"/>
      <c r="DO92" s="178"/>
      <c r="DP92" s="178"/>
      <c r="DQ92" s="178"/>
      <c r="DR92" s="178"/>
      <c r="DS92" s="178"/>
      <c r="DT92" s="178"/>
      <c r="DU92" s="178"/>
      <c r="DV92" s="178"/>
      <c r="DW92" s="178"/>
      <c r="DX92" s="178"/>
      <c r="DY92" s="178"/>
      <c r="DZ92" s="178"/>
      <c r="EA92" s="178"/>
      <c r="EB92" s="178"/>
      <c r="EC92" s="178"/>
      <c r="ED92" s="178"/>
      <c r="EE92" s="178"/>
      <c r="EF92" s="178"/>
      <c r="EG92" s="178"/>
      <c r="EH92" s="178"/>
      <c r="EI92" s="178"/>
      <c r="EJ92" s="178"/>
      <c r="EK92" s="178"/>
      <c r="EL92" s="178"/>
      <c r="EM92" s="178"/>
      <c r="EN92" s="178"/>
      <c r="EO92" s="178"/>
      <c r="EP92" s="178"/>
      <c r="EQ92" s="178"/>
      <c r="ER92" s="178"/>
      <c r="ES92" s="178"/>
      <c r="ET92" s="178"/>
      <c r="EU92" s="178"/>
      <c r="EV92" s="178"/>
      <c r="EW92" s="178"/>
      <c r="EX92" s="178"/>
      <c r="EY92" s="178"/>
      <c r="EZ92" s="178"/>
      <c r="FA92" s="178"/>
      <c r="FB92" s="178"/>
      <c r="FC92" s="178"/>
      <c r="FD92" s="178"/>
      <c r="FE92" s="178"/>
      <c r="FF92" s="178"/>
      <c r="FG92" s="178"/>
      <c r="FH92" s="178"/>
      <c r="FI92" s="178"/>
      <c r="FJ92" s="178"/>
      <c r="FK92" s="178"/>
      <c r="FL92" s="178"/>
      <c r="FM92" s="178"/>
      <c r="FN92" s="178"/>
      <c r="FO92" s="178"/>
    </row>
    <row r="93" spans="1:171" s="213" customFormat="1">
      <c r="A93" s="1750">
        <v>5</v>
      </c>
      <c r="B93" s="1750" t="s">
        <v>488</v>
      </c>
      <c r="C93" s="1725">
        <f>C94+C111</f>
        <v>21588428912</v>
      </c>
      <c r="D93" s="1725">
        <f>D94+D111</f>
        <v>16175261072.125</v>
      </c>
      <c r="E93" s="1725">
        <f>'[84]DK2024 (11.24)'!$W$62</f>
        <v>24897040855.400002</v>
      </c>
      <c r="F93" s="1725">
        <f>'[85]2025 (10.25)'!$AN$68</f>
        <v>29041189194.200005</v>
      </c>
      <c r="G93" s="1725">
        <f>G94+G111</f>
        <v>30888560000</v>
      </c>
      <c r="H93" s="1725">
        <f>H94+H111</f>
        <v>4707310000</v>
      </c>
      <c r="I93" s="1739">
        <f>I94+I111</f>
        <v>9025300000</v>
      </c>
      <c r="J93" s="1740">
        <f t="shared" ref="J93:T93" si="17">J94+J111</f>
        <v>521800000</v>
      </c>
      <c r="K93" s="1739">
        <f t="shared" si="17"/>
        <v>920650000</v>
      </c>
      <c r="L93" s="1739">
        <f t="shared" si="17"/>
        <v>938020000</v>
      </c>
      <c r="M93" s="1739">
        <f t="shared" si="17"/>
        <v>684890000</v>
      </c>
      <c r="N93" s="1739">
        <f t="shared" si="17"/>
        <v>3755000000</v>
      </c>
      <c r="O93" s="1739">
        <f t="shared" si="17"/>
        <v>2812400000</v>
      </c>
      <c r="P93" s="1739">
        <f t="shared" si="17"/>
        <v>4012600000</v>
      </c>
      <c r="Q93" s="1739">
        <f t="shared" si="17"/>
        <v>1527600000</v>
      </c>
      <c r="R93" s="1739">
        <f t="shared" si="17"/>
        <v>452600000</v>
      </c>
      <c r="S93" s="1739">
        <f t="shared" si="17"/>
        <v>3189100000</v>
      </c>
      <c r="T93" s="1739">
        <f t="shared" si="17"/>
        <v>473600000</v>
      </c>
      <c r="U93" s="1741"/>
      <c r="V93" s="716"/>
      <c r="W93" s="716"/>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row>
    <row r="94" spans="1:171" s="213" customFormat="1">
      <c r="A94" s="1750"/>
      <c r="B94" s="1753" t="s">
        <v>427</v>
      </c>
      <c r="C94" s="1725">
        <f t="shared" ref="C94:G94" si="18">C95+C96+C99</f>
        <v>7689563874.9416695</v>
      </c>
      <c r="D94" s="1725">
        <f t="shared" si="18"/>
        <v>4345000000</v>
      </c>
      <c r="E94" s="1725">
        <f t="shared" si="18"/>
        <v>0</v>
      </c>
      <c r="F94" s="1725"/>
      <c r="G94" s="1725">
        <f t="shared" si="18"/>
        <v>4913560000</v>
      </c>
      <c r="H94" s="1726">
        <f>H95+H96+H99</f>
        <v>4707310000</v>
      </c>
      <c r="I94" s="1739">
        <f>I95+I96+I99</f>
        <v>240300000</v>
      </c>
      <c r="J94" s="1740">
        <f>J95+J96+J99</f>
        <v>121800000</v>
      </c>
      <c r="K94" s="1739">
        <f t="shared" ref="K94:T94" si="19">K95+K96+K99</f>
        <v>470650000</v>
      </c>
      <c r="L94" s="1739">
        <f t="shared" si="19"/>
        <v>438020000</v>
      </c>
      <c r="M94" s="1739">
        <f t="shared" si="19"/>
        <v>434890000</v>
      </c>
      <c r="N94" s="1739">
        <f t="shared" si="19"/>
        <v>430000000</v>
      </c>
      <c r="O94" s="1739">
        <f t="shared" si="19"/>
        <v>522400000</v>
      </c>
      <c r="P94" s="1739">
        <f t="shared" si="19"/>
        <v>412600000</v>
      </c>
      <c r="Q94" s="1739">
        <f t="shared" si="19"/>
        <v>477600000</v>
      </c>
      <c r="R94" s="1739">
        <f t="shared" si="19"/>
        <v>452600000</v>
      </c>
      <c r="S94" s="1739">
        <f t="shared" si="19"/>
        <v>439100000</v>
      </c>
      <c r="T94" s="1739">
        <f t="shared" si="19"/>
        <v>473600000</v>
      </c>
      <c r="U94" s="1741"/>
      <c r="V94" s="716"/>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row>
    <row r="95" spans="1:171" s="527" customFormat="1" ht="16.2">
      <c r="A95" s="1864"/>
      <c r="B95" s="1754" t="s">
        <v>415</v>
      </c>
      <c r="C95" s="1755">
        <v>50000000</v>
      </c>
      <c r="D95" s="1755">
        <v>50000000</v>
      </c>
      <c r="E95" s="1755"/>
      <c r="F95" s="1755"/>
      <c r="G95" s="1096">
        <f>SUM(I95:T95)</f>
        <v>0</v>
      </c>
      <c r="H95" s="1756">
        <f>G95</f>
        <v>0</v>
      </c>
      <c r="I95" s="1739"/>
      <c r="J95" s="1740"/>
      <c r="K95" s="1739"/>
      <c r="L95" s="1739"/>
      <c r="M95" s="1739"/>
      <c r="N95" s="1739"/>
      <c r="O95" s="1739"/>
      <c r="P95" s="1739"/>
      <c r="Q95" s="1739"/>
      <c r="R95" s="1739"/>
      <c r="S95" s="1739"/>
      <c r="T95" s="1739"/>
      <c r="U95" s="1741"/>
      <c r="V95" s="716"/>
      <c r="W95" s="178"/>
      <c r="X95" s="178"/>
      <c r="Y95" s="178"/>
      <c r="Z95" s="178"/>
      <c r="AA95" s="178"/>
      <c r="AB95" s="178"/>
      <c r="AC95" s="178"/>
      <c r="AD95" s="178"/>
      <c r="AE95" s="178"/>
      <c r="AF95" s="178"/>
      <c r="AG95" s="178"/>
      <c r="AH95" s="178"/>
      <c r="AI95" s="178"/>
      <c r="AJ95" s="178"/>
      <c r="AK95" s="178"/>
      <c r="AL95" s="178"/>
      <c r="AM95" s="178"/>
      <c r="AN95" s="178"/>
      <c r="AO95" s="178"/>
      <c r="AP95" s="178"/>
      <c r="AQ95" s="178"/>
      <c r="AR95" s="178"/>
      <c r="AS95" s="178"/>
      <c r="AT95" s="178"/>
      <c r="AU95" s="178"/>
      <c r="AV95" s="178"/>
      <c r="AW95" s="178"/>
      <c r="AX95" s="178"/>
      <c r="AY95" s="178"/>
      <c r="AZ95" s="178"/>
      <c r="BA95" s="178"/>
      <c r="BB95" s="178"/>
      <c r="BC95" s="178"/>
      <c r="BD95" s="178"/>
      <c r="BE95" s="178"/>
      <c r="BF95" s="178"/>
      <c r="BG95" s="178"/>
      <c r="BH95" s="178"/>
      <c r="BI95" s="178"/>
      <c r="BJ95" s="178"/>
      <c r="BK95" s="178"/>
      <c r="BL95" s="178"/>
      <c r="BM95" s="178"/>
      <c r="BN95" s="178"/>
      <c r="BO95" s="178"/>
      <c r="BP95" s="178"/>
      <c r="BQ95" s="178"/>
      <c r="BR95" s="178"/>
      <c r="BS95" s="178"/>
      <c r="BT95" s="178"/>
      <c r="BU95" s="178"/>
      <c r="BV95" s="178"/>
      <c r="BW95" s="178"/>
      <c r="BX95" s="178"/>
      <c r="BY95" s="178"/>
      <c r="BZ95" s="178"/>
      <c r="CA95" s="178"/>
      <c r="CB95" s="178"/>
      <c r="CC95" s="178"/>
      <c r="CD95" s="178"/>
      <c r="CE95" s="178"/>
      <c r="CF95" s="178"/>
      <c r="CG95" s="178"/>
      <c r="CH95" s="178"/>
      <c r="CI95" s="178"/>
      <c r="CJ95" s="178"/>
      <c r="CK95" s="178"/>
      <c r="CL95" s="178"/>
      <c r="CM95" s="178"/>
      <c r="CN95" s="178"/>
      <c r="CO95" s="178"/>
      <c r="CP95" s="178"/>
      <c r="CQ95" s="178"/>
      <c r="CR95" s="178"/>
      <c r="CS95" s="178"/>
      <c r="CT95" s="178"/>
      <c r="CU95" s="178"/>
      <c r="CV95" s="178"/>
      <c r="CW95" s="178"/>
      <c r="CX95" s="178"/>
      <c r="CY95" s="178"/>
      <c r="CZ95" s="178"/>
      <c r="DA95" s="178"/>
      <c r="DB95" s="178"/>
      <c r="DC95" s="178"/>
      <c r="DD95" s="178"/>
      <c r="DE95" s="178"/>
      <c r="DF95" s="178"/>
      <c r="DG95" s="178"/>
      <c r="DH95" s="178"/>
      <c r="DI95" s="178"/>
      <c r="DJ95" s="178"/>
      <c r="DK95" s="178"/>
      <c r="DL95" s="178"/>
      <c r="DM95" s="178"/>
      <c r="DN95" s="178"/>
      <c r="DO95" s="178"/>
      <c r="DP95" s="178"/>
      <c r="DQ95" s="178"/>
      <c r="DR95" s="178"/>
      <c r="DS95" s="178"/>
      <c r="DT95" s="178"/>
      <c r="DU95" s="178"/>
      <c r="DV95" s="178"/>
      <c r="DW95" s="178"/>
      <c r="DX95" s="178"/>
      <c r="DY95" s="178"/>
      <c r="DZ95" s="178"/>
      <c r="EA95" s="178"/>
      <c r="EB95" s="178"/>
      <c r="EC95" s="178"/>
      <c r="ED95" s="178"/>
      <c r="EE95" s="178"/>
      <c r="EF95" s="178"/>
      <c r="EG95" s="178"/>
      <c r="EH95" s="178"/>
      <c r="EI95" s="178"/>
      <c r="EJ95" s="178"/>
      <c r="EK95" s="178"/>
      <c r="EL95" s="178"/>
      <c r="EM95" s="178"/>
      <c r="EN95" s="178"/>
      <c r="EO95" s="178"/>
      <c r="EP95" s="178"/>
      <c r="EQ95" s="178"/>
      <c r="ER95" s="178"/>
      <c r="ES95" s="178"/>
      <c r="ET95" s="178"/>
      <c r="EU95" s="178"/>
      <c r="EV95" s="178"/>
      <c r="EW95" s="178"/>
      <c r="EX95" s="178"/>
      <c r="EY95" s="178"/>
      <c r="EZ95" s="178"/>
      <c r="FA95" s="178"/>
      <c r="FB95" s="178"/>
      <c r="FC95" s="178"/>
      <c r="FD95" s="178"/>
      <c r="FE95" s="178"/>
      <c r="FF95" s="178"/>
      <c r="FG95" s="178"/>
      <c r="FH95" s="178"/>
      <c r="FI95" s="178"/>
      <c r="FJ95" s="178"/>
      <c r="FK95" s="178"/>
      <c r="FL95" s="178"/>
      <c r="FM95" s="178"/>
      <c r="FN95" s="178"/>
      <c r="FO95" s="178"/>
    </row>
    <row r="96" spans="1:171" s="527" customFormat="1" ht="16.2">
      <c r="A96" s="1864"/>
      <c r="B96" s="1754" t="s">
        <v>984</v>
      </c>
      <c r="C96" s="1757">
        <v>767940000</v>
      </c>
      <c r="D96" s="1757">
        <f>SUM(D97:D98)</f>
        <v>950000000</v>
      </c>
      <c r="E96" s="1757"/>
      <c r="F96" s="1757"/>
      <c r="G96" s="1757">
        <f>SUM(G97:G98)</f>
        <v>657760000</v>
      </c>
      <c r="H96" s="1758">
        <f>SUM(H97:H98)</f>
        <v>657760000</v>
      </c>
      <c r="I96" s="1739">
        <f>SUM(I97:I98)</f>
        <v>53500000</v>
      </c>
      <c r="J96" s="1740">
        <f t="shared" ref="J96:T96" si="20">SUM(J97:J98)</f>
        <v>82000000</v>
      </c>
      <c r="K96" s="1739">
        <f t="shared" si="20"/>
        <v>50000000</v>
      </c>
      <c r="L96" s="1739">
        <f t="shared" si="20"/>
        <v>61860000</v>
      </c>
      <c r="M96" s="1739">
        <f t="shared" si="20"/>
        <v>57900000</v>
      </c>
      <c r="N96" s="1739">
        <f t="shared" si="20"/>
        <v>55500000</v>
      </c>
      <c r="O96" s="1739">
        <f t="shared" si="20"/>
        <v>51000000</v>
      </c>
      <c r="P96" s="1739">
        <f t="shared" si="20"/>
        <v>48000000</v>
      </c>
      <c r="Q96" s="1739">
        <f t="shared" si="20"/>
        <v>51000000</v>
      </c>
      <c r="R96" s="1739">
        <f t="shared" si="20"/>
        <v>48000000</v>
      </c>
      <c r="S96" s="1739">
        <f t="shared" si="20"/>
        <v>48000000</v>
      </c>
      <c r="T96" s="1739">
        <f t="shared" si="20"/>
        <v>51000000</v>
      </c>
      <c r="U96" s="1741"/>
      <c r="V96" s="716"/>
      <c r="W96" s="178"/>
      <c r="X96" s="178"/>
      <c r="Y96" s="178"/>
      <c r="Z96" s="178"/>
      <c r="AA96" s="178"/>
      <c r="AB96" s="178"/>
      <c r="AC96" s="178"/>
      <c r="AD96" s="178"/>
      <c r="AE96" s="178"/>
      <c r="AF96" s="178"/>
      <c r="AG96" s="178"/>
      <c r="AH96" s="178"/>
      <c r="AI96" s="178"/>
      <c r="AJ96" s="178"/>
      <c r="AK96" s="178"/>
      <c r="AL96" s="178"/>
      <c r="AM96" s="178"/>
      <c r="AN96" s="178"/>
      <c r="AO96" s="178"/>
      <c r="AP96" s="178"/>
      <c r="AQ96" s="178"/>
      <c r="AR96" s="178"/>
      <c r="AS96" s="178"/>
      <c r="AT96" s="178"/>
      <c r="AU96" s="178"/>
      <c r="AV96" s="178"/>
      <c r="AW96" s="178"/>
      <c r="AX96" s="178"/>
      <c r="AY96" s="178"/>
      <c r="AZ96" s="178"/>
      <c r="BA96" s="178"/>
      <c r="BB96" s="178"/>
      <c r="BC96" s="178"/>
      <c r="BD96" s="178"/>
      <c r="BE96" s="178"/>
      <c r="BF96" s="178"/>
      <c r="BG96" s="178"/>
      <c r="BH96" s="178"/>
      <c r="BI96" s="178"/>
      <c r="BJ96" s="178"/>
      <c r="BK96" s="178"/>
      <c r="BL96" s="178"/>
      <c r="BM96" s="178"/>
      <c r="BN96" s="178"/>
      <c r="BO96" s="178"/>
      <c r="BP96" s="178"/>
      <c r="BQ96" s="178"/>
      <c r="BR96" s="178"/>
      <c r="BS96" s="178"/>
      <c r="BT96" s="178"/>
      <c r="BU96" s="178"/>
      <c r="BV96" s="178"/>
      <c r="BW96" s="178"/>
      <c r="BX96" s="178"/>
      <c r="BY96" s="178"/>
      <c r="BZ96" s="178"/>
      <c r="CA96" s="178"/>
      <c r="CB96" s="178"/>
      <c r="CC96" s="178"/>
      <c r="CD96" s="178"/>
      <c r="CE96" s="178"/>
      <c r="CF96" s="178"/>
      <c r="CG96" s="178"/>
      <c r="CH96" s="178"/>
      <c r="CI96" s="178"/>
      <c r="CJ96" s="178"/>
      <c r="CK96" s="178"/>
      <c r="CL96" s="178"/>
      <c r="CM96" s="178"/>
      <c r="CN96" s="178"/>
      <c r="CO96" s="178"/>
      <c r="CP96" s="178"/>
      <c r="CQ96" s="178"/>
      <c r="CR96" s="178"/>
      <c r="CS96" s="178"/>
      <c r="CT96" s="178"/>
      <c r="CU96" s="178"/>
      <c r="CV96" s="178"/>
      <c r="CW96" s="178"/>
      <c r="CX96" s="178"/>
      <c r="CY96" s="178"/>
      <c r="CZ96" s="178"/>
      <c r="DA96" s="178"/>
      <c r="DB96" s="178"/>
      <c r="DC96" s="178"/>
      <c r="DD96" s="178"/>
      <c r="DE96" s="178"/>
      <c r="DF96" s="178"/>
      <c r="DG96" s="178"/>
      <c r="DH96" s="178"/>
      <c r="DI96" s="178"/>
      <c r="DJ96" s="178"/>
      <c r="DK96" s="178"/>
      <c r="DL96" s="178"/>
      <c r="DM96" s="178"/>
      <c r="DN96" s="178"/>
      <c r="DO96" s="178"/>
      <c r="DP96" s="178"/>
      <c r="DQ96" s="178"/>
      <c r="DR96" s="178"/>
      <c r="DS96" s="178"/>
      <c r="DT96" s="178"/>
      <c r="DU96" s="178"/>
      <c r="DV96" s="178"/>
      <c r="DW96" s="178"/>
      <c r="DX96" s="178"/>
      <c r="DY96" s="178"/>
      <c r="DZ96" s="178"/>
      <c r="EA96" s="178"/>
      <c r="EB96" s="178"/>
      <c r="EC96" s="178"/>
      <c r="ED96" s="178"/>
      <c r="EE96" s="178"/>
      <c r="EF96" s="178"/>
      <c r="EG96" s="178"/>
      <c r="EH96" s="178"/>
      <c r="EI96" s="178"/>
      <c r="EJ96" s="178"/>
      <c r="EK96" s="178"/>
      <c r="EL96" s="178"/>
      <c r="EM96" s="178"/>
      <c r="EN96" s="178"/>
      <c r="EO96" s="178"/>
      <c r="EP96" s="178"/>
      <c r="EQ96" s="178"/>
      <c r="ER96" s="178"/>
      <c r="ES96" s="178"/>
      <c r="ET96" s="178"/>
      <c r="EU96" s="178"/>
      <c r="EV96" s="178"/>
      <c r="EW96" s="178"/>
      <c r="EX96" s="178"/>
      <c r="EY96" s="178"/>
      <c r="EZ96" s="178"/>
      <c r="FA96" s="178"/>
      <c r="FB96" s="178"/>
      <c r="FC96" s="178"/>
      <c r="FD96" s="178"/>
      <c r="FE96" s="178"/>
      <c r="FF96" s="178"/>
      <c r="FG96" s="178"/>
      <c r="FH96" s="178"/>
      <c r="FI96" s="178"/>
      <c r="FJ96" s="178"/>
      <c r="FK96" s="178"/>
      <c r="FL96" s="178"/>
      <c r="FM96" s="178"/>
      <c r="FN96" s="178"/>
      <c r="FO96" s="178"/>
    </row>
    <row r="97" spans="1:171">
      <c r="A97" s="1863">
        <v>627782</v>
      </c>
      <c r="B97" s="1734" t="s">
        <v>981</v>
      </c>
      <c r="C97" s="1731">
        <v>767940000</v>
      </c>
      <c r="D97" s="1731">
        <v>450000000</v>
      </c>
      <c r="E97" s="1731"/>
      <c r="F97" s="1731"/>
      <c r="G97" s="501">
        <f>SUM(I97:T97)</f>
        <v>370000000</v>
      </c>
      <c r="H97" s="1746">
        <f>G97</f>
        <v>370000000</v>
      </c>
      <c r="I97" s="1742">
        <v>31000000</v>
      </c>
      <c r="J97" s="1743">
        <v>50000000</v>
      </c>
      <c r="K97" s="1742">
        <v>27000000</v>
      </c>
      <c r="L97" s="1742">
        <v>41000000</v>
      </c>
      <c r="M97" s="1742">
        <v>30500000</v>
      </c>
      <c r="N97" s="1742">
        <v>28500000</v>
      </c>
      <c r="O97" s="1742">
        <v>27000000</v>
      </c>
      <c r="P97" s="1742">
        <v>26000000</v>
      </c>
      <c r="Q97" s="1742">
        <v>28000000</v>
      </c>
      <c r="R97" s="1742">
        <v>26500000</v>
      </c>
      <c r="S97" s="1742">
        <v>26500000</v>
      </c>
      <c r="T97" s="1742">
        <v>28000000</v>
      </c>
      <c r="U97" s="1728"/>
      <c r="V97" s="716"/>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row>
    <row r="98" spans="1:171">
      <c r="A98" s="1863">
        <v>627782</v>
      </c>
      <c r="B98" s="1734" t="s">
        <v>982</v>
      </c>
      <c r="C98" s="1731"/>
      <c r="D98" s="1731">
        <v>500000000</v>
      </c>
      <c r="E98" s="1731"/>
      <c r="F98" s="1731"/>
      <c r="G98" s="501">
        <f t="shared" ref="G98:G110" si="21">SUM(I98:T98)</f>
        <v>287760000</v>
      </c>
      <c r="H98" s="1746">
        <f>G98</f>
        <v>287760000</v>
      </c>
      <c r="I98" s="1742">
        <v>22500000</v>
      </c>
      <c r="J98" s="1743">
        <v>32000000</v>
      </c>
      <c r="K98" s="1742">
        <v>23000000</v>
      </c>
      <c r="L98" s="1742">
        <v>20860000</v>
      </c>
      <c r="M98" s="1742">
        <v>27400000</v>
      </c>
      <c r="N98" s="1742">
        <v>27000000</v>
      </c>
      <c r="O98" s="1742">
        <v>24000000</v>
      </c>
      <c r="P98" s="1742">
        <v>22000000</v>
      </c>
      <c r="Q98" s="1742">
        <v>23000000</v>
      </c>
      <c r="R98" s="1742">
        <v>21500000</v>
      </c>
      <c r="S98" s="1742">
        <v>21500000</v>
      </c>
      <c r="T98" s="1742">
        <v>23000000</v>
      </c>
      <c r="U98" s="1728"/>
      <c r="V98" s="716"/>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row>
    <row r="99" spans="1:171" s="178" customFormat="1" ht="16.2">
      <c r="A99" s="1864"/>
      <c r="B99" s="1754" t="s">
        <v>424</v>
      </c>
      <c r="C99" s="1757">
        <v>6871623874.9416695</v>
      </c>
      <c r="D99" s="1757">
        <f>SUM(D100:D110)</f>
        <v>3345000000</v>
      </c>
      <c r="E99" s="1757"/>
      <c r="F99" s="1757"/>
      <c r="G99" s="1757">
        <f>SUM(G100:G110)</f>
        <v>4255800000</v>
      </c>
      <c r="H99" s="1758">
        <f>SUM(H100:H110)</f>
        <v>4049550000</v>
      </c>
      <c r="I99" s="1739">
        <f>SUM(I100:I110)</f>
        <v>186800000</v>
      </c>
      <c r="J99" s="1739">
        <f t="shared" ref="J99:T99" si="22">SUM(J100:J110)</f>
        <v>39800000</v>
      </c>
      <c r="K99" s="1739">
        <f t="shared" si="22"/>
        <v>420650000</v>
      </c>
      <c r="L99" s="1739">
        <f t="shared" si="22"/>
        <v>376160000</v>
      </c>
      <c r="M99" s="1739">
        <f t="shared" si="22"/>
        <v>376990000</v>
      </c>
      <c r="N99" s="1739">
        <f t="shared" si="22"/>
        <v>374500000</v>
      </c>
      <c r="O99" s="1739">
        <f t="shared" si="22"/>
        <v>471400000</v>
      </c>
      <c r="P99" s="1739">
        <f t="shared" si="22"/>
        <v>364600000</v>
      </c>
      <c r="Q99" s="1739">
        <f t="shared" si="22"/>
        <v>426600000</v>
      </c>
      <c r="R99" s="1739">
        <f t="shared" si="22"/>
        <v>404600000</v>
      </c>
      <c r="S99" s="1739">
        <f t="shared" si="22"/>
        <v>391100000</v>
      </c>
      <c r="T99" s="1739">
        <f t="shared" si="22"/>
        <v>422600000</v>
      </c>
      <c r="U99" s="1745"/>
      <c r="V99" s="716"/>
    </row>
    <row r="100" spans="1:171" s="5" customFormat="1">
      <c r="A100" s="1863">
        <v>627782</v>
      </c>
      <c r="B100" s="1734" t="s">
        <v>897</v>
      </c>
      <c r="C100" s="1735"/>
      <c r="D100" s="1735">
        <v>250000000</v>
      </c>
      <c r="E100" s="1735"/>
      <c r="F100" s="1735"/>
      <c r="G100" s="501">
        <f t="shared" si="21"/>
        <v>582870000</v>
      </c>
      <c r="H100" s="1092">
        <f>G100</f>
        <v>582870000</v>
      </c>
      <c r="I100" s="1742">
        <v>45000000</v>
      </c>
      <c r="J100" s="1743">
        <v>5000000</v>
      </c>
      <c r="K100" s="1742">
        <v>101000000</v>
      </c>
      <c r="L100" s="1742">
        <v>43000000</v>
      </c>
      <c r="M100" s="1742">
        <v>57170000</v>
      </c>
      <c r="N100" s="1742">
        <v>48700000</v>
      </c>
      <c r="O100" s="1742">
        <v>45000000</v>
      </c>
      <c r="P100" s="1742">
        <v>47000000</v>
      </c>
      <c r="Q100" s="1742">
        <v>45000000</v>
      </c>
      <c r="R100" s="1742">
        <v>50000000</v>
      </c>
      <c r="S100" s="1742">
        <v>46000000</v>
      </c>
      <c r="T100" s="1742">
        <v>50000000</v>
      </c>
      <c r="U100" s="1744"/>
      <c r="V100" s="716"/>
    </row>
    <row r="101" spans="1:171" s="2574" customFormat="1">
      <c r="A101" s="2565">
        <v>627783</v>
      </c>
      <c r="B101" s="2566" t="s">
        <v>898</v>
      </c>
      <c r="C101" s="2567"/>
      <c r="D101" s="2567">
        <v>288000000</v>
      </c>
      <c r="E101" s="2567"/>
      <c r="F101" s="2567"/>
      <c r="G101" s="2568">
        <f>SUM(I101:T101)</f>
        <v>515625000</v>
      </c>
      <c r="H101" s="2569">
        <f>G101*60%</f>
        <v>309375000</v>
      </c>
      <c r="I101" s="2570">
        <v>15500000</v>
      </c>
      <c r="J101" s="2571">
        <v>5000000</v>
      </c>
      <c r="K101" s="2570">
        <v>50000000</v>
      </c>
      <c r="L101" s="2570">
        <v>60000000</v>
      </c>
      <c r="M101" s="2570">
        <v>49125000</v>
      </c>
      <c r="N101" s="2570">
        <v>46000000</v>
      </c>
      <c r="O101" s="2570">
        <v>48000000</v>
      </c>
      <c r="P101" s="2570">
        <v>50000000</v>
      </c>
      <c r="Q101" s="2570">
        <v>48000000</v>
      </c>
      <c r="R101" s="2570">
        <v>46000000</v>
      </c>
      <c r="S101" s="2570">
        <v>50000000</v>
      </c>
      <c r="T101" s="2570">
        <v>48000000</v>
      </c>
      <c r="U101" s="2572"/>
      <c r="V101" s="2573"/>
    </row>
    <row r="102" spans="1:171">
      <c r="A102" s="1863">
        <v>627782</v>
      </c>
      <c r="B102" s="1734" t="s">
        <v>899</v>
      </c>
      <c r="C102" s="1736"/>
      <c r="D102" s="1736">
        <v>490000000</v>
      </c>
      <c r="E102" s="1736"/>
      <c r="F102" s="1736"/>
      <c r="G102" s="501">
        <f t="shared" si="21"/>
        <v>547275000</v>
      </c>
      <c r="H102" s="1092">
        <f t="shared" ref="H102:H109" si="23">G102</f>
        <v>547275000</v>
      </c>
      <c r="I102" s="1742">
        <v>10000000</v>
      </c>
      <c r="J102" s="1743">
        <v>5000000</v>
      </c>
      <c r="K102" s="1742">
        <v>69000000</v>
      </c>
      <c r="L102" s="1742">
        <v>44600000</v>
      </c>
      <c r="M102" s="1742">
        <v>48675000</v>
      </c>
      <c r="N102" s="1742">
        <v>62000000</v>
      </c>
      <c r="O102" s="1742">
        <v>54000000</v>
      </c>
      <c r="P102" s="1742">
        <v>58000000</v>
      </c>
      <c r="Q102" s="1742">
        <v>46000000</v>
      </c>
      <c r="R102" s="1742">
        <v>45000000</v>
      </c>
      <c r="S102" s="1742">
        <v>48000000</v>
      </c>
      <c r="T102" s="1742">
        <v>57000000</v>
      </c>
      <c r="U102" s="1744"/>
      <c r="V102" s="716"/>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row>
    <row r="103" spans="1:171">
      <c r="A103" s="1863">
        <v>627782</v>
      </c>
      <c r="B103" s="1734" t="s">
        <v>900</v>
      </c>
      <c r="C103" s="1736"/>
      <c r="D103" s="1736">
        <v>550000000</v>
      </c>
      <c r="E103" s="1736"/>
      <c r="F103" s="1736"/>
      <c r="G103" s="501">
        <f t="shared" si="21"/>
        <v>603230000</v>
      </c>
      <c r="H103" s="1092">
        <f t="shared" si="23"/>
        <v>603230000</v>
      </c>
      <c r="I103" s="1742">
        <v>54300000</v>
      </c>
      <c r="J103" s="1743">
        <v>5000000</v>
      </c>
      <c r="K103" s="1742">
        <v>46000000</v>
      </c>
      <c r="L103" s="1742">
        <v>91930000</v>
      </c>
      <c r="M103" s="1742">
        <v>46000000</v>
      </c>
      <c r="N103" s="1742">
        <v>50000000</v>
      </c>
      <c r="O103" s="1742">
        <v>60000000</v>
      </c>
      <c r="P103" s="1742">
        <v>47000000</v>
      </c>
      <c r="Q103" s="1742">
        <v>52000000</v>
      </c>
      <c r="R103" s="1742">
        <v>45000000</v>
      </c>
      <c r="S103" s="1742">
        <v>50000000</v>
      </c>
      <c r="T103" s="1742">
        <v>56000000</v>
      </c>
      <c r="U103" s="1744"/>
      <c r="V103" s="716"/>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row>
    <row r="104" spans="1:171">
      <c r="A104" s="1863">
        <v>627782</v>
      </c>
      <c r="B104" s="1734" t="s">
        <v>901</v>
      </c>
      <c r="C104" s="1736"/>
      <c r="D104" s="1736">
        <v>550000000</v>
      </c>
      <c r="E104" s="1736"/>
      <c r="F104" s="1736"/>
      <c r="G104" s="501">
        <f t="shared" si="21"/>
        <v>543000000</v>
      </c>
      <c r="H104" s="1092">
        <f t="shared" si="23"/>
        <v>543000000</v>
      </c>
      <c r="I104" s="1742">
        <v>8000000</v>
      </c>
      <c r="J104" s="1743">
        <v>8000000</v>
      </c>
      <c r="K104" s="1742">
        <v>61000000</v>
      </c>
      <c r="L104" s="1742">
        <v>45000000</v>
      </c>
      <c r="M104" s="1742">
        <v>65000000</v>
      </c>
      <c r="N104" s="1742">
        <v>47000000</v>
      </c>
      <c r="O104" s="1742">
        <v>46000000</v>
      </c>
      <c r="P104" s="1742">
        <v>63000000</v>
      </c>
      <c r="Q104" s="1742">
        <v>50000000</v>
      </c>
      <c r="R104" s="1742">
        <v>55000000</v>
      </c>
      <c r="S104" s="1742">
        <v>47000000</v>
      </c>
      <c r="T104" s="1742">
        <v>48000000</v>
      </c>
      <c r="U104" s="1744"/>
      <c r="V104" s="716"/>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row>
    <row r="105" spans="1:171">
      <c r="A105" s="1863">
        <v>627782</v>
      </c>
      <c r="B105" s="1734" t="s">
        <v>902</v>
      </c>
      <c r="C105" s="1736"/>
      <c r="D105" s="1736">
        <v>320000000</v>
      </c>
      <c r="E105" s="1736"/>
      <c r="F105" s="1736"/>
      <c r="G105" s="501">
        <f t="shared" si="21"/>
        <v>557960000</v>
      </c>
      <c r="H105" s="1092">
        <f t="shared" si="23"/>
        <v>557960000</v>
      </c>
      <c r="I105" s="1742">
        <v>48200000</v>
      </c>
      <c r="J105" s="1743">
        <v>5000000</v>
      </c>
      <c r="K105" s="1742">
        <v>46400000</v>
      </c>
      <c r="L105" s="1742">
        <v>44860000</v>
      </c>
      <c r="M105" s="1742">
        <v>46000000</v>
      </c>
      <c r="N105" s="1742">
        <v>70000000</v>
      </c>
      <c r="O105" s="1742">
        <v>48000000</v>
      </c>
      <c r="P105" s="1742">
        <v>46000000</v>
      </c>
      <c r="Q105" s="1742">
        <v>65000000</v>
      </c>
      <c r="R105" s="1742">
        <v>45000000</v>
      </c>
      <c r="S105" s="1742">
        <v>46500000</v>
      </c>
      <c r="T105" s="1742">
        <v>47000000</v>
      </c>
      <c r="U105" s="1744"/>
      <c r="V105" s="716"/>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row>
    <row r="106" spans="1:171">
      <c r="A106" s="1863">
        <v>627782</v>
      </c>
      <c r="B106" s="1734" t="s">
        <v>903</v>
      </c>
      <c r="C106" s="1736"/>
      <c r="D106" s="1736">
        <v>417000000</v>
      </c>
      <c r="E106" s="1736"/>
      <c r="F106" s="1736"/>
      <c r="G106" s="501">
        <f t="shared" si="21"/>
        <v>548240000</v>
      </c>
      <c r="H106" s="1092">
        <f t="shared" si="23"/>
        <v>548240000</v>
      </c>
      <c r="I106" s="1742">
        <v>5800000</v>
      </c>
      <c r="J106" s="1743">
        <v>6800000</v>
      </c>
      <c r="K106" s="1742">
        <v>47250000</v>
      </c>
      <c r="L106" s="1742">
        <v>46770000</v>
      </c>
      <c r="M106" s="1742">
        <v>65020000</v>
      </c>
      <c r="N106" s="1742">
        <v>50800000</v>
      </c>
      <c r="O106" s="1742">
        <v>46800000</v>
      </c>
      <c r="P106" s="1742">
        <v>51800000</v>
      </c>
      <c r="Q106" s="1742">
        <v>58800000</v>
      </c>
      <c r="R106" s="1742">
        <v>66800000</v>
      </c>
      <c r="S106" s="1742">
        <v>46800000</v>
      </c>
      <c r="T106" s="1742">
        <v>54800000</v>
      </c>
      <c r="U106" s="1744"/>
      <c r="V106" s="716"/>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row>
    <row r="107" spans="1:171">
      <c r="A107" s="1863">
        <v>627782</v>
      </c>
      <c r="B107" s="1734" t="s">
        <v>828</v>
      </c>
      <c r="C107" s="1736"/>
      <c r="D107" s="1736">
        <v>200000000</v>
      </c>
      <c r="E107" s="1736"/>
      <c r="F107" s="1736"/>
      <c r="G107" s="501">
        <f t="shared" si="21"/>
        <v>0</v>
      </c>
      <c r="H107" s="1092">
        <f t="shared" si="23"/>
        <v>0</v>
      </c>
      <c r="I107" s="1742">
        <v>0</v>
      </c>
      <c r="J107" s="1743">
        <v>0</v>
      </c>
      <c r="K107" s="1742">
        <v>0</v>
      </c>
      <c r="L107" s="1742">
        <v>0</v>
      </c>
      <c r="M107" s="1742">
        <v>0</v>
      </c>
      <c r="N107" s="1742">
        <v>0</v>
      </c>
      <c r="O107" s="1742">
        <v>0</v>
      </c>
      <c r="P107" s="1742">
        <v>0</v>
      </c>
      <c r="Q107" s="1742">
        <v>0</v>
      </c>
      <c r="R107" s="2032">
        <v>0</v>
      </c>
      <c r="S107" s="1742">
        <v>0</v>
      </c>
      <c r="T107" s="1742">
        <v>0</v>
      </c>
      <c r="U107" s="1744"/>
      <c r="V107" s="716"/>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row>
    <row r="108" spans="1:171">
      <c r="A108" s="1863">
        <f>A107</f>
        <v>627782</v>
      </c>
      <c r="B108" s="1734" t="s">
        <v>1918</v>
      </c>
      <c r="C108" s="1736"/>
      <c r="D108" s="1736"/>
      <c r="E108" s="1736"/>
      <c r="F108" s="1736"/>
      <c r="G108" s="501">
        <f t="shared" si="21"/>
        <v>357600000</v>
      </c>
      <c r="H108" s="1092">
        <f t="shared" si="23"/>
        <v>357600000</v>
      </c>
      <c r="I108" s="1742">
        <v>0</v>
      </c>
      <c r="J108" s="1743">
        <v>0</v>
      </c>
      <c r="K108" s="1742">
        <v>0</v>
      </c>
      <c r="L108" s="1742">
        <v>0</v>
      </c>
      <c r="M108" s="1742">
        <v>0</v>
      </c>
      <c r="N108" s="1742">
        <v>0</v>
      </c>
      <c r="O108" s="1742">
        <v>123600000</v>
      </c>
      <c r="P108" s="1742">
        <v>1800000</v>
      </c>
      <c r="Q108" s="1742">
        <v>61800000</v>
      </c>
      <c r="R108" s="2032">
        <v>51800000</v>
      </c>
      <c r="S108" s="1742">
        <v>56800000</v>
      </c>
      <c r="T108" s="1742">
        <v>61800000</v>
      </c>
      <c r="U108" s="1744"/>
      <c r="V108" s="716"/>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row>
    <row r="109" spans="1:171">
      <c r="A109" s="1863">
        <f>A108</f>
        <v>627782</v>
      </c>
      <c r="B109" s="1734" t="s">
        <v>1919</v>
      </c>
      <c r="C109" s="1736"/>
      <c r="D109" s="1736"/>
      <c r="E109" s="1736"/>
      <c r="F109" s="1736"/>
      <c r="G109" s="501">
        <f t="shared" si="21"/>
        <v>0</v>
      </c>
      <c r="H109" s="1092">
        <f t="shared" si="23"/>
        <v>0</v>
      </c>
      <c r="I109" s="1742">
        <v>0</v>
      </c>
      <c r="J109" s="1743">
        <v>0</v>
      </c>
      <c r="K109" s="1742">
        <v>0</v>
      </c>
      <c r="L109" s="1742">
        <v>0</v>
      </c>
      <c r="M109" s="1742">
        <v>0</v>
      </c>
      <c r="N109" s="1742">
        <v>0</v>
      </c>
      <c r="O109" s="1742">
        <v>0</v>
      </c>
      <c r="P109" s="1742">
        <v>0</v>
      </c>
      <c r="Q109" s="1742">
        <v>0</v>
      </c>
      <c r="R109" s="2032">
        <v>0</v>
      </c>
      <c r="S109" s="1742">
        <v>0</v>
      </c>
      <c r="T109" s="1742">
        <v>0</v>
      </c>
      <c r="U109" s="1744"/>
      <c r="V109" s="716"/>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row>
    <row r="110" spans="1:171">
      <c r="A110" s="1863">
        <v>627782</v>
      </c>
      <c r="B110" s="1734" t="s">
        <v>1414</v>
      </c>
      <c r="C110" s="1736"/>
      <c r="D110" s="1736">
        <v>280000000</v>
      </c>
      <c r="E110" s="1736"/>
      <c r="F110" s="1736"/>
      <c r="G110" s="501">
        <f t="shared" si="21"/>
        <v>0</v>
      </c>
      <c r="H110" s="1092">
        <f>G110*70%</f>
        <v>0</v>
      </c>
      <c r="I110" s="1742">
        <v>0</v>
      </c>
      <c r="J110" s="1743">
        <v>0</v>
      </c>
      <c r="K110" s="1742">
        <v>0</v>
      </c>
      <c r="L110" s="1742">
        <v>0</v>
      </c>
      <c r="M110" s="1742">
        <v>0</v>
      </c>
      <c r="N110" s="1742">
        <v>0</v>
      </c>
      <c r="O110" s="1742">
        <v>0</v>
      </c>
      <c r="P110" s="1742">
        <v>0</v>
      </c>
      <c r="Q110" s="1742">
        <v>0</v>
      </c>
      <c r="R110" s="1742">
        <v>0</v>
      </c>
      <c r="S110" s="1742">
        <v>0</v>
      </c>
      <c r="T110" s="1742">
        <v>0</v>
      </c>
      <c r="U110" s="1744"/>
      <c r="V110" s="716"/>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row>
    <row r="111" spans="1:171" s="5" customFormat="1">
      <c r="A111" s="1750"/>
      <c r="B111" s="1753" t="s">
        <v>1550</v>
      </c>
      <c r="C111" s="1725">
        <f>C112+C115+C130</f>
        <v>13898865037.058331</v>
      </c>
      <c r="D111" s="1725">
        <f>D112+D115+D130</f>
        <v>11830261072.125</v>
      </c>
      <c r="E111" s="1725">
        <f>E112+E115+E130</f>
        <v>0</v>
      </c>
      <c r="F111" s="1725"/>
      <c r="G111" s="1725">
        <f>G112+G115+G130</f>
        <v>25975000000</v>
      </c>
      <c r="H111" s="1726"/>
      <c r="I111" s="1739">
        <f>I112+I115+I130</f>
        <v>8785000000</v>
      </c>
      <c r="J111" s="1740">
        <f t="shared" ref="J111:T111" si="24">J112+J115+J130</f>
        <v>400000000</v>
      </c>
      <c r="K111" s="1739">
        <f t="shared" si="24"/>
        <v>450000000</v>
      </c>
      <c r="L111" s="1739">
        <f t="shared" si="24"/>
        <v>500000000</v>
      </c>
      <c r="M111" s="1739">
        <f t="shared" si="24"/>
        <v>250000000</v>
      </c>
      <c r="N111" s="1739">
        <f t="shared" si="24"/>
        <v>3325000000</v>
      </c>
      <c r="O111" s="1739">
        <f t="shared" si="24"/>
        <v>2290000000</v>
      </c>
      <c r="P111" s="1739">
        <f t="shared" si="24"/>
        <v>3600000000</v>
      </c>
      <c r="Q111" s="1739">
        <f t="shared" si="24"/>
        <v>1050000000</v>
      </c>
      <c r="R111" s="1739">
        <f t="shared" si="24"/>
        <v>0</v>
      </c>
      <c r="S111" s="1739">
        <f t="shared" si="24"/>
        <v>2750000000</v>
      </c>
      <c r="T111" s="1739">
        <f t="shared" si="24"/>
        <v>0</v>
      </c>
      <c r="U111" s="1741"/>
      <c r="V111" s="716"/>
      <c r="W111" s="1372"/>
    </row>
    <row r="112" spans="1:171" s="178" customFormat="1" ht="16.2">
      <c r="A112" s="1864"/>
      <c r="B112" s="1754" t="s">
        <v>415</v>
      </c>
      <c r="C112" s="1757">
        <f>SUM(C113:C114)</f>
        <v>1547185916.6666665</v>
      </c>
      <c r="D112" s="1757">
        <f>SUM(D113:D114)</f>
        <v>126982583.33333333</v>
      </c>
      <c r="E112" s="1757">
        <f>SUM(E113:E114)</f>
        <v>0</v>
      </c>
      <c r="F112" s="1757"/>
      <c r="G112" s="1755">
        <f>SUM(G113:G114)</f>
        <v>0</v>
      </c>
      <c r="H112" s="1758"/>
      <c r="I112" s="1739">
        <f>SUM(I113:I114)</f>
        <v>0</v>
      </c>
      <c r="J112" s="1740">
        <f t="shared" ref="J112:T112" si="25">SUM(J113:J114)</f>
        <v>0</v>
      </c>
      <c r="K112" s="1739">
        <f t="shared" si="25"/>
        <v>0</v>
      </c>
      <c r="L112" s="1739">
        <f t="shared" si="25"/>
        <v>0</v>
      </c>
      <c r="M112" s="1739">
        <f t="shared" si="25"/>
        <v>0</v>
      </c>
      <c r="N112" s="1739">
        <f t="shared" si="25"/>
        <v>0</v>
      </c>
      <c r="O112" s="1739">
        <f t="shared" si="25"/>
        <v>0</v>
      </c>
      <c r="P112" s="1739">
        <f t="shared" si="25"/>
        <v>0</v>
      </c>
      <c r="Q112" s="1739">
        <f t="shared" si="25"/>
        <v>0</v>
      </c>
      <c r="R112" s="1739">
        <f t="shared" si="25"/>
        <v>0</v>
      </c>
      <c r="S112" s="1739">
        <f t="shared" si="25"/>
        <v>0</v>
      </c>
      <c r="T112" s="1739">
        <f t="shared" si="25"/>
        <v>0</v>
      </c>
      <c r="U112" s="1741"/>
      <c r="V112" s="716"/>
    </row>
    <row r="113" spans="1:171" s="213" customFormat="1">
      <c r="A113" s="1863"/>
      <c r="B113" s="1734" t="s">
        <v>981</v>
      </c>
      <c r="C113" s="1735">
        <v>824324999.99999988</v>
      </c>
      <c r="D113" s="1736">
        <v>0</v>
      </c>
      <c r="E113" s="1735"/>
      <c r="F113" s="1735"/>
      <c r="G113" s="501">
        <f>SUM(I113:T113)</f>
        <v>0</v>
      </c>
      <c r="H113" s="1747"/>
      <c r="I113" s="1733"/>
      <c r="J113" s="1737"/>
      <c r="K113" s="1733"/>
      <c r="L113" s="1733"/>
      <c r="M113" s="1733"/>
      <c r="N113" s="1733"/>
      <c r="O113" s="1733"/>
      <c r="P113" s="1733"/>
      <c r="Q113" s="1733"/>
      <c r="R113" s="1733"/>
      <c r="S113" s="1733"/>
      <c r="T113" s="1733"/>
      <c r="U113" s="1741"/>
      <c r="V113" s="716"/>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row>
    <row r="114" spans="1:171" s="213" customFormat="1">
      <c r="A114" s="1863"/>
      <c r="B114" s="1734" t="s">
        <v>983</v>
      </c>
      <c r="C114" s="1735">
        <v>722860916.66666663</v>
      </c>
      <c r="D114" s="1735">
        <v>126982583.33333333</v>
      </c>
      <c r="E114" s="1735"/>
      <c r="F114" s="1735"/>
      <c r="G114" s="501">
        <f>SUM(I114:T114)</f>
        <v>0</v>
      </c>
      <c r="H114" s="1746"/>
      <c r="I114" s="1733"/>
      <c r="J114" s="1737"/>
      <c r="K114" s="1733"/>
      <c r="L114" s="1733"/>
      <c r="M114" s="1733"/>
      <c r="N114" s="1733"/>
      <c r="O114" s="1733"/>
      <c r="P114" s="1733"/>
      <c r="Q114" s="1733"/>
      <c r="R114" s="1733"/>
      <c r="S114" s="1733"/>
      <c r="T114" s="1733"/>
      <c r="U114" s="1741"/>
      <c r="V114" s="716"/>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row>
    <row r="115" spans="1:171" s="527" customFormat="1" ht="16.2">
      <c r="A115" s="1864"/>
      <c r="B115" s="1754" t="s">
        <v>984</v>
      </c>
      <c r="C115" s="1755">
        <f>SUM(C116:C123)</f>
        <v>979515449.16666675</v>
      </c>
      <c r="D115" s="1755">
        <f>SUM(D116:D123)</f>
        <v>1167837768.6666665</v>
      </c>
      <c r="E115" s="1755">
        <f>SUM(E116:E123)</f>
        <v>0</v>
      </c>
      <c r="F115" s="1755"/>
      <c r="G115" s="1755">
        <f>G116+G123</f>
        <v>2365000000</v>
      </c>
      <c r="H115" s="1756"/>
      <c r="I115" s="1739">
        <f>SUM(I116:I123)</f>
        <v>700000000</v>
      </c>
      <c r="J115" s="1740">
        <f t="shared" ref="J115:T115" si="26">SUM(J116:J123)</f>
        <v>0</v>
      </c>
      <c r="K115" s="1739">
        <f t="shared" si="26"/>
        <v>0</v>
      </c>
      <c r="L115" s="1739">
        <f t="shared" si="26"/>
        <v>0</v>
      </c>
      <c r="M115" s="1739">
        <f t="shared" si="26"/>
        <v>0</v>
      </c>
      <c r="N115" s="1739">
        <f t="shared" si="26"/>
        <v>125000000</v>
      </c>
      <c r="O115" s="1739">
        <f t="shared" si="26"/>
        <v>1540000000</v>
      </c>
      <c r="P115" s="1739">
        <f t="shared" si="26"/>
        <v>0</v>
      </c>
      <c r="Q115" s="1739">
        <f t="shared" si="26"/>
        <v>0</v>
      </c>
      <c r="R115" s="1739">
        <f t="shared" si="26"/>
        <v>0</v>
      </c>
      <c r="S115" s="1739">
        <f t="shared" si="26"/>
        <v>0</v>
      </c>
      <c r="T115" s="1739">
        <f t="shared" si="26"/>
        <v>0</v>
      </c>
      <c r="U115" s="1741"/>
      <c r="V115" s="716"/>
      <c r="W115" s="178"/>
      <c r="X115" s="178"/>
      <c r="Y115" s="178"/>
      <c r="Z115" s="178"/>
      <c r="AA115" s="178"/>
      <c r="AB115" s="178"/>
      <c r="AC115" s="178"/>
      <c r="AD115" s="178"/>
      <c r="AE115" s="178"/>
      <c r="AF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78"/>
      <c r="BG115" s="178"/>
      <c r="BH115" s="178"/>
      <c r="BI115" s="178"/>
      <c r="BJ115" s="178"/>
      <c r="BK115" s="178"/>
      <c r="BL115" s="178"/>
      <c r="BM115" s="178"/>
      <c r="BN115" s="178"/>
      <c r="BO115" s="178"/>
      <c r="BP115" s="178"/>
      <c r="BQ115" s="178"/>
      <c r="BR115" s="178"/>
      <c r="BS115" s="178"/>
      <c r="BT115" s="178"/>
      <c r="BU115" s="178"/>
      <c r="BV115" s="178"/>
      <c r="BW115" s="178"/>
      <c r="BX115" s="178"/>
      <c r="BY115" s="178"/>
      <c r="BZ115" s="178"/>
      <c r="CA115" s="178"/>
      <c r="CB115" s="178"/>
      <c r="CC115" s="178"/>
      <c r="CD115" s="178"/>
      <c r="CE115" s="178"/>
      <c r="CF115" s="178"/>
      <c r="CG115" s="178"/>
      <c r="CH115" s="178"/>
      <c r="CI115" s="178"/>
      <c r="CJ115" s="178"/>
      <c r="CK115" s="178"/>
      <c r="CL115" s="178"/>
      <c r="CM115" s="178"/>
      <c r="CN115" s="178"/>
      <c r="CO115" s="178"/>
      <c r="CP115" s="178"/>
      <c r="CQ115" s="178"/>
      <c r="CR115" s="178"/>
      <c r="CS115" s="178"/>
      <c r="CT115" s="178"/>
      <c r="CU115" s="178"/>
      <c r="CV115" s="178"/>
      <c r="CW115" s="178"/>
      <c r="CX115" s="178"/>
      <c r="CY115" s="178"/>
      <c r="CZ115" s="178"/>
      <c r="DA115" s="178"/>
      <c r="DB115" s="178"/>
      <c r="DC115" s="178"/>
      <c r="DD115" s="178"/>
      <c r="DE115" s="178"/>
      <c r="DF115" s="178"/>
      <c r="DG115" s="178"/>
      <c r="DH115" s="178"/>
      <c r="DI115" s="178"/>
      <c r="DJ115" s="178"/>
      <c r="DK115" s="178"/>
      <c r="DL115" s="178"/>
      <c r="DM115" s="178"/>
      <c r="DN115" s="178"/>
      <c r="DO115" s="178"/>
      <c r="DP115" s="178"/>
      <c r="DQ115" s="178"/>
      <c r="DR115" s="178"/>
      <c r="DS115" s="178"/>
      <c r="DT115" s="178"/>
      <c r="DU115" s="178"/>
      <c r="DV115" s="178"/>
      <c r="DW115" s="178"/>
      <c r="DX115" s="178"/>
      <c r="DY115" s="178"/>
      <c r="DZ115" s="178"/>
      <c r="EA115" s="178"/>
      <c r="EB115" s="178"/>
      <c r="EC115" s="178"/>
      <c r="ED115" s="178"/>
      <c r="EE115" s="178"/>
      <c r="EF115" s="178"/>
      <c r="EG115" s="178"/>
      <c r="EH115" s="178"/>
      <c r="EI115" s="178"/>
      <c r="EJ115" s="178"/>
      <c r="EK115" s="178"/>
      <c r="EL115" s="178"/>
      <c r="EM115" s="178"/>
      <c r="EN115" s="178"/>
      <c r="EO115" s="178"/>
      <c r="EP115" s="178"/>
      <c r="EQ115" s="178"/>
      <c r="ER115" s="178"/>
      <c r="ES115" s="178"/>
      <c r="ET115" s="178"/>
      <c r="EU115" s="178"/>
      <c r="EV115" s="178"/>
      <c r="EW115" s="178"/>
      <c r="EX115" s="178"/>
      <c r="EY115" s="178"/>
      <c r="EZ115" s="178"/>
      <c r="FA115" s="178"/>
      <c r="FB115" s="178"/>
      <c r="FC115" s="178"/>
      <c r="FD115" s="178"/>
      <c r="FE115" s="178"/>
      <c r="FF115" s="178"/>
      <c r="FG115" s="178"/>
      <c r="FH115" s="178"/>
      <c r="FI115" s="178"/>
      <c r="FJ115" s="178"/>
      <c r="FK115" s="178"/>
      <c r="FL115" s="178"/>
      <c r="FM115" s="178"/>
      <c r="FN115" s="178"/>
      <c r="FO115" s="178"/>
    </row>
    <row r="116" spans="1:171" s="527" customFormat="1" ht="16.2">
      <c r="A116" s="1864"/>
      <c r="B116" s="1754" t="s">
        <v>981</v>
      </c>
      <c r="C116" s="1755">
        <v>533839564.33333337</v>
      </c>
      <c r="D116" s="1755">
        <v>432415618.66666663</v>
      </c>
      <c r="E116" s="1755"/>
      <c r="F116" s="1755"/>
      <c r="G116" s="1096">
        <f>SUM(I116:T116)</f>
        <v>0</v>
      </c>
      <c r="H116" s="1096"/>
      <c r="I116" s="1739">
        <f t="shared" ref="I116:T116" si="27">SUM(I117:I122)</f>
        <v>0</v>
      </c>
      <c r="J116" s="1739">
        <f t="shared" si="27"/>
        <v>0</v>
      </c>
      <c r="K116" s="1739">
        <f t="shared" si="27"/>
        <v>0</v>
      </c>
      <c r="L116" s="1739">
        <f t="shared" si="27"/>
        <v>0</v>
      </c>
      <c r="M116" s="1739">
        <f t="shared" si="27"/>
        <v>0</v>
      </c>
      <c r="N116" s="1739">
        <f t="shared" si="27"/>
        <v>0</v>
      </c>
      <c r="O116" s="1739">
        <f t="shared" si="27"/>
        <v>0</v>
      </c>
      <c r="P116" s="1739">
        <f t="shared" si="27"/>
        <v>0</v>
      </c>
      <c r="Q116" s="1739">
        <f t="shared" si="27"/>
        <v>0</v>
      </c>
      <c r="R116" s="1739">
        <f t="shared" si="27"/>
        <v>0</v>
      </c>
      <c r="S116" s="1739">
        <f t="shared" si="27"/>
        <v>0</v>
      </c>
      <c r="T116" s="1739">
        <f t="shared" si="27"/>
        <v>0</v>
      </c>
      <c r="U116" s="1741"/>
      <c r="V116" s="716"/>
      <c r="W116" s="178"/>
      <c r="X116" s="178"/>
      <c r="Y116" s="178"/>
      <c r="Z116" s="178"/>
      <c r="AA116" s="178"/>
      <c r="AB116" s="178"/>
      <c r="AC116" s="178"/>
      <c r="AD116" s="178"/>
      <c r="AE116" s="178"/>
      <c r="AF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78"/>
      <c r="BG116" s="178"/>
      <c r="BH116" s="178"/>
      <c r="BI116" s="178"/>
      <c r="BJ116" s="178"/>
      <c r="BK116" s="178"/>
      <c r="BL116" s="178"/>
      <c r="BM116" s="178"/>
      <c r="BN116" s="178"/>
      <c r="BO116" s="178"/>
      <c r="BP116" s="178"/>
      <c r="BQ116" s="178"/>
      <c r="BR116" s="178"/>
      <c r="BS116" s="178"/>
      <c r="BT116" s="178"/>
      <c r="BU116" s="178"/>
      <c r="BV116" s="178"/>
      <c r="BW116" s="178"/>
      <c r="BX116" s="178"/>
      <c r="BY116" s="178"/>
      <c r="BZ116" s="178"/>
      <c r="CA116" s="178"/>
      <c r="CB116" s="178"/>
      <c r="CC116" s="178"/>
      <c r="CD116" s="178"/>
      <c r="CE116" s="178"/>
      <c r="CF116" s="178"/>
      <c r="CG116" s="178"/>
      <c r="CH116" s="178"/>
      <c r="CI116" s="178"/>
      <c r="CJ116" s="178"/>
      <c r="CK116" s="178"/>
      <c r="CL116" s="178"/>
      <c r="CM116" s="178"/>
      <c r="CN116" s="178"/>
      <c r="CO116" s="178"/>
      <c r="CP116" s="178"/>
      <c r="CQ116" s="178"/>
      <c r="CR116" s="178"/>
      <c r="CS116" s="178"/>
      <c r="CT116" s="178"/>
      <c r="CU116" s="178"/>
      <c r="CV116" s="178"/>
      <c r="CW116" s="178"/>
      <c r="CX116" s="178"/>
      <c r="CY116" s="178"/>
      <c r="CZ116" s="178"/>
      <c r="DA116" s="178"/>
      <c r="DB116" s="178"/>
      <c r="DC116" s="178"/>
      <c r="DD116" s="178"/>
      <c r="DE116" s="178"/>
      <c r="DF116" s="178"/>
      <c r="DG116" s="178"/>
      <c r="DH116" s="178"/>
      <c r="DI116" s="178"/>
      <c r="DJ116" s="178"/>
      <c r="DK116" s="178"/>
      <c r="DL116" s="178"/>
      <c r="DM116" s="178"/>
      <c r="DN116" s="178"/>
      <c r="DO116" s="178"/>
      <c r="DP116" s="178"/>
      <c r="DQ116" s="178"/>
      <c r="DR116" s="178"/>
      <c r="DS116" s="178"/>
      <c r="DT116" s="178"/>
      <c r="DU116" s="178"/>
      <c r="DV116" s="178"/>
      <c r="DW116" s="178"/>
      <c r="DX116" s="178"/>
      <c r="DY116" s="178"/>
      <c r="DZ116" s="178"/>
      <c r="EA116" s="178"/>
      <c r="EB116" s="178"/>
      <c r="EC116" s="178"/>
      <c r="ED116" s="178"/>
      <c r="EE116" s="178"/>
      <c r="EF116" s="178"/>
      <c r="EG116" s="178"/>
      <c r="EH116" s="178"/>
      <c r="EI116" s="178"/>
      <c r="EJ116" s="178"/>
      <c r="EK116" s="178"/>
      <c r="EL116" s="178"/>
      <c r="EM116" s="178"/>
      <c r="EN116" s="178"/>
      <c r="EO116" s="178"/>
      <c r="EP116" s="178"/>
      <c r="EQ116" s="178"/>
      <c r="ER116" s="178"/>
      <c r="ES116" s="178"/>
      <c r="ET116" s="178"/>
      <c r="EU116" s="178"/>
      <c r="EV116" s="178"/>
      <c r="EW116" s="178"/>
      <c r="EX116" s="178"/>
      <c r="EY116" s="178"/>
      <c r="EZ116" s="178"/>
      <c r="FA116" s="178"/>
      <c r="FB116" s="178"/>
      <c r="FC116" s="178"/>
      <c r="FD116" s="178"/>
      <c r="FE116" s="178"/>
      <c r="FF116" s="178"/>
      <c r="FG116" s="178"/>
      <c r="FH116" s="178"/>
      <c r="FI116" s="178"/>
      <c r="FJ116" s="178"/>
      <c r="FK116" s="178"/>
      <c r="FL116" s="178"/>
      <c r="FM116" s="178"/>
      <c r="FN116" s="178"/>
      <c r="FO116" s="178"/>
    </row>
    <row r="117" spans="1:171" s="213" customFormat="1">
      <c r="A117" s="1863"/>
      <c r="B117" s="1759" t="s">
        <v>1554</v>
      </c>
      <c r="C117" s="1735"/>
      <c r="D117" s="1736"/>
      <c r="E117" s="1735"/>
      <c r="F117" s="1735"/>
      <c r="G117" s="501">
        <f t="shared" ref="G117:G122" si="28">SUM(I117:T117)</f>
        <v>0</v>
      </c>
      <c r="H117" s="1747"/>
      <c r="I117" s="1742">
        <v>0</v>
      </c>
      <c r="J117" s="1743">
        <v>0</v>
      </c>
      <c r="K117" s="1742">
        <v>0</v>
      </c>
      <c r="L117" s="1742">
        <v>0</v>
      </c>
      <c r="M117" s="1742">
        <v>0</v>
      </c>
      <c r="N117" s="1742">
        <v>0</v>
      </c>
      <c r="O117" s="1742">
        <v>0</v>
      </c>
      <c r="P117" s="1742">
        <v>0</v>
      </c>
      <c r="Q117" s="1742">
        <v>0</v>
      </c>
      <c r="R117" s="1742">
        <v>0</v>
      </c>
      <c r="S117" s="1742">
        <v>0</v>
      </c>
      <c r="T117" s="1742">
        <v>0</v>
      </c>
      <c r="U117" s="1744"/>
      <c r="V117" s="716"/>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row>
    <row r="118" spans="1:171" s="213" customFormat="1">
      <c r="A118" s="1863"/>
      <c r="B118" s="1759" t="s">
        <v>1555</v>
      </c>
      <c r="C118" s="1735"/>
      <c r="D118" s="1736"/>
      <c r="E118" s="1735"/>
      <c r="F118" s="1735"/>
      <c r="G118" s="501">
        <f t="shared" si="28"/>
        <v>0</v>
      </c>
      <c r="H118" s="1747"/>
      <c r="I118" s="1742">
        <v>0</v>
      </c>
      <c r="J118" s="1743">
        <v>0</v>
      </c>
      <c r="K118" s="1742">
        <v>0</v>
      </c>
      <c r="L118" s="1742">
        <v>0</v>
      </c>
      <c r="M118" s="1742">
        <v>0</v>
      </c>
      <c r="N118" s="1742">
        <v>0</v>
      </c>
      <c r="O118" s="1742">
        <v>0</v>
      </c>
      <c r="P118" s="1742">
        <v>0</v>
      </c>
      <c r="Q118" s="1742">
        <v>0</v>
      </c>
      <c r="R118" s="1742">
        <v>0</v>
      </c>
      <c r="S118" s="1742">
        <v>0</v>
      </c>
      <c r="T118" s="1742">
        <v>0</v>
      </c>
      <c r="U118" s="1744"/>
      <c r="V118" s="716"/>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row>
    <row r="119" spans="1:171" s="213" customFormat="1">
      <c r="A119" s="1863"/>
      <c r="B119" s="1759" t="s">
        <v>1556</v>
      </c>
      <c r="C119" s="1735"/>
      <c r="D119" s="1736"/>
      <c r="E119" s="1735"/>
      <c r="F119" s="1735"/>
      <c r="G119" s="501">
        <f t="shared" si="28"/>
        <v>0</v>
      </c>
      <c r="H119" s="1747"/>
      <c r="I119" s="1742">
        <v>0</v>
      </c>
      <c r="J119" s="1743">
        <v>0</v>
      </c>
      <c r="K119" s="1742">
        <v>0</v>
      </c>
      <c r="L119" s="1742">
        <v>0</v>
      </c>
      <c r="M119" s="1742">
        <v>0</v>
      </c>
      <c r="N119" s="1742">
        <v>0</v>
      </c>
      <c r="O119" s="1742">
        <v>0</v>
      </c>
      <c r="P119" s="1742">
        <v>0</v>
      </c>
      <c r="Q119" s="1742">
        <v>0</v>
      </c>
      <c r="R119" s="1742">
        <v>0</v>
      </c>
      <c r="S119" s="1742">
        <v>0</v>
      </c>
      <c r="T119" s="1742">
        <v>0</v>
      </c>
      <c r="U119" s="1744"/>
      <c r="V119" s="716"/>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row>
    <row r="120" spans="1:171" s="213" customFormat="1">
      <c r="A120" s="1863"/>
      <c r="B120" s="1759" t="s">
        <v>1557</v>
      </c>
      <c r="C120" s="1735"/>
      <c r="D120" s="1736"/>
      <c r="E120" s="1735"/>
      <c r="F120" s="1735"/>
      <c r="G120" s="501">
        <f t="shared" si="28"/>
        <v>0</v>
      </c>
      <c r="H120" s="1747"/>
      <c r="I120" s="1742">
        <v>0</v>
      </c>
      <c r="J120" s="1743">
        <v>0</v>
      </c>
      <c r="K120" s="1742">
        <v>0</v>
      </c>
      <c r="L120" s="1742"/>
      <c r="M120" s="1742">
        <v>0</v>
      </c>
      <c r="N120" s="1742">
        <v>0</v>
      </c>
      <c r="O120" s="1742">
        <v>0</v>
      </c>
      <c r="P120" s="1742">
        <v>0</v>
      </c>
      <c r="Q120" s="1742">
        <v>0</v>
      </c>
      <c r="R120" s="1742">
        <v>0</v>
      </c>
      <c r="S120" s="1742">
        <v>0</v>
      </c>
      <c r="T120" s="1742">
        <v>0</v>
      </c>
      <c r="U120" s="1744"/>
      <c r="V120" s="716"/>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row>
    <row r="121" spans="1:171" s="213" customFormat="1">
      <c r="A121" s="1863"/>
      <c r="B121" s="1759" t="s">
        <v>1558</v>
      </c>
      <c r="C121" s="1735"/>
      <c r="D121" s="1736"/>
      <c r="E121" s="1735"/>
      <c r="F121" s="1735"/>
      <c r="G121" s="501">
        <f t="shared" si="28"/>
        <v>0</v>
      </c>
      <c r="H121" s="1747"/>
      <c r="I121" s="1742">
        <v>0</v>
      </c>
      <c r="J121" s="1743">
        <v>0</v>
      </c>
      <c r="K121" s="1742">
        <v>0</v>
      </c>
      <c r="L121" s="1742">
        <v>0</v>
      </c>
      <c r="M121" s="1742">
        <v>0</v>
      </c>
      <c r="N121" s="1742">
        <v>0</v>
      </c>
      <c r="O121" s="1742">
        <v>0</v>
      </c>
      <c r="P121" s="1742">
        <v>0</v>
      </c>
      <c r="Q121" s="1742">
        <v>0</v>
      </c>
      <c r="R121" s="1742">
        <v>0</v>
      </c>
      <c r="S121" s="1742">
        <v>0</v>
      </c>
      <c r="T121" s="1742">
        <v>0</v>
      </c>
      <c r="U121" s="1744"/>
      <c r="V121" s="716"/>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row>
    <row r="122" spans="1:171" s="213" customFormat="1">
      <c r="A122" s="1863"/>
      <c r="B122" s="1759" t="s">
        <v>1559</v>
      </c>
      <c r="C122" s="1735"/>
      <c r="D122" s="1736"/>
      <c r="E122" s="1735"/>
      <c r="F122" s="1735"/>
      <c r="G122" s="501">
        <f t="shared" si="28"/>
        <v>0</v>
      </c>
      <c r="H122" s="1747"/>
      <c r="I122" s="1742">
        <v>0</v>
      </c>
      <c r="J122" s="1743">
        <v>0</v>
      </c>
      <c r="K122" s="1742">
        <v>0</v>
      </c>
      <c r="L122" s="1742">
        <v>0</v>
      </c>
      <c r="M122" s="1742">
        <v>0</v>
      </c>
      <c r="N122" s="1742">
        <v>0</v>
      </c>
      <c r="O122" s="1742">
        <v>0</v>
      </c>
      <c r="P122" s="1742">
        <v>0</v>
      </c>
      <c r="Q122" s="1742">
        <v>0</v>
      </c>
      <c r="R122" s="1742">
        <v>0</v>
      </c>
      <c r="S122" s="1742">
        <v>0</v>
      </c>
      <c r="T122" s="1742">
        <v>0</v>
      </c>
      <c r="U122" s="1744"/>
      <c r="V122" s="716"/>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row>
    <row r="123" spans="1:171" s="527" customFormat="1" ht="16.2">
      <c r="A123" s="1864"/>
      <c r="B123" s="1754" t="s">
        <v>982</v>
      </c>
      <c r="C123" s="1755">
        <v>445675884.83333331</v>
      </c>
      <c r="D123" s="1755">
        <v>735422149.99999988</v>
      </c>
      <c r="E123" s="1755"/>
      <c r="F123" s="1755"/>
      <c r="G123" s="1096">
        <f t="shared" ref="G123:G129" si="29">SUM(I123:T123)</f>
        <v>2365000000</v>
      </c>
      <c r="H123" s="1096"/>
      <c r="I123" s="1739">
        <f>SUM(I124:I129)</f>
        <v>700000000</v>
      </c>
      <c r="J123" s="1739">
        <f t="shared" ref="J123:T123" si="30">SUM(J124:J129)</f>
        <v>0</v>
      </c>
      <c r="K123" s="1739">
        <f t="shared" si="30"/>
        <v>0</v>
      </c>
      <c r="L123" s="1739">
        <f t="shared" si="30"/>
        <v>0</v>
      </c>
      <c r="M123" s="1739">
        <f t="shared" si="30"/>
        <v>0</v>
      </c>
      <c r="N123" s="1739">
        <f t="shared" si="30"/>
        <v>125000000</v>
      </c>
      <c r="O123" s="1739">
        <f t="shared" si="30"/>
        <v>1540000000</v>
      </c>
      <c r="P123" s="1739">
        <f t="shared" si="30"/>
        <v>0</v>
      </c>
      <c r="Q123" s="1739">
        <f t="shared" si="30"/>
        <v>0</v>
      </c>
      <c r="R123" s="1739">
        <f t="shared" si="30"/>
        <v>0</v>
      </c>
      <c r="S123" s="1739">
        <f t="shared" si="30"/>
        <v>0</v>
      </c>
      <c r="T123" s="1739">
        <f t="shared" si="30"/>
        <v>0</v>
      </c>
      <c r="U123" s="1760"/>
      <c r="V123" s="716"/>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78"/>
      <c r="BE123" s="178"/>
      <c r="BF123" s="178"/>
      <c r="BG123" s="178"/>
      <c r="BH123" s="178"/>
      <c r="BI123" s="178"/>
      <c r="BJ123" s="178"/>
      <c r="BK123" s="178"/>
      <c r="BL123" s="178"/>
      <c r="BM123" s="178"/>
      <c r="BN123" s="178"/>
      <c r="BO123" s="178"/>
      <c r="BP123" s="178"/>
      <c r="BQ123" s="178"/>
      <c r="BR123" s="178"/>
      <c r="BS123" s="178"/>
      <c r="BT123" s="178"/>
      <c r="BU123" s="178"/>
      <c r="BV123" s="178"/>
      <c r="BW123" s="178"/>
      <c r="BX123" s="178"/>
      <c r="BY123" s="178"/>
      <c r="BZ123" s="178"/>
      <c r="CA123" s="178"/>
      <c r="CB123" s="178"/>
      <c r="CC123" s="178"/>
      <c r="CD123" s="178"/>
      <c r="CE123" s="178"/>
      <c r="CF123" s="178"/>
      <c r="CG123" s="178"/>
      <c r="CH123" s="178"/>
      <c r="CI123" s="178"/>
      <c r="CJ123" s="178"/>
      <c r="CK123" s="178"/>
      <c r="CL123" s="178"/>
      <c r="CM123" s="178"/>
      <c r="CN123" s="178"/>
      <c r="CO123" s="178"/>
      <c r="CP123" s="178"/>
      <c r="CQ123" s="178"/>
      <c r="CR123" s="178"/>
      <c r="CS123" s="178"/>
      <c r="CT123" s="178"/>
      <c r="CU123" s="178"/>
      <c r="CV123" s="178"/>
      <c r="CW123" s="178"/>
      <c r="CX123" s="178"/>
      <c r="CY123" s="178"/>
      <c r="CZ123" s="178"/>
      <c r="DA123" s="178"/>
      <c r="DB123" s="178"/>
      <c r="DC123" s="178"/>
      <c r="DD123" s="178"/>
      <c r="DE123" s="178"/>
      <c r="DF123" s="178"/>
      <c r="DG123" s="178"/>
      <c r="DH123" s="178"/>
      <c r="DI123" s="178"/>
      <c r="DJ123" s="178"/>
      <c r="DK123" s="178"/>
      <c r="DL123" s="178"/>
      <c r="DM123" s="178"/>
      <c r="DN123" s="178"/>
      <c r="DO123" s="178"/>
      <c r="DP123" s="178"/>
      <c r="DQ123" s="178"/>
      <c r="DR123" s="178"/>
      <c r="DS123" s="178"/>
      <c r="DT123" s="178"/>
      <c r="DU123" s="178"/>
      <c r="DV123" s="178"/>
      <c r="DW123" s="178"/>
      <c r="DX123" s="178"/>
      <c r="DY123" s="178"/>
      <c r="DZ123" s="178"/>
      <c r="EA123" s="178"/>
      <c r="EB123" s="178"/>
      <c r="EC123" s="178"/>
      <c r="ED123" s="178"/>
      <c r="EE123" s="178"/>
      <c r="EF123" s="178"/>
      <c r="EG123" s="178"/>
      <c r="EH123" s="178"/>
      <c r="EI123" s="178"/>
      <c r="EJ123" s="178"/>
      <c r="EK123" s="178"/>
      <c r="EL123" s="178"/>
      <c r="EM123" s="178"/>
      <c r="EN123" s="178"/>
      <c r="EO123" s="178"/>
      <c r="EP123" s="178"/>
      <c r="EQ123" s="178"/>
      <c r="ER123" s="178"/>
      <c r="ES123" s="178"/>
      <c r="ET123" s="178"/>
      <c r="EU123" s="178"/>
      <c r="EV123" s="178"/>
      <c r="EW123" s="178"/>
      <c r="EX123" s="178"/>
      <c r="EY123" s="178"/>
      <c r="EZ123" s="178"/>
      <c r="FA123" s="178"/>
      <c r="FB123" s="178"/>
      <c r="FC123" s="178"/>
      <c r="FD123" s="178"/>
      <c r="FE123" s="178"/>
      <c r="FF123" s="178"/>
      <c r="FG123" s="178"/>
      <c r="FH123" s="178"/>
      <c r="FI123" s="178"/>
      <c r="FJ123" s="178"/>
      <c r="FK123" s="178"/>
      <c r="FL123" s="178"/>
      <c r="FM123" s="178"/>
      <c r="FN123" s="178"/>
      <c r="FO123" s="178"/>
    </row>
    <row r="124" spans="1:171" s="213" customFormat="1">
      <c r="A124" s="1863"/>
      <c r="B124" s="1759" t="s">
        <v>1554</v>
      </c>
      <c r="C124" s="1735"/>
      <c r="D124" s="1736"/>
      <c r="E124" s="1735"/>
      <c r="F124" s="1735"/>
      <c r="G124" s="501">
        <f t="shared" si="29"/>
        <v>600000000</v>
      </c>
      <c r="H124" s="1747"/>
      <c r="I124" s="1742">
        <v>0</v>
      </c>
      <c r="J124" s="1743">
        <v>0</v>
      </c>
      <c r="K124" s="1742">
        <v>0</v>
      </c>
      <c r="L124" s="1742">
        <v>0</v>
      </c>
      <c r="M124" s="1742">
        <v>0</v>
      </c>
      <c r="N124" s="1742">
        <v>0</v>
      </c>
      <c r="O124" s="1742">
        <v>600000000</v>
      </c>
      <c r="P124" s="1742">
        <v>0</v>
      </c>
      <c r="Q124" s="1742">
        <v>0</v>
      </c>
      <c r="R124" s="1742">
        <v>0</v>
      </c>
      <c r="S124" s="1742">
        <v>0</v>
      </c>
      <c r="T124" s="1742">
        <v>0</v>
      </c>
      <c r="U124" s="1744"/>
      <c r="V124" s="716"/>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row>
    <row r="125" spans="1:171" s="213" customFormat="1">
      <c r="A125" s="1863"/>
      <c r="B125" s="1759" t="s">
        <v>1555</v>
      </c>
      <c r="C125" s="1735"/>
      <c r="D125" s="1736"/>
      <c r="E125" s="1735"/>
      <c r="F125" s="1735"/>
      <c r="G125" s="501">
        <f t="shared" si="29"/>
        <v>500000000</v>
      </c>
      <c r="H125" s="1747"/>
      <c r="I125" s="1742">
        <v>0</v>
      </c>
      <c r="J125" s="1743">
        <v>0</v>
      </c>
      <c r="K125" s="1742">
        <v>0</v>
      </c>
      <c r="L125" s="1742">
        <v>0</v>
      </c>
      <c r="M125" s="1742">
        <v>0</v>
      </c>
      <c r="N125" s="1742">
        <v>0</v>
      </c>
      <c r="O125" s="1742">
        <v>500000000</v>
      </c>
      <c r="P125" s="1742">
        <v>0</v>
      </c>
      <c r="Q125" s="1742">
        <v>0</v>
      </c>
      <c r="R125" s="1742">
        <v>0</v>
      </c>
      <c r="S125" s="1742">
        <v>0</v>
      </c>
      <c r="T125" s="1742">
        <v>0</v>
      </c>
      <c r="U125" s="1744"/>
      <c r="V125" s="716"/>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row>
    <row r="126" spans="1:171" s="213" customFormat="1">
      <c r="A126" s="1863"/>
      <c r="B126" s="1759" t="s">
        <v>1556</v>
      </c>
      <c r="C126" s="1735"/>
      <c r="D126" s="1736"/>
      <c r="E126" s="1735"/>
      <c r="F126" s="1735"/>
      <c r="G126" s="501">
        <f t="shared" si="29"/>
        <v>150000000</v>
      </c>
      <c r="H126" s="1747"/>
      <c r="I126" s="1742">
        <v>0</v>
      </c>
      <c r="J126" s="1743">
        <v>0</v>
      </c>
      <c r="K126" s="1742">
        <v>0</v>
      </c>
      <c r="L126" s="1742">
        <v>0</v>
      </c>
      <c r="M126" s="1742">
        <v>0</v>
      </c>
      <c r="N126" s="1742">
        <v>0</v>
      </c>
      <c r="O126" s="1742">
        <v>150000000</v>
      </c>
      <c r="P126" s="1742">
        <v>0</v>
      </c>
      <c r="Q126" s="1742">
        <v>0</v>
      </c>
      <c r="R126" s="1742">
        <v>0</v>
      </c>
      <c r="S126" s="1742">
        <v>0</v>
      </c>
      <c r="T126" s="1742">
        <v>0</v>
      </c>
      <c r="U126" s="1744"/>
      <c r="V126" s="716"/>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row>
    <row r="127" spans="1:171" s="213" customFormat="1">
      <c r="A127" s="1863"/>
      <c r="B127" s="1759" t="s">
        <v>1557</v>
      </c>
      <c r="C127" s="1735"/>
      <c r="D127" s="1736"/>
      <c r="E127" s="1735"/>
      <c r="F127" s="1735"/>
      <c r="G127" s="501">
        <f t="shared" si="29"/>
        <v>945000000</v>
      </c>
      <c r="H127" s="1747"/>
      <c r="I127" s="1742">
        <v>700000000</v>
      </c>
      <c r="J127" s="1743">
        <v>0</v>
      </c>
      <c r="K127" s="1742">
        <v>0</v>
      </c>
      <c r="L127" s="1742">
        <v>0</v>
      </c>
      <c r="M127" s="1742">
        <v>0</v>
      </c>
      <c r="N127" s="1742">
        <v>125000000</v>
      </c>
      <c r="O127" s="1742">
        <v>120000000</v>
      </c>
      <c r="P127" s="1742">
        <v>0</v>
      </c>
      <c r="Q127" s="1742">
        <v>0</v>
      </c>
      <c r="R127" s="1742">
        <v>0</v>
      </c>
      <c r="S127" s="1742">
        <v>0</v>
      </c>
      <c r="T127" s="1742">
        <v>0</v>
      </c>
      <c r="U127" s="1744"/>
      <c r="V127" s="716"/>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row>
    <row r="128" spans="1:171" s="213" customFormat="1">
      <c r="A128" s="1863"/>
      <c r="B128" s="1759" t="s">
        <v>1558</v>
      </c>
      <c r="C128" s="1735"/>
      <c r="D128" s="1736"/>
      <c r="E128" s="1735"/>
      <c r="F128" s="1735"/>
      <c r="G128" s="501">
        <f t="shared" si="29"/>
        <v>170000000</v>
      </c>
      <c r="H128" s="1747"/>
      <c r="I128" s="1742">
        <v>0</v>
      </c>
      <c r="J128" s="1743">
        <v>0</v>
      </c>
      <c r="K128" s="1742">
        <v>0</v>
      </c>
      <c r="L128" s="1742">
        <v>0</v>
      </c>
      <c r="M128" s="1742">
        <v>0</v>
      </c>
      <c r="N128" s="1742">
        <v>0</v>
      </c>
      <c r="O128" s="1742">
        <v>170000000</v>
      </c>
      <c r="P128" s="1742">
        <v>0</v>
      </c>
      <c r="Q128" s="1742">
        <v>0</v>
      </c>
      <c r="R128" s="1742">
        <v>0</v>
      </c>
      <c r="S128" s="1742">
        <v>0</v>
      </c>
      <c r="T128" s="1742">
        <v>0</v>
      </c>
      <c r="U128" s="1744"/>
      <c r="V128" s="716"/>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row>
    <row r="129" spans="1:171" s="213" customFormat="1">
      <c r="A129" s="1863"/>
      <c r="B129" s="1759" t="s">
        <v>1559</v>
      </c>
      <c r="C129" s="1735"/>
      <c r="D129" s="1736"/>
      <c r="E129" s="1735"/>
      <c r="F129" s="1735"/>
      <c r="G129" s="501">
        <f t="shared" si="29"/>
        <v>0</v>
      </c>
      <c r="H129" s="1747"/>
      <c r="I129" s="1742">
        <v>0</v>
      </c>
      <c r="J129" s="1743">
        <v>0</v>
      </c>
      <c r="K129" s="1742">
        <v>0</v>
      </c>
      <c r="L129" s="1742">
        <v>0</v>
      </c>
      <c r="M129" s="1742">
        <v>0</v>
      </c>
      <c r="N129" s="1742">
        <v>0</v>
      </c>
      <c r="O129" s="1742">
        <v>0</v>
      </c>
      <c r="P129" s="1742">
        <v>0</v>
      </c>
      <c r="Q129" s="1742">
        <v>0</v>
      </c>
      <c r="R129" s="1742">
        <v>0</v>
      </c>
      <c r="S129" s="1742">
        <v>0</v>
      </c>
      <c r="T129" s="1742">
        <v>0</v>
      </c>
      <c r="U129" s="1744"/>
      <c r="V129" s="716"/>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row>
    <row r="130" spans="1:171" s="527" customFormat="1" ht="16.2">
      <c r="A130" s="1864"/>
      <c r="B130" s="1754" t="s">
        <v>424</v>
      </c>
      <c r="C130" s="1757">
        <f>SUM(C131:C180)</f>
        <v>11372163671.224998</v>
      </c>
      <c r="D130" s="1757">
        <f>SUM(D131:D180)</f>
        <v>10535440720.125</v>
      </c>
      <c r="E130" s="1757">
        <f>SUM(E131:E180)</f>
        <v>0</v>
      </c>
      <c r="F130" s="1757"/>
      <c r="G130" s="1757">
        <f>G131+G138+G145+G152+G159+G166+G173+G201+G187+G194</f>
        <v>23610000000</v>
      </c>
      <c r="H130" s="1757"/>
      <c r="I130" s="1739">
        <f>I131+I138+I145+I152+I159+I166+I180</f>
        <v>8085000000</v>
      </c>
      <c r="J130" s="1740">
        <f t="shared" ref="J130:T130" si="31">J131+J138+J145+J152+J159+J166+J173+J180</f>
        <v>400000000</v>
      </c>
      <c r="K130" s="1739">
        <f t="shared" si="31"/>
        <v>450000000</v>
      </c>
      <c r="L130" s="1739">
        <f t="shared" si="31"/>
        <v>500000000</v>
      </c>
      <c r="M130" s="1739">
        <f t="shared" si="31"/>
        <v>250000000</v>
      </c>
      <c r="N130" s="1739">
        <f t="shared" si="31"/>
        <v>3200000000</v>
      </c>
      <c r="O130" s="1739">
        <f t="shared" si="31"/>
        <v>750000000</v>
      </c>
      <c r="P130" s="1739">
        <f t="shared" si="31"/>
        <v>3600000000</v>
      </c>
      <c r="Q130" s="1739">
        <f t="shared" si="31"/>
        <v>1050000000</v>
      </c>
      <c r="R130" s="1739">
        <f t="shared" si="31"/>
        <v>0</v>
      </c>
      <c r="S130" s="1739">
        <f t="shared" si="31"/>
        <v>2750000000</v>
      </c>
      <c r="T130" s="1739">
        <f t="shared" si="31"/>
        <v>0</v>
      </c>
      <c r="U130" s="1761"/>
      <c r="V130" s="716"/>
      <c r="W130" s="178"/>
      <c r="X130" s="178"/>
      <c r="Y130" s="178"/>
      <c r="Z130" s="178"/>
      <c r="AA130" s="178"/>
      <c r="AB130" s="178"/>
      <c r="AC130" s="178"/>
      <c r="AD130" s="178"/>
      <c r="AE130" s="178"/>
      <c r="AF130" s="178"/>
      <c r="AG130" s="178"/>
      <c r="AH130" s="178"/>
      <c r="AI130" s="178"/>
      <c r="AJ130" s="178"/>
      <c r="AK130" s="178"/>
      <c r="AL130" s="178"/>
      <c r="AM130" s="178"/>
      <c r="AN130" s="178"/>
      <c r="AO130" s="178"/>
      <c r="AP130" s="178"/>
      <c r="AQ130" s="178"/>
      <c r="AR130" s="178"/>
      <c r="AS130" s="178"/>
      <c r="AT130" s="178"/>
      <c r="AU130" s="178"/>
      <c r="AV130" s="178"/>
      <c r="AW130" s="178"/>
      <c r="AX130" s="178"/>
      <c r="AY130" s="178"/>
      <c r="AZ130" s="178"/>
      <c r="BA130" s="178"/>
      <c r="BB130" s="178"/>
      <c r="BC130" s="178"/>
      <c r="BD130" s="178"/>
      <c r="BE130" s="178"/>
      <c r="BF130" s="178"/>
      <c r="BG130" s="178"/>
      <c r="BH130" s="178"/>
      <c r="BI130" s="178"/>
      <c r="BJ130" s="178"/>
      <c r="BK130" s="178"/>
      <c r="BL130" s="178"/>
      <c r="BM130" s="178"/>
      <c r="BN130" s="178"/>
      <c r="BO130" s="178"/>
      <c r="BP130" s="178"/>
      <c r="BQ130" s="178"/>
      <c r="BR130" s="178"/>
      <c r="BS130" s="178"/>
      <c r="BT130" s="178"/>
      <c r="BU130" s="178"/>
      <c r="BV130" s="178"/>
      <c r="BW130" s="178"/>
      <c r="BX130" s="178"/>
      <c r="BY130" s="178"/>
      <c r="BZ130" s="178"/>
      <c r="CA130" s="178"/>
      <c r="CB130" s="178"/>
      <c r="CC130" s="178"/>
      <c r="CD130" s="178"/>
      <c r="CE130" s="178"/>
      <c r="CF130" s="178"/>
      <c r="CG130" s="178"/>
      <c r="CH130" s="178"/>
      <c r="CI130" s="178"/>
      <c r="CJ130" s="178"/>
      <c r="CK130" s="178"/>
      <c r="CL130" s="178"/>
      <c r="CM130" s="178"/>
      <c r="CN130" s="178"/>
      <c r="CO130" s="178"/>
      <c r="CP130" s="178"/>
      <c r="CQ130" s="178"/>
      <c r="CR130" s="178"/>
      <c r="CS130" s="178"/>
      <c r="CT130" s="178"/>
      <c r="CU130" s="178"/>
      <c r="CV130" s="178"/>
      <c r="CW130" s="178"/>
      <c r="CX130" s="178"/>
      <c r="CY130" s="178"/>
      <c r="CZ130" s="178"/>
      <c r="DA130" s="178"/>
      <c r="DB130" s="178"/>
      <c r="DC130" s="178"/>
      <c r="DD130" s="178"/>
      <c r="DE130" s="178"/>
      <c r="DF130" s="178"/>
      <c r="DG130" s="178"/>
      <c r="DH130" s="178"/>
      <c r="DI130" s="178"/>
      <c r="DJ130" s="178"/>
      <c r="DK130" s="178"/>
      <c r="DL130" s="178"/>
      <c r="DM130" s="178"/>
      <c r="DN130" s="178"/>
      <c r="DO130" s="178"/>
      <c r="DP130" s="178"/>
      <c r="DQ130" s="178"/>
      <c r="DR130" s="178"/>
      <c r="DS130" s="178"/>
      <c r="DT130" s="178"/>
      <c r="DU130" s="178"/>
      <c r="DV130" s="178"/>
      <c r="DW130" s="178"/>
      <c r="DX130" s="178"/>
      <c r="DY130" s="178"/>
      <c r="DZ130" s="178"/>
      <c r="EA130" s="178"/>
      <c r="EB130" s="178"/>
      <c r="EC130" s="178"/>
      <c r="ED130" s="178"/>
      <c r="EE130" s="178"/>
      <c r="EF130" s="178"/>
      <c r="EG130" s="178"/>
      <c r="EH130" s="178"/>
      <c r="EI130" s="178"/>
      <c r="EJ130" s="178"/>
      <c r="EK130" s="178"/>
      <c r="EL130" s="178"/>
      <c r="EM130" s="178"/>
      <c r="EN130" s="178"/>
      <c r="EO130" s="178"/>
      <c r="EP130" s="178"/>
      <c r="EQ130" s="178"/>
      <c r="ER130" s="178"/>
      <c r="ES130" s="178"/>
      <c r="ET130" s="178"/>
      <c r="EU130" s="178"/>
      <c r="EV130" s="178"/>
      <c r="EW130" s="178"/>
      <c r="EX130" s="178"/>
      <c r="EY130" s="178"/>
      <c r="EZ130" s="178"/>
      <c r="FA130" s="178"/>
      <c r="FB130" s="178"/>
      <c r="FC130" s="178"/>
      <c r="FD130" s="178"/>
      <c r="FE130" s="178"/>
      <c r="FF130" s="178"/>
      <c r="FG130" s="178"/>
      <c r="FH130" s="178"/>
      <c r="FI130" s="178"/>
      <c r="FJ130" s="178"/>
      <c r="FK130" s="178"/>
      <c r="FL130" s="178"/>
      <c r="FM130" s="178"/>
      <c r="FN130" s="178"/>
      <c r="FO130" s="178"/>
    </row>
    <row r="131" spans="1:171" s="5" customFormat="1" ht="16.2">
      <c r="A131" s="1750"/>
      <c r="B131" s="1754" t="s">
        <v>897</v>
      </c>
      <c r="C131" s="1757">
        <v>559311200</v>
      </c>
      <c r="D131" s="1755">
        <v>3117385200</v>
      </c>
      <c r="E131" s="1757"/>
      <c r="F131" s="1757"/>
      <c r="G131" s="1755">
        <f>SUM(G132:G137)</f>
        <v>0</v>
      </c>
      <c r="H131" s="1755"/>
      <c r="I131" s="1739">
        <f>SUM(I132:I137)</f>
        <v>0</v>
      </c>
      <c r="J131" s="1740">
        <f t="shared" ref="J131:T131" si="32">SUM(J132:J137)</f>
        <v>0</v>
      </c>
      <c r="K131" s="1739">
        <f t="shared" si="32"/>
        <v>0</v>
      </c>
      <c r="L131" s="1739">
        <f t="shared" si="32"/>
        <v>0</v>
      </c>
      <c r="M131" s="1739">
        <f t="shared" si="32"/>
        <v>0</v>
      </c>
      <c r="N131" s="1739">
        <f t="shared" si="32"/>
        <v>0</v>
      </c>
      <c r="O131" s="1739">
        <f t="shared" si="32"/>
        <v>0</v>
      </c>
      <c r="P131" s="1739">
        <f t="shared" si="32"/>
        <v>0</v>
      </c>
      <c r="Q131" s="1739">
        <f t="shared" si="32"/>
        <v>0</v>
      </c>
      <c r="R131" s="1739">
        <f t="shared" si="32"/>
        <v>0</v>
      </c>
      <c r="S131" s="1739">
        <f t="shared" si="32"/>
        <v>0</v>
      </c>
      <c r="T131" s="1739">
        <f t="shared" si="32"/>
        <v>0</v>
      </c>
      <c r="U131" s="1761"/>
      <c r="V131" s="716"/>
    </row>
    <row r="132" spans="1:171" s="5" customFormat="1">
      <c r="A132" s="1863"/>
      <c r="B132" s="1759" t="s">
        <v>1554</v>
      </c>
      <c r="C132" s="1735"/>
      <c r="D132" s="1736"/>
      <c r="E132" s="1735"/>
      <c r="F132" s="1735"/>
      <c r="G132" s="501">
        <f>SUM(I132:T132)</f>
        <v>0</v>
      </c>
      <c r="H132" s="1747"/>
      <c r="I132" s="1742"/>
      <c r="J132" s="1743"/>
      <c r="K132" s="1742"/>
      <c r="L132" s="1742"/>
      <c r="M132" s="1742"/>
      <c r="N132" s="1742"/>
      <c r="O132" s="1742"/>
      <c r="P132" s="1742"/>
      <c r="Q132" s="1742"/>
      <c r="R132" s="1742">
        <v>0</v>
      </c>
      <c r="S132" s="1742">
        <v>0</v>
      </c>
      <c r="T132" s="1742">
        <v>0</v>
      </c>
      <c r="U132" s="1744"/>
      <c r="V132" s="716"/>
    </row>
    <row r="133" spans="1:171" s="5" customFormat="1">
      <c r="A133" s="1863"/>
      <c r="B133" s="1759" t="s">
        <v>1555</v>
      </c>
      <c r="C133" s="1735"/>
      <c r="D133" s="1736"/>
      <c r="E133" s="1735"/>
      <c r="F133" s="1735"/>
      <c r="G133" s="501">
        <f t="shared" ref="G133:G137" si="33">SUM(I133:T133)</f>
        <v>0</v>
      </c>
      <c r="H133" s="1747"/>
      <c r="I133" s="1742"/>
      <c r="J133" s="1743"/>
      <c r="K133" s="1742"/>
      <c r="L133" s="1742"/>
      <c r="M133" s="1742"/>
      <c r="N133" s="1742"/>
      <c r="O133" s="1742"/>
      <c r="P133" s="1742"/>
      <c r="Q133" s="1742"/>
      <c r="R133" s="1742">
        <v>0</v>
      </c>
      <c r="S133" s="1742">
        <v>0</v>
      </c>
      <c r="T133" s="1742">
        <v>0</v>
      </c>
      <c r="U133" s="1744"/>
      <c r="V133" s="716"/>
    </row>
    <row r="134" spans="1:171" s="5" customFormat="1">
      <c r="A134" s="1863"/>
      <c r="B134" s="1759" t="s">
        <v>1556</v>
      </c>
      <c r="C134" s="1735"/>
      <c r="D134" s="1736"/>
      <c r="E134" s="1735"/>
      <c r="F134" s="1735"/>
      <c r="G134" s="501">
        <f t="shared" si="33"/>
        <v>0</v>
      </c>
      <c r="H134" s="1747"/>
      <c r="I134" s="1742"/>
      <c r="J134" s="1743"/>
      <c r="K134" s="1742"/>
      <c r="L134" s="1742"/>
      <c r="M134" s="1742"/>
      <c r="N134" s="1742"/>
      <c r="O134" s="1742"/>
      <c r="P134" s="1742"/>
      <c r="Q134" s="1742"/>
      <c r="R134" s="1742">
        <v>0</v>
      </c>
      <c r="S134" s="1742">
        <v>0</v>
      </c>
      <c r="T134" s="1742">
        <v>0</v>
      </c>
      <c r="U134" s="1744"/>
      <c r="V134" s="716"/>
    </row>
    <row r="135" spans="1:171" s="5" customFormat="1">
      <c r="A135" s="1863"/>
      <c r="B135" s="1759" t="s">
        <v>1557</v>
      </c>
      <c r="C135" s="1735"/>
      <c r="D135" s="1736"/>
      <c r="E135" s="1735"/>
      <c r="F135" s="1735"/>
      <c r="G135" s="501">
        <f t="shared" si="33"/>
        <v>0</v>
      </c>
      <c r="H135" s="1747"/>
      <c r="I135" s="1742"/>
      <c r="J135" s="1743"/>
      <c r="K135" s="1742"/>
      <c r="L135" s="1742"/>
      <c r="M135" s="1742"/>
      <c r="N135" s="1742"/>
      <c r="O135" s="1742"/>
      <c r="P135" s="1742"/>
      <c r="Q135" s="1742"/>
      <c r="R135" s="1742">
        <v>0</v>
      </c>
      <c r="S135" s="1742">
        <v>0</v>
      </c>
      <c r="T135" s="1742">
        <v>0</v>
      </c>
      <c r="U135" s="1744"/>
      <c r="V135" s="716"/>
    </row>
    <row r="136" spans="1:171" s="5" customFormat="1">
      <c r="A136" s="1863"/>
      <c r="B136" s="1759" t="s">
        <v>1558</v>
      </c>
      <c r="C136" s="1735"/>
      <c r="D136" s="1736"/>
      <c r="E136" s="1735"/>
      <c r="F136" s="1735"/>
      <c r="G136" s="501">
        <f t="shared" si="33"/>
        <v>0</v>
      </c>
      <c r="H136" s="1747"/>
      <c r="I136" s="1742"/>
      <c r="J136" s="1743"/>
      <c r="K136" s="1742"/>
      <c r="L136" s="1742"/>
      <c r="M136" s="1742"/>
      <c r="N136" s="1742"/>
      <c r="O136" s="1742"/>
      <c r="P136" s="1742"/>
      <c r="Q136" s="1742"/>
      <c r="R136" s="1742">
        <v>0</v>
      </c>
      <c r="S136" s="1742">
        <v>0</v>
      </c>
      <c r="T136" s="1742">
        <v>0</v>
      </c>
      <c r="U136" s="1744"/>
      <c r="V136" s="716"/>
    </row>
    <row r="137" spans="1:171" s="5" customFormat="1">
      <c r="A137" s="1863"/>
      <c r="B137" s="1759" t="s">
        <v>1559</v>
      </c>
      <c r="C137" s="1735"/>
      <c r="D137" s="1736"/>
      <c r="E137" s="1735"/>
      <c r="F137" s="1735"/>
      <c r="G137" s="501">
        <f t="shared" si="33"/>
        <v>0</v>
      </c>
      <c r="H137" s="1747"/>
      <c r="I137" s="1742"/>
      <c r="J137" s="1743"/>
      <c r="K137" s="1742"/>
      <c r="L137" s="1742"/>
      <c r="M137" s="1742"/>
      <c r="N137" s="1742"/>
      <c r="O137" s="1742"/>
      <c r="P137" s="1742"/>
      <c r="Q137" s="1742"/>
      <c r="R137" s="1742">
        <v>0</v>
      </c>
      <c r="S137" s="1742">
        <v>0</v>
      </c>
      <c r="T137" s="1742">
        <v>0</v>
      </c>
      <c r="U137" s="1744"/>
      <c r="V137" s="716"/>
    </row>
    <row r="138" spans="1:171" s="685" customFormat="1" ht="16.2">
      <c r="A138" s="2234"/>
      <c r="B138" s="2235" t="s">
        <v>898</v>
      </c>
      <c r="C138" s="2236">
        <v>1370801959.7249999</v>
      </c>
      <c r="D138" s="2237">
        <v>970000000</v>
      </c>
      <c r="E138" s="2236"/>
      <c r="F138" s="2236"/>
      <c r="G138" s="2237">
        <f>SUM(G139:G144)</f>
        <v>8430000000</v>
      </c>
      <c r="H138" s="2237"/>
      <c r="I138" s="2238">
        <f>SUM(I139:I144)</f>
        <v>4530000000</v>
      </c>
      <c r="J138" s="2239">
        <f t="shared" ref="J138:T138" si="34">SUM(J139:J144)</f>
        <v>0</v>
      </c>
      <c r="K138" s="2238">
        <f t="shared" si="34"/>
        <v>450000000</v>
      </c>
      <c r="L138" s="2238">
        <f t="shared" si="34"/>
        <v>0</v>
      </c>
      <c r="M138" s="2238">
        <f t="shared" si="34"/>
        <v>250000000</v>
      </c>
      <c r="N138" s="2238">
        <f t="shared" si="34"/>
        <v>3200000000</v>
      </c>
      <c r="O138" s="2238">
        <f t="shared" si="34"/>
        <v>0</v>
      </c>
      <c r="P138" s="2238">
        <f t="shared" si="34"/>
        <v>0</v>
      </c>
      <c r="Q138" s="2238">
        <f t="shared" si="34"/>
        <v>0</v>
      </c>
      <c r="R138" s="2238">
        <f t="shared" si="34"/>
        <v>0</v>
      </c>
      <c r="S138" s="2238">
        <f t="shared" si="34"/>
        <v>0</v>
      </c>
      <c r="T138" s="2238">
        <f t="shared" si="34"/>
        <v>0</v>
      </c>
      <c r="U138" s="2708"/>
      <c r="V138" s="2240"/>
    </row>
    <row r="139" spans="1:171" s="213" customFormat="1">
      <c r="A139" s="1863"/>
      <c r="B139" s="1759" t="s">
        <v>1554</v>
      </c>
      <c r="C139" s="1735"/>
      <c r="D139" s="1736"/>
      <c r="E139" s="1735"/>
      <c r="F139" s="1735"/>
      <c r="G139" s="501">
        <f t="shared" ref="G139:G195" si="35">SUM(I139:T139)</f>
        <v>900000000</v>
      </c>
      <c r="H139" s="1747"/>
      <c r="I139" s="1742">
        <v>0</v>
      </c>
      <c r="J139" s="1743">
        <v>0</v>
      </c>
      <c r="K139" s="1742">
        <v>0</v>
      </c>
      <c r="L139" s="1742">
        <v>0</v>
      </c>
      <c r="M139" s="1742">
        <v>0</v>
      </c>
      <c r="N139" s="1742">
        <v>900000000</v>
      </c>
      <c r="O139" s="1742">
        <v>0</v>
      </c>
      <c r="P139" s="1742">
        <v>0</v>
      </c>
      <c r="Q139" s="1742">
        <v>0</v>
      </c>
      <c r="R139" s="1742">
        <v>0</v>
      </c>
      <c r="S139" s="1742">
        <v>0</v>
      </c>
      <c r="T139" s="1742">
        <v>0</v>
      </c>
      <c r="U139" s="2709"/>
      <c r="V139" s="716"/>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row>
    <row r="140" spans="1:171" s="213" customFormat="1">
      <c r="A140" s="1863"/>
      <c r="B140" s="1759" t="s">
        <v>1555</v>
      </c>
      <c r="C140" s="1735"/>
      <c r="D140" s="1736"/>
      <c r="E140" s="1735"/>
      <c r="F140" s="1735"/>
      <c r="G140" s="501">
        <f t="shared" si="35"/>
        <v>1200000000</v>
      </c>
      <c r="H140" s="1747"/>
      <c r="I140" s="1742">
        <v>0</v>
      </c>
      <c r="J140" s="1743">
        <v>0</v>
      </c>
      <c r="K140" s="1742">
        <v>0</v>
      </c>
      <c r="L140" s="1742">
        <v>0</v>
      </c>
      <c r="M140" s="1742">
        <v>0</v>
      </c>
      <c r="N140" s="1742">
        <v>1200000000</v>
      </c>
      <c r="O140" s="1742">
        <v>0</v>
      </c>
      <c r="P140" s="1742">
        <v>0</v>
      </c>
      <c r="Q140" s="1742">
        <v>0</v>
      </c>
      <c r="R140" s="1742">
        <v>0</v>
      </c>
      <c r="S140" s="1742">
        <v>0</v>
      </c>
      <c r="T140" s="1742">
        <v>0</v>
      </c>
      <c r="U140" s="2709"/>
      <c r="V140" s="716"/>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row>
    <row r="141" spans="1:171" s="213" customFormat="1">
      <c r="A141" s="1863"/>
      <c r="B141" s="1759" t="s">
        <v>1556</v>
      </c>
      <c r="C141" s="1735"/>
      <c r="D141" s="1736"/>
      <c r="E141" s="1735"/>
      <c r="F141" s="1735"/>
      <c r="G141" s="501">
        <f t="shared" si="35"/>
        <v>450000000</v>
      </c>
      <c r="H141" s="501"/>
      <c r="I141" s="1742">
        <v>0</v>
      </c>
      <c r="J141" s="1743">
        <v>0</v>
      </c>
      <c r="K141" s="1742">
        <v>0</v>
      </c>
      <c r="L141" s="1742">
        <v>0</v>
      </c>
      <c r="M141" s="1742">
        <v>0</v>
      </c>
      <c r="N141" s="1742">
        <v>450000000</v>
      </c>
      <c r="O141" s="1742">
        <v>0</v>
      </c>
      <c r="P141" s="1742">
        <v>0</v>
      </c>
      <c r="Q141" s="1742">
        <v>0</v>
      </c>
      <c r="R141" s="1742">
        <v>0</v>
      </c>
      <c r="S141" s="1742">
        <v>0</v>
      </c>
      <c r="T141" s="1742">
        <v>0</v>
      </c>
      <c r="U141" s="2709"/>
      <c r="V141" s="716"/>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row>
    <row r="142" spans="1:171" s="213" customFormat="1">
      <c r="A142" s="1863"/>
      <c r="B142" s="1759" t="s">
        <v>1557</v>
      </c>
      <c r="C142" s="1735"/>
      <c r="D142" s="1736"/>
      <c r="E142" s="1735"/>
      <c r="F142" s="1735"/>
      <c r="G142" s="501">
        <f t="shared" si="35"/>
        <v>5480000000</v>
      </c>
      <c r="H142" s="1747"/>
      <c r="I142" s="1742">
        <v>4530000000</v>
      </c>
      <c r="J142" s="1743">
        <v>0</v>
      </c>
      <c r="K142" s="1742">
        <v>450000000</v>
      </c>
      <c r="L142" s="1742">
        <v>0</v>
      </c>
      <c r="M142" s="1742">
        <v>250000000</v>
      </c>
      <c r="N142" s="1742">
        <v>250000000</v>
      </c>
      <c r="O142" s="1742">
        <v>0</v>
      </c>
      <c r="P142" s="1742">
        <v>0</v>
      </c>
      <c r="Q142" s="1742">
        <v>0</v>
      </c>
      <c r="R142" s="1742">
        <v>0</v>
      </c>
      <c r="S142" s="1742">
        <v>0</v>
      </c>
      <c r="T142" s="1742">
        <v>0</v>
      </c>
      <c r="U142" s="2709"/>
      <c r="V142" s="716"/>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row>
    <row r="143" spans="1:171" s="213" customFormat="1">
      <c r="A143" s="1863"/>
      <c r="B143" s="1759" t="s">
        <v>1558</v>
      </c>
      <c r="C143" s="1735"/>
      <c r="D143" s="1736"/>
      <c r="E143" s="1735"/>
      <c r="F143" s="1735"/>
      <c r="G143" s="501">
        <f t="shared" si="35"/>
        <v>400000000</v>
      </c>
      <c r="H143" s="1747"/>
      <c r="I143" s="1742">
        <v>0</v>
      </c>
      <c r="J143" s="1743">
        <v>0</v>
      </c>
      <c r="K143" s="1742">
        <v>0</v>
      </c>
      <c r="L143" s="1742">
        <v>0</v>
      </c>
      <c r="M143" s="1742">
        <v>0</v>
      </c>
      <c r="N143" s="1742">
        <v>400000000</v>
      </c>
      <c r="O143" s="1742">
        <v>0</v>
      </c>
      <c r="P143" s="1742">
        <v>0</v>
      </c>
      <c r="Q143" s="1742">
        <v>0</v>
      </c>
      <c r="R143" s="1742">
        <v>0</v>
      </c>
      <c r="S143" s="1742">
        <v>0</v>
      </c>
      <c r="T143" s="1742">
        <v>0</v>
      </c>
      <c r="U143" s="2709"/>
      <c r="V143" s="716"/>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row>
    <row r="144" spans="1:171" s="213" customFormat="1">
      <c r="A144" s="1863"/>
      <c r="B144" s="1759" t="s">
        <v>1559</v>
      </c>
      <c r="C144" s="1735"/>
      <c r="D144" s="1736"/>
      <c r="E144" s="1735"/>
      <c r="F144" s="1735"/>
      <c r="G144" s="501">
        <f t="shared" si="35"/>
        <v>0</v>
      </c>
      <c r="H144" s="1747"/>
      <c r="I144" s="1742">
        <v>0</v>
      </c>
      <c r="J144" s="1743">
        <v>0</v>
      </c>
      <c r="K144" s="1742">
        <v>0</v>
      </c>
      <c r="L144" s="1742">
        <v>0</v>
      </c>
      <c r="M144" s="1742">
        <v>0</v>
      </c>
      <c r="N144" s="1742">
        <v>0</v>
      </c>
      <c r="O144" s="1742">
        <v>0</v>
      </c>
      <c r="P144" s="1742">
        <v>0</v>
      </c>
      <c r="Q144" s="1742">
        <v>0</v>
      </c>
      <c r="R144" s="1742">
        <v>0</v>
      </c>
      <c r="S144" s="1742">
        <v>0</v>
      </c>
      <c r="T144" s="1742">
        <v>0</v>
      </c>
      <c r="U144" s="2709"/>
      <c r="V144" s="716"/>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row>
    <row r="145" spans="1:171" s="213" customFormat="1" ht="15" customHeight="1">
      <c r="A145" s="1750"/>
      <c r="B145" s="1754" t="s">
        <v>899</v>
      </c>
      <c r="C145" s="1755">
        <v>2251830779.9166665</v>
      </c>
      <c r="D145" s="1755">
        <v>500000000</v>
      </c>
      <c r="E145" s="1755"/>
      <c r="F145" s="1755"/>
      <c r="G145" s="1755">
        <f>SUM(G146:G151)</f>
        <v>8405000000</v>
      </c>
      <c r="H145" s="1755"/>
      <c r="I145" s="1739">
        <f>SUM(I146:I151)</f>
        <v>3555000000</v>
      </c>
      <c r="J145" s="1740">
        <f t="shared" ref="J145:T145" si="36">SUM(J146:J151)</f>
        <v>0</v>
      </c>
      <c r="K145" s="1739">
        <f t="shared" si="36"/>
        <v>0</v>
      </c>
      <c r="L145" s="1739">
        <f t="shared" si="36"/>
        <v>500000000</v>
      </c>
      <c r="M145" s="1739">
        <f t="shared" si="36"/>
        <v>0</v>
      </c>
      <c r="N145" s="1739">
        <f t="shared" si="36"/>
        <v>0</v>
      </c>
      <c r="O145" s="1739">
        <f t="shared" si="36"/>
        <v>750000000</v>
      </c>
      <c r="P145" s="1739">
        <f t="shared" si="36"/>
        <v>3600000000</v>
      </c>
      <c r="Q145" s="1739">
        <f t="shared" si="36"/>
        <v>0</v>
      </c>
      <c r="R145" s="1739">
        <f t="shared" si="36"/>
        <v>0</v>
      </c>
      <c r="S145" s="1739">
        <f t="shared" si="36"/>
        <v>0</v>
      </c>
      <c r="T145" s="1739">
        <f t="shared" si="36"/>
        <v>0</v>
      </c>
      <c r="U145" s="2710"/>
      <c r="V145" s="716"/>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row>
    <row r="146" spans="1:171" s="213" customFormat="1">
      <c r="A146" s="1863"/>
      <c r="B146" s="1759" t="s">
        <v>1554</v>
      </c>
      <c r="C146" s="1735"/>
      <c r="D146" s="1736"/>
      <c r="E146" s="1735"/>
      <c r="F146" s="1735"/>
      <c r="G146" s="501">
        <f t="shared" si="35"/>
        <v>1300000000</v>
      </c>
      <c r="H146" s="1747"/>
      <c r="I146" s="1742">
        <v>0</v>
      </c>
      <c r="J146" s="1743">
        <v>0</v>
      </c>
      <c r="K146" s="1742">
        <v>0</v>
      </c>
      <c r="L146" s="1742">
        <v>0</v>
      </c>
      <c r="M146" s="1742">
        <v>0</v>
      </c>
      <c r="N146" s="1742">
        <v>0</v>
      </c>
      <c r="O146" s="1742">
        <v>0</v>
      </c>
      <c r="P146" s="2032">
        <v>1300000000</v>
      </c>
      <c r="Q146" s="1742">
        <v>0</v>
      </c>
      <c r="R146" s="1742">
        <v>0</v>
      </c>
      <c r="S146" s="1742">
        <v>0</v>
      </c>
      <c r="T146" s="1742">
        <v>0</v>
      </c>
      <c r="U146" s="1762"/>
      <c r="V146" s="716"/>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row>
    <row r="147" spans="1:171" s="213" customFormat="1">
      <c r="A147" s="1863"/>
      <c r="B147" s="1759" t="s">
        <v>1555</v>
      </c>
      <c r="C147" s="1735"/>
      <c r="D147" s="1736"/>
      <c r="E147" s="1735"/>
      <c r="F147" s="1735"/>
      <c r="G147" s="501">
        <f t="shared" si="35"/>
        <v>1200000000</v>
      </c>
      <c r="H147" s="1747"/>
      <c r="I147" s="1742">
        <v>0</v>
      </c>
      <c r="J147" s="1743">
        <v>0</v>
      </c>
      <c r="K147" s="1742">
        <v>0</v>
      </c>
      <c r="L147" s="1742">
        <v>0</v>
      </c>
      <c r="M147" s="1742">
        <v>0</v>
      </c>
      <c r="N147" s="1742">
        <v>0</v>
      </c>
      <c r="O147" s="1742">
        <v>0</v>
      </c>
      <c r="P147" s="1742">
        <v>1200000000</v>
      </c>
      <c r="Q147" s="1742">
        <v>0</v>
      </c>
      <c r="R147" s="1742">
        <v>0</v>
      </c>
      <c r="S147" s="1742">
        <v>0</v>
      </c>
      <c r="T147" s="1742">
        <v>0</v>
      </c>
      <c r="U147" s="1762"/>
      <c r="V147" s="716"/>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row>
    <row r="148" spans="1:171" s="213" customFormat="1">
      <c r="A148" s="1863"/>
      <c r="B148" s="1759" t="s">
        <v>1556</v>
      </c>
      <c r="C148" s="1735"/>
      <c r="D148" s="1736"/>
      <c r="E148" s="1735"/>
      <c r="F148" s="1735"/>
      <c r="G148" s="501">
        <f t="shared" si="35"/>
        <v>450000000</v>
      </c>
      <c r="H148" s="1747"/>
      <c r="I148" s="1742">
        <v>0</v>
      </c>
      <c r="J148" s="1743">
        <v>0</v>
      </c>
      <c r="K148" s="1742">
        <v>0</v>
      </c>
      <c r="L148" s="1742">
        <v>0</v>
      </c>
      <c r="M148" s="1742">
        <v>0</v>
      </c>
      <c r="N148" s="1742">
        <v>0</v>
      </c>
      <c r="O148" s="1742">
        <v>0</v>
      </c>
      <c r="P148" s="1742">
        <v>450000000</v>
      </c>
      <c r="Q148" s="1742">
        <v>0</v>
      </c>
      <c r="R148" s="1742">
        <v>0</v>
      </c>
      <c r="S148" s="1742">
        <v>0</v>
      </c>
      <c r="T148" s="1742">
        <v>0</v>
      </c>
      <c r="U148" s="1762"/>
      <c r="V148" s="716"/>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row>
    <row r="149" spans="1:171" s="213" customFormat="1">
      <c r="A149" s="1863"/>
      <c r="B149" s="1759" t="s">
        <v>1557</v>
      </c>
      <c r="C149" s="1735"/>
      <c r="D149" s="1736"/>
      <c r="E149" s="1735"/>
      <c r="F149" s="1735"/>
      <c r="G149" s="501">
        <f t="shared" si="35"/>
        <v>4555000000</v>
      </c>
      <c r="H149" s="1747"/>
      <c r="I149" s="1742">
        <v>3555000000</v>
      </c>
      <c r="J149" s="1743">
        <v>0</v>
      </c>
      <c r="K149" s="1742">
        <v>0</v>
      </c>
      <c r="L149" s="1742">
        <v>500000000</v>
      </c>
      <c r="M149" s="1742">
        <v>0</v>
      </c>
      <c r="N149" s="1742">
        <v>0</v>
      </c>
      <c r="O149" s="1742">
        <v>250000000</v>
      </c>
      <c r="P149" s="1742">
        <v>250000000</v>
      </c>
      <c r="Q149" s="1742">
        <v>0</v>
      </c>
      <c r="R149" s="1742">
        <v>0</v>
      </c>
      <c r="S149" s="1742">
        <v>0</v>
      </c>
      <c r="T149" s="1742">
        <v>0</v>
      </c>
      <c r="U149" s="1762"/>
      <c r="V149" s="716"/>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row>
    <row r="150" spans="1:171" s="213" customFormat="1">
      <c r="A150" s="1863"/>
      <c r="B150" s="1759" t="s">
        <v>1558</v>
      </c>
      <c r="C150" s="1735"/>
      <c r="D150" s="1736"/>
      <c r="E150" s="1735"/>
      <c r="F150" s="1735"/>
      <c r="G150" s="501">
        <f t="shared" si="35"/>
        <v>400000000</v>
      </c>
      <c r="H150" s="1747"/>
      <c r="I150" s="1742">
        <v>0</v>
      </c>
      <c r="J150" s="1743">
        <v>0</v>
      </c>
      <c r="K150" s="1742">
        <v>0</v>
      </c>
      <c r="L150" s="1742">
        <v>0</v>
      </c>
      <c r="M150" s="1742">
        <v>0</v>
      </c>
      <c r="N150" s="1742">
        <v>0</v>
      </c>
      <c r="O150" s="1742">
        <v>0</v>
      </c>
      <c r="P150" s="1742">
        <v>400000000</v>
      </c>
      <c r="Q150" s="1742">
        <v>0</v>
      </c>
      <c r="R150" s="1742">
        <v>0</v>
      </c>
      <c r="S150" s="1742">
        <v>0</v>
      </c>
      <c r="T150" s="1742">
        <v>0</v>
      </c>
      <c r="U150" s="1762"/>
      <c r="V150" s="716"/>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row>
    <row r="151" spans="1:171" s="213" customFormat="1">
      <c r="A151" s="1863"/>
      <c r="B151" s="1759" t="s">
        <v>1559</v>
      </c>
      <c r="C151" s="1735"/>
      <c r="D151" s="1736"/>
      <c r="E151" s="1735"/>
      <c r="F151" s="1735"/>
      <c r="G151" s="501">
        <f t="shared" si="35"/>
        <v>500000000</v>
      </c>
      <c r="H151" s="1747"/>
      <c r="I151" s="1742">
        <v>0</v>
      </c>
      <c r="J151" s="1743">
        <v>0</v>
      </c>
      <c r="K151" s="1742">
        <v>0</v>
      </c>
      <c r="L151" s="1742">
        <v>0</v>
      </c>
      <c r="M151" s="1742">
        <v>0</v>
      </c>
      <c r="N151" s="1742">
        <v>0</v>
      </c>
      <c r="O151" s="1742">
        <v>500000000</v>
      </c>
      <c r="P151" s="1742">
        <v>0</v>
      </c>
      <c r="Q151" s="1742">
        <v>0</v>
      </c>
      <c r="R151" s="1742">
        <v>0</v>
      </c>
      <c r="S151" s="1742">
        <v>0</v>
      </c>
      <c r="T151" s="1742">
        <v>0</v>
      </c>
      <c r="U151" s="1762"/>
      <c r="V151" s="716"/>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row>
    <row r="152" spans="1:171" s="213" customFormat="1" ht="16.2">
      <c r="A152" s="1750"/>
      <c r="B152" s="1754" t="s">
        <v>900</v>
      </c>
      <c r="C152" s="1755">
        <v>3756046343.5</v>
      </c>
      <c r="D152" s="1755">
        <v>1523352643.125</v>
      </c>
      <c r="E152" s="1755"/>
      <c r="F152" s="1755"/>
      <c r="G152" s="1755">
        <f>SUM(G153:G158)</f>
        <v>0</v>
      </c>
      <c r="H152" s="1755"/>
      <c r="I152" s="1739">
        <f>SUM(I153:I158)</f>
        <v>0</v>
      </c>
      <c r="J152" s="1740">
        <f t="shared" ref="J152:T152" si="37">SUM(J153:J158)</f>
        <v>0</v>
      </c>
      <c r="K152" s="1739">
        <f t="shared" si="37"/>
        <v>0</v>
      </c>
      <c r="L152" s="1739">
        <f t="shared" si="37"/>
        <v>0</v>
      </c>
      <c r="M152" s="1739">
        <f t="shared" si="37"/>
        <v>0</v>
      </c>
      <c r="N152" s="1739">
        <f t="shared" si="37"/>
        <v>0</v>
      </c>
      <c r="O152" s="1739">
        <f t="shared" si="37"/>
        <v>0</v>
      </c>
      <c r="P152" s="1739">
        <f t="shared" si="37"/>
        <v>0</v>
      </c>
      <c r="Q152" s="1739">
        <f t="shared" si="37"/>
        <v>0</v>
      </c>
      <c r="R152" s="1739">
        <f t="shared" si="37"/>
        <v>0</v>
      </c>
      <c r="S152" s="1739">
        <f t="shared" si="37"/>
        <v>0</v>
      </c>
      <c r="T152" s="1739">
        <f t="shared" si="37"/>
        <v>0</v>
      </c>
      <c r="U152" s="1761"/>
      <c r="V152" s="716"/>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row>
    <row r="153" spans="1:171" s="213" customFormat="1">
      <c r="A153" s="1863"/>
      <c r="B153" s="1759" t="s">
        <v>1554</v>
      </c>
      <c r="C153" s="1735"/>
      <c r="D153" s="1736"/>
      <c r="E153" s="1735"/>
      <c r="F153" s="1735"/>
      <c r="G153" s="501">
        <f t="shared" si="35"/>
        <v>0</v>
      </c>
      <c r="H153" s="1747"/>
      <c r="I153" s="1742">
        <v>0</v>
      </c>
      <c r="J153" s="1743">
        <v>0</v>
      </c>
      <c r="K153" s="1742">
        <v>0</v>
      </c>
      <c r="L153" s="1742">
        <v>0</v>
      </c>
      <c r="M153" s="1742">
        <v>0</v>
      </c>
      <c r="N153" s="1742">
        <v>0</v>
      </c>
      <c r="O153" s="1742">
        <v>0</v>
      </c>
      <c r="P153" s="1742">
        <v>0</v>
      </c>
      <c r="Q153" s="1742">
        <v>0</v>
      </c>
      <c r="R153" s="1742">
        <v>0</v>
      </c>
      <c r="S153" s="1742">
        <v>0</v>
      </c>
      <c r="T153" s="1742">
        <v>0</v>
      </c>
      <c r="U153" s="1762"/>
      <c r="V153" s="716"/>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row>
    <row r="154" spans="1:171" s="213" customFormat="1">
      <c r="A154" s="1863"/>
      <c r="B154" s="1759" t="s">
        <v>1555</v>
      </c>
      <c r="C154" s="1735"/>
      <c r="D154" s="1736"/>
      <c r="E154" s="1735"/>
      <c r="F154" s="1735"/>
      <c r="G154" s="501">
        <f t="shared" si="35"/>
        <v>0</v>
      </c>
      <c r="H154" s="1747"/>
      <c r="I154" s="1742">
        <v>0</v>
      </c>
      <c r="J154" s="1743">
        <v>0</v>
      </c>
      <c r="K154" s="1742">
        <v>0</v>
      </c>
      <c r="L154" s="1742">
        <v>0</v>
      </c>
      <c r="M154" s="1742">
        <v>0</v>
      </c>
      <c r="N154" s="1742">
        <v>0</v>
      </c>
      <c r="O154" s="1742">
        <v>0</v>
      </c>
      <c r="P154" s="1742">
        <v>0</v>
      </c>
      <c r="Q154" s="1742">
        <v>0</v>
      </c>
      <c r="R154" s="1742">
        <v>0</v>
      </c>
      <c r="S154" s="1742">
        <v>0</v>
      </c>
      <c r="T154" s="1742">
        <v>0</v>
      </c>
      <c r="U154" s="1762"/>
      <c r="V154" s="716"/>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row>
    <row r="155" spans="1:171" s="213" customFormat="1">
      <c r="A155" s="1863"/>
      <c r="B155" s="1759" t="s">
        <v>1556</v>
      </c>
      <c r="C155" s="1735"/>
      <c r="D155" s="1736"/>
      <c r="E155" s="1735"/>
      <c r="F155" s="1735"/>
      <c r="G155" s="501">
        <f t="shared" si="35"/>
        <v>0</v>
      </c>
      <c r="H155" s="1747"/>
      <c r="I155" s="1742">
        <v>0</v>
      </c>
      <c r="J155" s="1743">
        <v>0</v>
      </c>
      <c r="K155" s="1742">
        <v>0</v>
      </c>
      <c r="L155" s="1742">
        <v>0</v>
      </c>
      <c r="M155" s="1742">
        <v>0</v>
      </c>
      <c r="N155" s="1742">
        <v>0</v>
      </c>
      <c r="O155" s="1742">
        <v>0</v>
      </c>
      <c r="P155" s="1742">
        <v>0</v>
      </c>
      <c r="Q155" s="1742">
        <v>0</v>
      </c>
      <c r="R155" s="1742">
        <v>0</v>
      </c>
      <c r="S155" s="1742">
        <v>0</v>
      </c>
      <c r="T155" s="1742">
        <v>0</v>
      </c>
      <c r="U155" s="1762"/>
      <c r="V155" s="716"/>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row>
    <row r="156" spans="1:171" s="213" customFormat="1">
      <c r="A156" s="1863"/>
      <c r="B156" s="1759" t="s">
        <v>1557</v>
      </c>
      <c r="C156" s="1735"/>
      <c r="D156" s="1736"/>
      <c r="E156" s="1735"/>
      <c r="F156" s="1735"/>
      <c r="G156" s="501">
        <f t="shared" si="35"/>
        <v>0</v>
      </c>
      <c r="H156" s="1747"/>
      <c r="I156" s="1742">
        <v>0</v>
      </c>
      <c r="J156" s="1743">
        <v>0</v>
      </c>
      <c r="K156" s="1742"/>
      <c r="L156" s="1742">
        <v>0</v>
      </c>
      <c r="M156" s="1742">
        <v>0</v>
      </c>
      <c r="N156" s="1742">
        <v>0</v>
      </c>
      <c r="O156" s="1742">
        <v>0</v>
      </c>
      <c r="P156" s="1742">
        <v>0</v>
      </c>
      <c r="Q156" s="1742">
        <v>0</v>
      </c>
      <c r="R156" s="1742">
        <v>0</v>
      </c>
      <c r="S156" s="1742">
        <v>0</v>
      </c>
      <c r="T156" s="1742">
        <v>0</v>
      </c>
      <c r="U156" s="1762"/>
      <c r="V156" s="716"/>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row>
    <row r="157" spans="1:171" s="213" customFormat="1">
      <c r="A157" s="1863"/>
      <c r="B157" s="1759" t="s">
        <v>1558</v>
      </c>
      <c r="C157" s="1735"/>
      <c r="D157" s="1736"/>
      <c r="E157" s="1735"/>
      <c r="F157" s="1735"/>
      <c r="G157" s="501">
        <f t="shared" si="35"/>
        <v>0</v>
      </c>
      <c r="H157" s="1747"/>
      <c r="I157" s="1742">
        <v>0</v>
      </c>
      <c r="J157" s="1743">
        <v>0</v>
      </c>
      <c r="K157" s="1742">
        <v>0</v>
      </c>
      <c r="L157" s="1742">
        <v>0</v>
      </c>
      <c r="M157" s="1742">
        <v>0</v>
      </c>
      <c r="N157" s="1742"/>
      <c r="O157" s="1742">
        <v>0</v>
      </c>
      <c r="P157" s="1742">
        <v>0</v>
      </c>
      <c r="Q157" s="1742">
        <v>0</v>
      </c>
      <c r="R157" s="1742">
        <v>0</v>
      </c>
      <c r="S157" s="1742">
        <v>0</v>
      </c>
      <c r="T157" s="1742">
        <v>0</v>
      </c>
      <c r="U157" s="1762"/>
      <c r="V157" s="716"/>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row>
    <row r="158" spans="1:171" s="213" customFormat="1">
      <c r="A158" s="1863"/>
      <c r="B158" s="1759" t="s">
        <v>1559</v>
      </c>
      <c r="C158" s="1735"/>
      <c r="D158" s="1736"/>
      <c r="E158" s="1735"/>
      <c r="F158" s="1735"/>
      <c r="G158" s="501">
        <f t="shared" si="35"/>
        <v>0</v>
      </c>
      <c r="H158" s="1747"/>
      <c r="I158" s="1742">
        <v>0</v>
      </c>
      <c r="J158" s="1743">
        <v>0</v>
      </c>
      <c r="K158" s="1742">
        <v>0</v>
      </c>
      <c r="L158" s="1742">
        <v>0</v>
      </c>
      <c r="M158" s="1742">
        <v>0</v>
      </c>
      <c r="N158" s="1742">
        <v>0</v>
      </c>
      <c r="O158" s="1742">
        <v>0</v>
      </c>
      <c r="P158" s="1742">
        <v>0</v>
      </c>
      <c r="Q158" s="1742">
        <v>0</v>
      </c>
      <c r="R158" s="1742">
        <v>0</v>
      </c>
      <c r="S158" s="1742">
        <v>0</v>
      </c>
      <c r="T158" s="1742">
        <v>0</v>
      </c>
      <c r="U158" s="1762"/>
      <c r="V158" s="716"/>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row>
    <row r="159" spans="1:171" s="213" customFormat="1" ht="16.2">
      <c r="A159" s="1750"/>
      <c r="B159" s="1754" t="s">
        <v>901</v>
      </c>
      <c r="C159" s="1755">
        <v>456666666.66666663</v>
      </c>
      <c r="D159" s="1755">
        <v>1241666666.6666667</v>
      </c>
      <c r="E159" s="1755"/>
      <c r="F159" s="1755"/>
      <c r="G159" s="1755">
        <f>SUM(G160:G165)</f>
        <v>0</v>
      </c>
      <c r="H159" s="1755"/>
      <c r="I159" s="1739">
        <f>SUM(I160:I165)</f>
        <v>0</v>
      </c>
      <c r="J159" s="1740">
        <f t="shared" ref="J159:T159" si="38">SUM(J160:J165)</f>
        <v>0</v>
      </c>
      <c r="K159" s="1739">
        <f t="shared" si="38"/>
        <v>0</v>
      </c>
      <c r="L159" s="1739">
        <f t="shared" si="38"/>
        <v>0</v>
      </c>
      <c r="M159" s="1739">
        <f t="shared" si="38"/>
        <v>0</v>
      </c>
      <c r="N159" s="1739">
        <f t="shared" si="38"/>
        <v>0</v>
      </c>
      <c r="O159" s="1739">
        <f t="shared" si="38"/>
        <v>0</v>
      </c>
      <c r="P159" s="1739">
        <f t="shared" si="38"/>
        <v>0</v>
      </c>
      <c r="Q159" s="1739">
        <f t="shared" si="38"/>
        <v>0</v>
      </c>
      <c r="R159" s="1739">
        <f t="shared" si="38"/>
        <v>0</v>
      </c>
      <c r="S159" s="1739">
        <f t="shared" si="38"/>
        <v>0</v>
      </c>
      <c r="T159" s="1739">
        <f t="shared" si="38"/>
        <v>0</v>
      </c>
      <c r="U159" s="1761"/>
      <c r="V159" s="716"/>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row>
    <row r="160" spans="1:171" s="213" customFormat="1">
      <c r="A160" s="1863"/>
      <c r="B160" s="1759" t="s">
        <v>1554</v>
      </c>
      <c r="C160" s="1735"/>
      <c r="D160" s="1736"/>
      <c r="E160" s="1735"/>
      <c r="F160" s="1735"/>
      <c r="G160" s="501">
        <f t="shared" si="35"/>
        <v>0</v>
      </c>
      <c r="H160" s="1747"/>
      <c r="I160" s="1742">
        <v>0</v>
      </c>
      <c r="J160" s="1743">
        <v>0</v>
      </c>
      <c r="K160" s="1742">
        <v>0</v>
      </c>
      <c r="L160" s="1742">
        <v>0</v>
      </c>
      <c r="M160" s="1742">
        <v>0</v>
      </c>
      <c r="N160" s="1742">
        <v>0</v>
      </c>
      <c r="O160" s="1742">
        <v>0</v>
      </c>
      <c r="P160" s="1742">
        <v>0</v>
      </c>
      <c r="Q160" s="1742">
        <v>0</v>
      </c>
      <c r="R160" s="1742">
        <v>0</v>
      </c>
      <c r="S160" s="1742">
        <v>0</v>
      </c>
      <c r="T160" s="1742">
        <v>0</v>
      </c>
      <c r="U160" s="1762"/>
      <c r="V160" s="716"/>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row>
    <row r="161" spans="1:171" s="213" customFormat="1">
      <c r="A161" s="1863"/>
      <c r="B161" s="1759" t="s">
        <v>1555</v>
      </c>
      <c r="C161" s="1735"/>
      <c r="D161" s="1736"/>
      <c r="E161" s="1735"/>
      <c r="F161" s="1735"/>
      <c r="G161" s="501">
        <f t="shared" si="35"/>
        <v>0</v>
      </c>
      <c r="H161" s="1747"/>
      <c r="I161" s="1742">
        <v>0</v>
      </c>
      <c r="J161" s="1743">
        <v>0</v>
      </c>
      <c r="K161" s="1742">
        <v>0</v>
      </c>
      <c r="L161" s="1742">
        <v>0</v>
      </c>
      <c r="M161" s="1742">
        <v>0</v>
      </c>
      <c r="N161" s="1742">
        <v>0</v>
      </c>
      <c r="O161" s="1742">
        <v>0</v>
      </c>
      <c r="P161" s="1742">
        <v>0</v>
      </c>
      <c r="Q161" s="1742">
        <v>0</v>
      </c>
      <c r="R161" s="1742">
        <v>0</v>
      </c>
      <c r="S161" s="1742">
        <v>0</v>
      </c>
      <c r="T161" s="1742">
        <v>0</v>
      </c>
      <c r="U161" s="1762"/>
      <c r="V161" s="716"/>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row>
    <row r="162" spans="1:171" s="213" customFormat="1">
      <c r="A162" s="1863"/>
      <c r="B162" s="1759" t="s">
        <v>1556</v>
      </c>
      <c r="C162" s="1735"/>
      <c r="D162" s="1736"/>
      <c r="E162" s="1735"/>
      <c r="F162" s="1735"/>
      <c r="G162" s="501">
        <f t="shared" si="35"/>
        <v>0</v>
      </c>
      <c r="H162" s="1747"/>
      <c r="I162" s="1742">
        <v>0</v>
      </c>
      <c r="J162" s="1743">
        <v>0</v>
      </c>
      <c r="K162" s="1742">
        <v>0</v>
      </c>
      <c r="L162" s="1742">
        <v>0</v>
      </c>
      <c r="M162" s="1742">
        <v>0</v>
      </c>
      <c r="N162" s="1742">
        <v>0</v>
      </c>
      <c r="O162" s="1742">
        <v>0</v>
      </c>
      <c r="P162" s="1742">
        <v>0</v>
      </c>
      <c r="Q162" s="1742">
        <v>0</v>
      </c>
      <c r="R162" s="1742">
        <v>0</v>
      </c>
      <c r="S162" s="1742">
        <v>0</v>
      </c>
      <c r="T162" s="1742">
        <v>0</v>
      </c>
      <c r="U162" s="1762"/>
      <c r="V162" s="716"/>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row>
    <row r="163" spans="1:171" s="213" customFormat="1">
      <c r="A163" s="1863"/>
      <c r="B163" s="1759" t="s">
        <v>1557</v>
      </c>
      <c r="C163" s="1735"/>
      <c r="D163" s="1736"/>
      <c r="E163" s="1735"/>
      <c r="F163" s="1735"/>
      <c r="G163" s="501">
        <f t="shared" si="35"/>
        <v>0</v>
      </c>
      <c r="H163" s="1747"/>
      <c r="I163" s="1742">
        <v>0</v>
      </c>
      <c r="J163" s="1743">
        <v>0</v>
      </c>
      <c r="K163" s="1742"/>
      <c r="L163" s="1742">
        <v>0</v>
      </c>
      <c r="M163" s="1742">
        <v>0</v>
      </c>
      <c r="N163" s="1742">
        <v>0</v>
      </c>
      <c r="O163" s="1742">
        <v>0</v>
      </c>
      <c r="P163" s="1742">
        <v>0</v>
      </c>
      <c r="Q163" s="1742">
        <v>0</v>
      </c>
      <c r="R163" s="1742">
        <v>0</v>
      </c>
      <c r="S163" s="1742">
        <v>0</v>
      </c>
      <c r="T163" s="1742">
        <v>0</v>
      </c>
      <c r="U163" s="1762"/>
      <c r="V163" s="716"/>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row>
    <row r="164" spans="1:171" s="213" customFormat="1">
      <c r="A164" s="1863"/>
      <c r="B164" s="1759" t="s">
        <v>1558</v>
      </c>
      <c r="C164" s="1735"/>
      <c r="D164" s="1736"/>
      <c r="E164" s="1735"/>
      <c r="F164" s="1735"/>
      <c r="G164" s="501">
        <f t="shared" si="35"/>
        <v>0</v>
      </c>
      <c r="H164" s="1747"/>
      <c r="I164" s="1742">
        <v>0</v>
      </c>
      <c r="J164" s="1743">
        <v>0</v>
      </c>
      <c r="K164" s="1742">
        <v>0</v>
      </c>
      <c r="L164" s="1742">
        <v>0</v>
      </c>
      <c r="M164" s="1742">
        <v>0</v>
      </c>
      <c r="N164" s="1742">
        <v>0</v>
      </c>
      <c r="O164" s="1742">
        <v>0</v>
      </c>
      <c r="P164" s="1742">
        <v>0</v>
      </c>
      <c r="Q164" s="1742">
        <v>0</v>
      </c>
      <c r="R164" s="1742">
        <v>0</v>
      </c>
      <c r="S164" s="1742">
        <v>0</v>
      </c>
      <c r="T164" s="1742">
        <v>0</v>
      </c>
      <c r="U164" s="1762"/>
      <c r="V164" s="716"/>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row>
    <row r="165" spans="1:171" s="213" customFormat="1">
      <c r="A165" s="1863"/>
      <c r="B165" s="1759" t="s">
        <v>1559</v>
      </c>
      <c r="C165" s="1735"/>
      <c r="D165" s="1736"/>
      <c r="E165" s="1735"/>
      <c r="F165" s="1735"/>
      <c r="G165" s="501">
        <f t="shared" si="35"/>
        <v>0</v>
      </c>
      <c r="H165" s="1747"/>
      <c r="I165" s="1742">
        <v>0</v>
      </c>
      <c r="J165" s="1743">
        <v>0</v>
      </c>
      <c r="K165" s="1742">
        <v>0</v>
      </c>
      <c r="L165" s="1742">
        <v>0</v>
      </c>
      <c r="M165" s="1742">
        <v>0</v>
      </c>
      <c r="N165" s="1742">
        <v>0</v>
      </c>
      <c r="O165" s="1742">
        <v>0</v>
      </c>
      <c r="P165" s="1742">
        <v>0</v>
      </c>
      <c r="Q165" s="1742">
        <v>0</v>
      </c>
      <c r="R165" s="1742"/>
      <c r="S165" s="1742">
        <v>0</v>
      </c>
      <c r="T165" s="1742">
        <v>0</v>
      </c>
      <c r="U165" s="1762"/>
      <c r="V165" s="716"/>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row>
    <row r="166" spans="1:171" s="213" customFormat="1" ht="16.2">
      <c r="A166" s="1750"/>
      <c r="B166" s="1754" t="s">
        <v>902</v>
      </c>
      <c r="C166" s="1755">
        <v>1599108630.9999998</v>
      </c>
      <c r="D166" s="1755">
        <v>533036210.33333331</v>
      </c>
      <c r="E166" s="1755"/>
      <c r="F166" s="1755"/>
      <c r="G166" s="1755">
        <f>SUM(G167:G172)</f>
        <v>0</v>
      </c>
      <c r="H166" s="1755"/>
      <c r="I166" s="1739">
        <f>SUM(I167:I172)</f>
        <v>0</v>
      </c>
      <c r="J166" s="1740">
        <f t="shared" ref="J166:T166" si="39">SUM(J167:J172)</f>
        <v>0</v>
      </c>
      <c r="K166" s="1739">
        <f t="shared" si="39"/>
        <v>0</v>
      </c>
      <c r="L166" s="1739">
        <f t="shared" si="39"/>
        <v>0</v>
      </c>
      <c r="M166" s="1739">
        <f t="shared" si="39"/>
        <v>0</v>
      </c>
      <c r="N166" s="1739">
        <f t="shared" si="39"/>
        <v>0</v>
      </c>
      <c r="O166" s="1739">
        <f t="shared" si="39"/>
        <v>0</v>
      </c>
      <c r="P166" s="1739">
        <f t="shared" si="39"/>
        <v>0</v>
      </c>
      <c r="Q166" s="1739">
        <f t="shared" si="39"/>
        <v>0</v>
      </c>
      <c r="R166" s="1739">
        <f t="shared" si="39"/>
        <v>0</v>
      </c>
      <c r="S166" s="1739">
        <f t="shared" si="39"/>
        <v>0</v>
      </c>
      <c r="T166" s="1739">
        <f t="shared" si="39"/>
        <v>0</v>
      </c>
      <c r="U166" s="1761"/>
      <c r="V166" s="716"/>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row>
    <row r="167" spans="1:171" s="213" customFormat="1">
      <c r="A167" s="1863"/>
      <c r="B167" s="1759" t="s">
        <v>1554</v>
      </c>
      <c r="C167" s="1735"/>
      <c r="D167" s="1736"/>
      <c r="E167" s="1735"/>
      <c r="F167" s="1735"/>
      <c r="G167" s="501">
        <f t="shared" si="35"/>
        <v>0</v>
      </c>
      <c r="H167" s="1747"/>
      <c r="I167" s="1742">
        <v>0</v>
      </c>
      <c r="J167" s="1743">
        <v>0</v>
      </c>
      <c r="K167" s="1742">
        <v>0</v>
      </c>
      <c r="L167" s="1742">
        <v>0</v>
      </c>
      <c r="M167" s="1742">
        <v>0</v>
      </c>
      <c r="N167" s="1742">
        <v>0</v>
      </c>
      <c r="O167" s="1742">
        <v>0</v>
      </c>
      <c r="P167" s="1742">
        <v>0</v>
      </c>
      <c r="Q167" s="1742">
        <v>0</v>
      </c>
      <c r="R167" s="1742">
        <v>0</v>
      </c>
      <c r="S167" s="1742">
        <v>0</v>
      </c>
      <c r="T167" s="1742">
        <v>0</v>
      </c>
      <c r="U167" s="1762"/>
      <c r="V167" s="716"/>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row>
    <row r="168" spans="1:171" s="213" customFormat="1">
      <c r="A168" s="1863"/>
      <c r="B168" s="1759" t="s">
        <v>1555</v>
      </c>
      <c r="C168" s="1735"/>
      <c r="D168" s="1736"/>
      <c r="E168" s="1735"/>
      <c r="F168" s="1735"/>
      <c r="G168" s="501">
        <f t="shared" si="35"/>
        <v>0</v>
      </c>
      <c r="H168" s="1747"/>
      <c r="I168" s="1742">
        <v>0</v>
      </c>
      <c r="J168" s="1743">
        <v>0</v>
      </c>
      <c r="K168" s="1742">
        <v>0</v>
      </c>
      <c r="L168" s="1742">
        <v>0</v>
      </c>
      <c r="M168" s="1742">
        <v>0</v>
      </c>
      <c r="N168" s="1742">
        <v>0</v>
      </c>
      <c r="O168" s="1742">
        <v>0</v>
      </c>
      <c r="P168" s="1742">
        <v>0</v>
      </c>
      <c r="Q168" s="1742">
        <v>0</v>
      </c>
      <c r="R168" s="1742">
        <v>0</v>
      </c>
      <c r="S168" s="1742">
        <v>0</v>
      </c>
      <c r="T168" s="1742">
        <v>0</v>
      </c>
      <c r="U168" s="1762"/>
      <c r="V168" s="716"/>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row>
    <row r="169" spans="1:171" s="213" customFormat="1">
      <c r="A169" s="1863"/>
      <c r="B169" s="1759" t="s">
        <v>1556</v>
      </c>
      <c r="C169" s="1735"/>
      <c r="D169" s="1736"/>
      <c r="E169" s="1735"/>
      <c r="F169" s="1735"/>
      <c r="G169" s="501">
        <f t="shared" si="35"/>
        <v>0</v>
      </c>
      <c r="H169" s="1747"/>
      <c r="I169" s="1742">
        <v>0</v>
      </c>
      <c r="J169" s="1743">
        <v>0</v>
      </c>
      <c r="K169" s="1742">
        <v>0</v>
      </c>
      <c r="L169" s="1742">
        <v>0</v>
      </c>
      <c r="M169" s="1742">
        <v>0</v>
      </c>
      <c r="N169" s="1742">
        <v>0</v>
      </c>
      <c r="O169" s="1742">
        <v>0</v>
      </c>
      <c r="P169" s="1742">
        <v>0</v>
      </c>
      <c r="Q169" s="1742">
        <v>0</v>
      </c>
      <c r="R169" s="1742">
        <v>0</v>
      </c>
      <c r="S169" s="1742">
        <v>0</v>
      </c>
      <c r="T169" s="1742">
        <v>0</v>
      </c>
      <c r="U169" s="1762"/>
      <c r="V169" s="716"/>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row>
    <row r="170" spans="1:171" s="213" customFormat="1">
      <c r="A170" s="1863"/>
      <c r="B170" s="1759" t="s">
        <v>1557</v>
      </c>
      <c r="C170" s="1735"/>
      <c r="D170" s="1736"/>
      <c r="E170" s="1735"/>
      <c r="F170" s="1735"/>
      <c r="G170" s="501">
        <f t="shared" si="35"/>
        <v>0</v>
      </c>
      <c r="H170" s="1747"/>
      <c r="I170" s="1742">
        <v>0</v>
      </c>
      <c r="J170" s="1743"/>
      <c r="K170" s="1742">
        <v>0</v>
      </c>
      <c r="L170" s="1742">
        <v>0</v>
      </c>
      <c r="M170" s="1742">
        <v>0</v>
      </c>
      <c r="N170" s="1742">
        <v>0</v>
      </c>
      <c r="O170" s="1742">
        <v>0</v>
      </c>
      <c r="P170" s="1742">
        <v>0</v>
      </c>
      <c r="Q170" s="1742">
        <v>0</v>
      </c>
      <c r="R170" s="1742">
        <v>0</v>
      </c>
      <c r="S170" s="1742">
        <v>0</v>
      </c>
      <c r="T170" s="1742">
        <v>0</v>
      </c>
      <c r="U170" s="1762"/>
      <c r="V170" s="716"/>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row>
    <row r="171" spans="1:171" s="213" customFormat="1">
      <c r="A171" s="1863"/>
      <c r="B171" s="1759" t="s">
        <v>1558</v>
      </c>
      <c r="C171" s="1735"/>
      <c r="D171" s="1736"/>
      <c r="E171" s="1735"/>
      <c r="F171" s="1735"/>
      <c r="G171" s="501">
        <f t="shared" si="35"/>
        <v>0</v>
      </c>
      <c r="H171" s="1747"/>
      <c r="I171" s="1742">
        <v>0</v>
      </c>
      <c r="J171" s="1743">
        <v>0</v>
      </c>
      <c r="K171" s="1742">
        <v>0</v>
      </c>
      <c r="L171" s="1742">
        <v>0</v>
      </c>
      <c r="M171" s="1742">
        <v>0</v>
      </c>
      <c r="N171" s="1742">
        <v>0</v>
      </c>
      <c r="O171" s="1742">
        <v>0</v>
      </c>
      <c r="P171" s="1742">
        <v>0</v>
      </c>
      <c r="Q171" s="1742">
        <v>0</v>
      </c>
      <c r="R171" s="1742">
        <v>0</v>
      </c>
      <c r="S171" s="1742">
        <v>0</v>
      </c>
      <c r="T171" s="1742">
        <v>0</v>
      </c>
      <c r="U171" s="1762"/>
      <c r="V171" s="716"/>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row>
    <row r="172" spans="1:171" s="213" customFormat="1">
      <c r="A172" s="1863"/>
      <c r="B172" s="1759" t="s">
        <v>1559</v>
      </c>
      <c r="C172" s="1735"/>
      <c r="D172" s="1736"/>
      <c r="E172" s="1735"/>
      <c r="F172" s="1735"/>
      <c r="G172" s="501">
        <f t="shared" si="35"/>
        <v>0</v>
      </c>
      <c r="H172" s="1747"/>
      <c r="I172" s="1742">
        <v>0</v>
      </c>
      <c r="J172" s="1743">
        <v>0</v>
      </c>
      <c r="K172" s="1742">
        <v>0</v>
      </c>
      <c r="L172" s="1742">
        <v>0</v>
      </c>
      <c r="M172" s="1742">
        <v>0</v>
      </c>
      <c r="N172" s="1742">
        <v>0</v>
      </c>
      <c r="O172" s="1742">
        <v>0</v>
      </c>
      <c r="P172" s="1742">
        <v>0</v>
      </c>
      <c r="Q172" s="1742">
        <v>0</v>
      </c>
      <c r="R172" s="1742">
        <v>0</v>
      </c>
      <c r="S172" s="1742">
        <v>0</v>
      </c>
      <c r="T172" s="1742">
        <v>0</v>
      </c>
      <c r="U172" s="1762"/>
      <c r="V172" s="716"/>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row>
    <row r="173" spans="1:171" s="213" customFormat="1" ht="16.2">
      <c r="A173" s="1750"/>
      <c r="B173" s="1754" t="s">
        <v>903</v>
      </c>
      <c r="C173" s="1755">
        <v>1378398090.4166667</v>
      </c>
      <c r="D173" s="1755">
        <v>2650000000</v>
      </c>
      <c r="E173" s="1755"/>
      <c r="F173" s="1755"/>
      <c r="G173" s="1755">
        <f>SUM(G174:G179)</f>
        <v>6775000000</v>
      </c>
      <c r="H173" s="1755"/>
      <c r="I173" s="1739">
        <f>SUM(I174:I179)</f>
        <v>2575000000</v>
      </c>
      <c r="J173" s="1740">
        <f t="shared" ref="J173:T173" si="40">SUM(J174:J179)</f>
        <v>400000000</v>
      </c>
      <c r="K173" s="1739">
        <f t="shared" si="40"/>
        <v>0</v>
      </c>
      <c r="L173" s="1739">
        <f t="shared" si="40"/>
        <v>0</v>
      </c>
      <c r="M173" s="1739">
        <f t="shared" si="40"/>
        <v>0</v>
      </c>
      <c r="N173" s="1739">
        <f t="shared" si="40"/>
        <v>0</v>
      </c>
      <c r="O173" s="1739">
        <f t="shared" si="40"/>
        <v>0</v>
      </c>
      <c r="P173" s="1739">
        <f t="shared" si="40"/>
        <v>0</v>
      </c>
      <c r="Q173" s="1739">
        <f t="shared" si="40"/>
        <v>1050000000</v>
      </c>
      <c r="R173" s="1739">
        <f t="shared" si="40"/>
        <v>0</v>
      </c>
      <c r="S173" s="1739">
        <f t="shared" si="40"/>
        <v>2750000000</v>
      </c>
      <c r="T173" s="1739">
        <f t="shared" si="40"/>
        <v>0</v>
      </c>
      <c r="U173" s="1760"/>
      <c r="V173" s="716"/>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row>
    <row r="174" spans="1:171" s="213" customFormat="1">
      <c r="A174" s="1863"/>
      <c r="B174" s="1759" t="s">
        <v>1554</v>
      </c>
      <c r="C174" s="1735"/>
      <c r="D174" s="1736"/>
      <c r="E174" s="1735"/>
      <c r="F174" s="1735"/>
      <c r="G174" s="501">
        <f t="shared" si="35"/>
        <v>900000000</v>
      </c>
      <c r="H174" s="1747"/>
      <c r="I174" s="1742">
        <v>0</v>
      </c>
      <c r="J174" s="1743">
        <v>0</v>
      </c>
      <c r="K174" s="1742">
        <v>0</v>
      </c>
      <c r="L174" s="1742">
        <v>0</v>
      </c>
      <c r="M174" s="1742">
        <v>0</v>
      </c>
      <c r="N174" s="1742">
        <v>0</v>
      </c>
      <c r="O174" s="1742">
        <v>0</v>
      </c>
      <c r="P174" s="1742">
        <v>0</v>
      </c>
      <c r="Q174" s="1742">
        <v>0</v>
      </c>
      <c r="R174" s="1742">
        <v>0</v>
      </c>
      <c r="S174" s="1742">
        <v>900000000</v>
      </c>
      <c r="T174" s="1742">
        <v>0</v>
      </c>
      <c r="U174" s="1762"/>
      <c r="V174" s="716"/>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row>
    <row r="175" spans="1:171" s="213" customFormat="1">
      <c r="A175" s="1863"/>
      <c r="B175" s="1759" t="s">
        <v>1555</v>
      </c>
      <c r="C175" s="1735"/>
      <c r="D175" s="1736"/>
      <c r="E175" s="1735"/>
      <c r="F175" s="1735"/>
      <c r="G175" s="501">
        <f t="shared" si="35"/>
        <v>1100000000</v>
      </c>
      <c r="H175" s="1747"/>
      <c r="I175" s="1742">
        <v>0</v>
      </c>
      <c r="J175" s="1743">
        <v>0</v>
      </c>
      <c r="K175" s="1742">
        <v>0</v>
      </c>
      <c r="L175" s="1742">
        <v>0</v>
      </c>
      <c r="M175" s="1742">
        <v>0</v>
      </c>
      <c r="N175" s="1742">
        <v>0</v>
      </c>
      <c r="O175" s="1742">
        <v>0</v>
      </c>
      <c r="P175" s="1742">
        <v>0</v>
      </c>
      <c r="Q175" s="1742">
        <v>0</v>
      </c>
      <c r="R175" s="1742">
        <v>0</v>
      </c>
      <c r="S175" s="1742">
        <v>1100000000</v>
      </c>
      <c r="T175" s="1742">
        <v>0</v>
      </c>
      <c r="U175" s="1762"/>
      <c r="V175" s="716"/>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row>
    <row r="176" spans="1:171" s="213" customFormat="1">
      <c r="A176" s="1863"/>
      <c r="B176" s="1759" t="s">
        <v>1556</v>
      </c>
      <c r="C176" s="1735"/>
      <c r="D176" s="1736"/>
      <c r="E176" s="1735"/>
      <c r="F176" s="1735"/>
      <c r="G176" s="501">
        <f t="shared" si="35"/>
        <v>500000000</v>
      </c>
      <c r="H176" s="1747"/>
      <c r="I176" s="1742">
        <v>0</v>
      </c>
      <c r="J176" s="1743">
        <v>0</v>
      </c>
      <c r="K176" s="1742">
        <v>0</v>
      </c>
      <c r="L176" s="1742">
        <v>0</v>
      </c>
      <c r="M176" s="1742">
        <v>0</v>
      </c>
      <c r="N176" s="1742">
        <v>0</v>
      </c>
      <c r="O176" s="1742">
        <v>0</v>
      </c>
      <c r="P176" s="1742">
        <v>0</v>
      </c>
      <c r="Q176" s="1742">
        <v>0</v>
      </c>
      <c r="R176" s="1742">
        <v>0</v>
      </c>
      <c r="S176" s="1742">
        <v>500000000</v>
      </c>
      <c r="T176" s="1742">
        <v>0</v>
      </c>
      <c r="U176" s="1762"/>
      <c r="V176" s="716"/>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row>
    <row r="177" spans="1:171" s="213" customFormat="1">
      <c r="A177" s="1863"/>
      <c r="B177" s="1759" t="s">
        <v>1557</v>
      </c>
      <c r="C177" s="1735"/>
      <c r="D177" s="1736"/>
      <c r="E177" s="1735"/>
      <c r="F177" s="1735"/>
      <c r="G177" s="501">
        <f t="shared" si="35"/>
        <v>3525000000</v>
      </c>
      <c r="H177" s="1747"/>
      <c r="I177" s="1742">
        <v>2575000000</v>
      </c>
      <c r="J177" s="1743">
        <v>400000000</v>
      </c>
      <c r="K177" s="1742">
        <v>0</v>
      </c>
      <c r="L177" s="1742">
        <v>0</v>
      </c>
      <c r="M177" s="1742">
        <v>0</v>
      </c>
      <c r="N177" s="1742">
        <v>0</v>
      </c>
      <c r="O177" s="1742">
        <v>0</v>
      </c>
      <c r="P177" s="1742">
        <v>0</v>
      </c>
      <c r="Q177" s="1742">
        <v>300000000</v>
      </c>
      <c r="R177" s="1742">
        <v>0</v>
      </c>
      <c r="S177" s="1742">
        <v>250000000</v>
      </c>
      <c r="T177" s="1742">
        <v>0</v>
      </c>
      <c r="U177" s="1762"/>
      <c r="V177" s="716"/>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row>
    <row r="178" spans="1:171" s="213" customFormat="1">
      <c r="A178" s="1863"/>
      <c r="B178" s="1759" t="s">
        <v>1558</v>
      </c>
      <c r="C178" s="1735"/>
      <c r="D178" s="1736"/>
      <c r="E178" s="1735"/>
      <c r="F178" s="1735"/>
      <c r="G178" s="501">
        <f t="shared" si="35"/>
        <v>450000000</v>
      </c>
      <c r="H178" s="1747"/>
      <c r="I178" s="1742">
        <v>0</v>
      </c>
      <c r="J178" s="1743">
        <v>0</v>
      </c>
      <c r="K178" s="1742">
        <v>0</v>
      </c>
      <c r="L178" s="1742">
        <v>0</v>
      </c>
      <c r="M178" s="1742">
        <v>0</v>
      </c>
      <c r="N178" s="1742">
        <v>0</v>
      </c>
      <c r="O178" s="1742">
        <v>0</v>
      </c>
      <c r="P178" s="1742">
        <v>0</v>
      </c>
      <c r="Q178" s="1742">
        <v>450000000</v>
      </c>
      <c r="R178" s="1742">
        <v>0</v>
      </c>
      <c r="S178" s="1742">
        <v>0</v>
      </c>
      <c r="T178" s="1742">
        <v>0</v>
      </c>
      <c r="U178" s="1762"/>
      <c r="V178" s="716"/>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row>
    <row r="179" spans="1:171" s="5" customFormat="1">
      <c r="A179" s="1863"/>
      <c r="B179" s="1759" t="s">
        <v>1559</v>
      </c>
      <c r="C179" s="1735"/>
      <c r="D179" s="1736"/>
      <c r="E179" s="1735"/>
      <c r="F179" s="1735"/>
      <c r="G179" s="501">
        <f t="shared" si="35"/>
        <v>300000000</v>
      </c>
      <c r="H179" s="1747"/>
      <c r="I179" s="1742">
        <v>0</v>
      </c>
      <c r="J179" s="1743">
        <v>0</v>
      </c>
      <c r="K179" s="1742">
        <v>0</v>
      </c>
      <c r="L179" s="1742">
        <v>0</v>
      </c>
      <c r="M179" s="1742">
        <v>0</v>
      </c>
      <c r="N179" s="1742">
        <v>0</v>
      </c>
      <c r="O179" s="1742">
        <v>0</v>
      </c>
      <c r="P179" s="1742">
        <v>0</v>
      </c>
      <c r="Q179" s="1742">
        <v>300000000</v>
      </c>
      <c r="R179" s="1742">
        <v>0</v>
      </c>
      <c r="S179" s="1742">
        <v>0</v>
      </c>
      <c r="T179" s="1742">
        <v>0</v>
      </c>
      <c r="U179" s="1762"/>
      <c r="V179" s="716"/>
    </row>
    <row r="180" spans="1:171" s="5" customFormat="1" ht="16.2">
      <c r="A180" s="1750"/>
      <c r="B180" s="1754" t="s">
        <v>828</v>
      </c>
      <c r="C180" s="1755"/>
      <c r="D180" s="1755">
        <v>0</v>
      </c>
      <c r="E180" s="1755"/>
      <c r="F180" s="1755"/>
      <c r="G180" s="1755">
        <f>SUM(G181:G186)</f>
        <v>0</v>
      </c>
      <c r="H180" s="1755"/>
      <c r="I180" s="1739">
        <f>SUM(I181:I186)</f>
        <v>0</v>
      </c>
      <c r="J180" s="1740">
        <f t="shared" ref="J180:T180" si="41">SUM(J181:J186)</f>
        <v>0</v>
      </c>
      <c r="K180" s="1739">
        <f t="shared" si="41"/>
        <v>0</v>
      </c>
      <c r="L180" s="1739">
        <f t="shared" si="41"/>
        <v>0</v>
      </c>
      <c r="M180" s="1739">
        <f t="shared" si="41"/>
        <v>0</v>
      </c>
      <c r="N180" s="1739">
        <f t="shared" si="41"/>
        <v>0</v>
      </c>
      <c r="O180" s="1739">
        <f t="shared" si="41"/>
        <v>0</v>
      </c>
      <c r="P180" s="1739">
        <f t="shared" si="41"/>
        <v>0</v>
      </c>
      <c r="Q180" s="1739">
        <f t="shared" si="41"/>
        <v>0</v>
      </c>
      <c r="R180" s="1739">
        <f t="shared" si="41"/>
        <v>0</v>
      </c>
      <c r="S180" s="1742">
        <v>0</v>
      </c>
      <c r="T180" s="1739">
        <f t="shared" si="41"/>
        <v>0</v>
      </c>
      <c r="U180" s="1761"/>
      <c r="V180" s="716"/>
    </row>
    <row r="181" spans="1:171" s="5" customFormat="1">
      <c r="A181" s="1863"/>
      <c r="B181" s="1759" t="s">
        <v>1554</v>
      </c>
      <c r="C181" s="1735"/>
      <c r="D181" s="1736"/>
      <c r="E181" s="1735"/>
      <c r="F181" s="1735"/>
      <c r="G181" s="501">
        <f t="shared" si="35"/>
        <v>0</v>
      </c>
      <c r="H181" s="1747"/>
      <c r="I181" s="1742">
        <v>0</v>
      </c>
      <c r="J181" s="1743">
        <v>0</v>
      </c>
      <c r="K181" s="1742">
        <v>0</v>
      </c>
      <c r="L181" s="1742">
        <v>0</v>
      </c>
      <c r="M181" s="1742">
        <v>0</v>
      </c>
      <c r="N181" s="1742">
        <v>0</v>
      </c>
      <c r="O181" s="1742">
        <v>0</v>
      </c>
      <c r="P181" s="1742">
        <v>0</v>
      </c>
      <c r="Q181" s="1742">
        <v>0</v>
      </c>
      <c r="R181" s="1742">
        <v>0</v>
      </c>
      <c r="S181" s="1742">
        <v>0</v>
      </c>
      <c r="T181" s="1742">
        <v>0</v>
      </c>
      <c r="U181" s="1762"/>
      <c r="V181" s="716"/>
    </row>
    <row r="182" spans="1:171" s="5" customFormat="1">
      <c r="A182" s="1863"/>
      <c r="B182" s="1759" t="s">
        <v>1555</v>
      </c>
      <c r="C182" s="1735"/>
      <c r="D182" s="1736"/>
      <c r="E182" s="1735"/>
      <c r="F182" s="1735"/>
      <c r="G182" s="501">
        <f t="shared" si="35"/>
        <v>0</v>
      </c>
      <c r="H182" s="1747"/>
      <c r="I182" s="1742">
        <v>0</v>
      </c>
      <c r="J182" s="1743">
        <v>0</v>
      </c>
      <c r="K182" s="1742">
        <v>0</v>
      </c>
      <c r="L182" s="1742">
        <v>0</v>
      </c>
      <c r="M182" s="1742">
        <v>0</v>
      </c>
      <c r="N182" s="1742">
        <v>0</v>
      </c>
      <c r="O182" s="1742">
        <v>0</v>
      </c>
      <c r="P182" s="1742">
        <v>0</v>
      </c>
      <c r="Q182" s="1742">
        <v>0</v>
      </c>
      <c r="R182" s="1742">
        <v>0</v>
      </c>
      <c r="S182" s="1742">
        <v>0</v>
      </c>
      <c r="T182" s="1742">
        <v>0</v>
      </c>
      <c r="U182" s="1762"/>
      <c r="V182" s="716"/>
    </row>
    <row r="183" spans="1:171" s="5" customFormat="1">
      <c r="A183" s="1863"/>
      <c r="B183" s="1759" t="s">
        <v>1556</v>
      </c>
      <c r="C183" s="1735"/>
      <c r="D183" s="1736"/>
      <c r="E183" s="1735"/>
      <c r="F183" s="1735"/>
      <c r="G183" s="501">
        <f t="shared" si="35"/>
        <v>0</v>
      </c>
      <c r="H183" s="1747"/>
      <c r="I183" s="1742">
        <v>0</v>
      </c>
      <c r="J183" s="1743">
        <v>0</v>
      </c>
      <c r="K183" s="1742">
        <v>0</v>
      </c>
      <c r="L183" s="1742">
        <v>0</v>
      </c>
      <c r="M183" s="1742">
        <v>0</v>
      </c>
      <c r="N183" s="1742">
        <v>0</v>
      </c>
      <c r="O183" s="1742">
        <v>0</v>
      </c>
      <c r="P183" s="1742">
        <v>0</v>
      </c>
      <c r="Q183" s="1742">
        <v>0</v>
      </c>
      <c r="R183" s="1742">
        <v>0</v>
      </c>
      <c r="S183" s="1742">
        <v>0</v>
      </c>
      <c r="T183" s="1742">
        <v>0</v>
      </c>
      <c r="U183" s="1762"/>
      <c r="V183" s="716"/>
    </row>
    <row r="184" spans="1:171" s="5" customFormat="1">
      <c r="A184" s="1863"/>
      <c r="B184" s="1759" t="s">
        <v>1557</v>
      </c>
      <c r="C184" s="1735"/>
      <c r="D184" s="1736"/>
      <c r="E184" s="1735"/>
      <c r="F184" s="1735"/>
      <c r="G184" s="501">
        <f t="shared" si="35"/>
        <v>0</v>
      </c>
      <c r="H184" s="1747"/>
      <c r="I184" s="1742">
        <v>0</v>
      </c>
      <c r="J184" s="1743">
        <v>0</v>
      </c>
      <c r="K184" s="1742">
        <v>0</v>
      </c>
      <c r="L184" s="1742">
        <v>0</v>
      </c>
      <c r="M184" s="1742">
        <v>0</v>
      </c>
      <c r="N184" s="1742">
        <v>0</v>
      </c>
      <c r="O184" s="1742">
        <v>0</v>
      </c>
      <c r="P184" s="1742">
        <v>0</v>
      </c>
      <c r="Q184" s="1742">
        <v>0</v>
      </c>
      <c r="R184" s="1742">
        <v>0</v>
      </c>
      <c r="S184" s="1742">
        <v>0</v>
      </c>
      <c r="T184" s="1742">
        <v>0</v>
      </c>
      <c r="U184" s="1762"/>
      <c r="V184" s="716"/>
    </row>
    <row r="185" spans="1:171" s="5" customFormat="1">
      <c r="A185" s="1863"/>
      <c r="B185" s="1759" t="s">
        <v>1558</v>
      </c>
      <c r="C185" s="1735"/>
      <c r="D185" s="1736"/>
      <c r="E185" s="1735"/>
      <c r="F185" s="1735"/>
      <c r="G185" s="501">
        <f t="shared" si="35"/>
        <v>0</v>
      </c>
      <c r="H185" s="1747"/>
      <c r="I185" s="1742">
        <v>0</v>
      </c>
      <c r="J185" s="1743">
        <v>0</v>
      </c>
      <c r="K185" s="1742">
        <v>0</v>
      </c>
      <c r="L185" s="1742">
        <v>0</v>
      </c>
      <c r="M185" s="1742">
        <v>0</v>
      </c>
      <c r="N185" s="1742">
        <v>0</v>
      </c>
      <c r="O185" s="1742">
        <v>0</v>
      </c>
      <c r="P185" s="1742">
        <v>0</v>
      </c>
      <c r="Q185" s="1742">
        <v>0</v>
      </c>
      <c r="R185" s="1742">
        <v>0</v>
      </c>
      <c r="S185" s="1742">
        <v>0</v>
      </c>
      <c r="T185" s="1742">
        <v>0</v>
      </c>
      <c r="U185" s="1762"/>
      <c r="V185" s="716"/>
    </row>
    <row r="186" spans="1:171" s="5" customFormat="1">
      <c r="A186" s="1863"/>
      <c r="B186" s="1759" t="s">
        <v>1559</v>
      </c>
      <c r="C186" s="1735"/>
      <c r="D186" s="1736"/>
      <c r="E186" s="1735"/>
      <c r="F186" s="1735"/>
      <c r="G186" s="501">
        <f t="shared" si="35"/>
        <v>0</v>
      </c>
      <c r="H186" s="1747"/>
      <c r="I186" s="1742">
        <v>0</v>
      </c>
      <c r="J186" s="1743">
        <v>0</v>
      </c>
      <c r="K186" s="1742">
        <v>0</v>
      </c>
      <c r="L186" s="1742">
        <v>0</v>
      </c>
      <c r="M186" s="1742">
        <v>0</v>
      </c>
      <c r="N186" s="1742">
        <v>0</v>
      </c>
      <c r="O186" s="1742">
        <v>0</v>
      </c>
      <c r="P186" s="1742">
        <v>0</v>
      </c>
      <c r="Q186" s="1742">
        <v>0</v>
      </c>
      <c r="R186" s="1742">
        <v>0</v>
      </c>
      <c r="S186" s="1742">
        <v>0</v>
      </c>
      <c r="T186" s="1742">
        <v>0</v>
      </c>
      <c r="U186" s="1762"/>
      <c r="V186" s="716"/>
    </row>
    <row r="187" spans="1:171" s="2276" customFormat="1" ht="16.2">
      <c r="A187" s="2271"/>
      <c r="B187" s="2235" t="s">
        <v>1918</v>
      </c>
      <c r="C187" s="2236"/>
      <c r="D187" s="2237"/>
      <c r="E187" s="2236"/>
      <c r="F187" s="2236"/>
      <c r="G187" s="2272">
        <f>SUM(I187:T187)</f>
        <v>0</v>
      </c>
      <c r="H187" s="2267"/>
      <c r="I187" s="2273">
        <f>SUM(I188:I193)</f>
        <v>0</v>
      </c>
      <c r="J187" s="2273">
        <f t="shared" ref="J187:T187" si="42">SUM(J188:J193)</f>
        <v>0</v>
      </c>
      <c r="K187" s="2273">
        <f t="shared" si="42"/>
        <v>0</v>
      </c>
      <c r="L187" s="2273">
        <f t="shared" si="42"/>
        <v>0</v>
      </c>
      <c r="M187" s="2273">
        <f t="shared" si="42"/>
        <v>0</v>
      </c>
      <c r="N187" s="2273">
        <f t="shared" si="42"/>
        <v>0</v>
      </c>
      <c r="O187" s="2273">
        <f t="shared" si="42"/>
        <v>0</v>
      </c>
      <c r="P187" s="2273">
        <f t="shared" si="42"/>
        <v>0</v>
      </c>
      <c r="Q187" s="2273">
        <f t="shared" si="42"/>
        <v>0</v>
      </c>
      <c r="R187" s="2273">
        <f t="shared" si="42"/>
        <v>0</v>
      </c>
      <c r="S187" s="2273">
        <f t="shared" si="42"/>
        <v>0</v>
      </c>
      <c r="T187" s="2273">
        <f t="shared" si="42"/>
        <v>0</v>
      </c>
      <c r="U187" s="2274"/>
      <c r="V187" s="2275"/>
    </row>
    <row r="188" spans="1:171" s="685" customFormat="1">
      <c r="A188" s="2277"/>
      <c r="B188" s="2278" t="s">
        <v>1554</v>
      </c>
      <c r="C188" s="2279"/>
      <c r="D188" s="2280"/>
      <c r="E188" s="2279"/>
      <c r="F188" s="2279"/>
      <c r="G188" s="2281">
        <f t="shared" si="35"/>
        <v>0</v>
      </c>
      <c r="H188" s="2282"/>
      <c r="I188" s="2032">
        <v>0</v>
      </c>
      <c r="J188" s="2283">
        <v>0</v>
      </c>
      <c r="K188" s="2032">
        <v>0</v>
      </c>
      <c r="L188" s="2032">
        <v>0</v>
      </c>
      <c r="M188" s="2032">
        <v>0</v>
      </c>
      <c r="N188" s="2032">
        <v>0</v>
      </c>
      <c r="O188" s="2032">
        <v>0</v>
      </c>
      <c r="P188" s="2032">
        <v>0</v>
      </c>
      <c r="Q188" s="2032"/>
      <c r="R188" s="2032">
        <v>0</v>
      </c>
      <c r="S188" s="2032">
        <v>0</v>
      </c>
      <c r="T188" s="2032">
        <v>0</v>
      </c>
      <c r="U188" s="2284"/>
      <c r="V188" s="2240"/>
    </row>
    <row r="189" spans="1:171" s="685" customFormat="1">
      <c r="A189" s="2277"/>
      <c r="B189" s="2278" t="s">
        <v>1555</v>
      </c>
      <c r="C189" s="2279"/>
      <c r="D189" s="2280"/>
      <c r="E189" s="2279"/>
      <c r="F189" s="2279"/>
      <c r="G189" s="2281">
        <f t="shared" si="35"/>
        <v>0</v>
      </c>
      <c r="H189" s="2282"/>
      <c r="I189" s="2032">
        <v>0</v>
      </c>
      <c r="J189" s="2283">
        <v>0</v>
      </c>
      <c r="K189" s="2032">
        <v>0</v>
      </c>
      <c r="L189" s="2032">
        <v>0</v>
      </c>
      <c r="M189" s="2032">
        <v>0</v>
      </c>
      <c r="N189" s="2032">
        <v>0</v>
      </c>
      <c r="O189" s="2032">
        <v>0</v>
      </c>
      <c r="P189" s="2032">
        <v>0</v>
      </c>
      <c r="Q189" s="2032"/>
      <c r="R189" s="2032">
        <v>0</v>
      </c>
      <c r="S189" s="2032">
        <v>0</v>
      </c>
      <c r="T189" s="2032">
        <v>0</v>
      </c>
      <c r="U189" s="2284"/>
      <c r="V189" s="2240"/>
    </row>
    <row r="190" spans="1:171" s="685" customFormat="1">
      <c r="A190" s="2277"/>
      <c r="B190" s="2278" t="s">
        <v>1556</v>
      </c>
      <c r="C190" s="2279"/>
      <c r="D190" s="2280"/>
      <c r="E190" s="2279"/>
      <c r="F190" s="2279"/>
      <c r="G190" s="2281">
        <f t="shared" si="35"/>
        <v>0</v>
      </c>
      <c r="H190" s="2282"/>
      <c r="I190" s="2032">
        <v>0</v>
      </c>
      <c r="J190" s="2283">
        <v>0</v>
      </c>
      <c r="K190" s="2032">
        <v>0</v>
      </c>
      <c r="L190" s="2032">
        <v>0</v>
      </c>
      <c r="M190" s="2032">
        <v>0</v>
      </c>
      <c r="N190" s="2032">
        <v>0</v>
      </c>
      <c r="O190" s="2032">
        <v>0</v>
      </c>
      <c r="P190" s="2032">
        <v>0</v>
      </c>
      <c r="Q190" s="2032"/>
      <c r="R190" s="2032">
        <v>0</v>
      </c>
      <c r="S190" s="2032">
        <v>0</v>
      </c>
      <c r="T190" s="2032">
        <v>0</v>
      </c>
      <c r="U190" s="2284"/>
      <c r="V190" s="2240"/>
    </row>
    <row r="191" spans="1:171" s="685" customFormat="1">
      <c r="A191" s="2277"/>
      <c r="B191" s="2278" t="s">
        <v>1557</v>
      </c>
      <c r="C191" s="2279"/>
      <c r="D191" s="2280"/>
      <c r="E191" s="2279"/>
      <c r="F191" s="2279"/>
      <c r="G191" s="2281">
        <f t="shared" si="35"/>
        <v>0</v>
      </c>
      <c r="H191" s="2282"/>
      <c r="I191" s="2032">
        <v>0</v>
      </c>
      <c r="J191" s="2283">
        <v>0</v>
      </c>
      <c r="K191" s="2032">
        <v>0</v>
      </c>
      <c r="L191" s="2032">
        <v>0</v>
      </c>
      <c r="M191" s="2032">
        <v>0</v>
      </c>
      <c r="N191" s="2032">
        <v>0</v>
      </c>
      <c r="O191" s="2032">
        <v>0</v>
      </c>
      <c r="P191" s="2032">
        <v>0</v>
      </c>
      <c r="Q191" s="2032"/>
      <c r="R191" s="2032">
        <v>0</v>
      </c>
      <c r="S191" s="2032">
        <v>0</v>
      </c>
      <c r="T191" s="2032">
        <v>0</v>
      </c>
      <c r="U191" s="2284"/>
      <c r="V191" s="2240"/>
    </row>
    <row r="192" spans="1:171" s="685" customFormat="1">
      <c r="A192" s="2277"/>
      <c r="B192" s="2278" t="s">
        <v>1558</v>
      </c>
      <c r="C192" s="2279"/>
      <c r="D192" s="2280"/>
      <c r="E192" s="2279"/>
      <c r="F192" s="2279"/>
      <c r="G192" s="2281">
        <f t="shared" si="35"/>
        <v>0</v>
      </c>
      <c r="H192" s="2282"/>
      <c r="I192" s="2032">
        <v>0</v>
      </c>
      <c r="J192" s="2283">
        <v>0</v>
      </c>
      <c r="K192" s="2032">
        <v>0</v>
      </c>
      <c r="L192" s="2032">
        <v>0</v>
      </c>
      <c r="M192" s="2032">
        <v>0</v>
      </c>
      <c r="N192" s="2032">
        <v>0</v>
      </c>
      <c r="O192" s="2032">
        <v>0</v>
      </c>
      <c r="P192" s="2032">
        <v>0</v>
      </c>
      <c r="Q192" s="2032"/>
      <c r="R192" s="2032">
        <v>0</v>
      </c>
      <c r="S192" s="2032">
        <v>0</v>
      </c>
      <c r="T192" s="2032">
        <v>0</v>
      </c>
      <c r="U192" s="2284"/>
      <c r="V192" s="2240"/>
    </row>
    <row r="193" spans="1:22" s="5" customFormat="1">
      <c r="A193" s="1863"/>
      <c r="B193" s="1759" t="s">
        <v>1559</v>
      </c>
      <c r="C193" s="1735"/>
      <c r="D193" s="1736"/>
      <c r="E193" s="1735"/>
      <c r="F193" s="1735"/>
      <c r="G193" s="501">
        <f t="shared" si="35"/>
        <v>0</v>
      </c>
      <c r="H193" s="1747"/>
      <c r="I193" s="1742">
        <v>0</v>
      </c>
      <c r="J193" s="1743">
        <v>0</v>
      </c>
      <c r="K193" s="1742">
        <v>0</v>
      </c>
      <c r="L193" s="1742">
        <v>0</v>
      </c>
      <c r="M193" s="1742">
        <v>0</v>
      </c>
      <c r="N193" s="1742">
        <v>0</v>
      </c>
      <c r="O193" s="1742">
        <v>0</v>
      </c>
      <c r="P193" s="1742">
        <v>0</v>
      </c>
      <c r="Q193" s="1742">
        <v>0</v>
      </c>
      <c r="R193" s="1742">
        <v>0</v>
      </c>
      <c r="S193" s="1742">
        <v>0</v>
      </c>
      <c r="T193" s="1742">
        <v>0</v>
      </c>
      <c r="U193" s="1762"/>
      <c r="V193" s="716"/>
    </row>
    <row r="194" spans="1:22" s="5" customFormat="1" ht="16.2">
      <c r="A194" s="1863"/>
      <c r="B194" s="1754" t="s">
        <v>1919</v>
      </c>
      <c r="C194" s="1735"/>
      <c r="D194" s="1736"/>
      <c r="E194" s="1735"/>
      <c r="F194" s="1735"/>
      <c r="G194" s="501">
        <f t="shared" si="35"/>
        <v>0</v>
      </c>
      <c r="H194" s="1747"/>
      <c r="I194" s="1742"/>
      <c r="J194" s="1743"/>
      <c r="K194" s="1742"/>
      <c r="L194" s="1742"/>
      <c r="M194" s="1742"/>
      <c r="N194" s="1742"/>
      <c r="O194" s="1742"/>
      <c r="P194" s="1742"/>
      <c r="Q194" s="1742"/>
      <c r="R194" s="1742"/>
      <c r="S194" s="1742"/>
      <c r="T194" s="1742"/>
      <c r="U194" s="1762"/>
      <c r="V194" s="716"/>
    </row>
    <row r="195" spans="1:22" s="5" customFormat="1">
      <c r="A195" s="1863"/>
      <c r="B195" s="1759" t="s">
        <v>1554</v>
      </c>
      <c r="C195" s="1735"/>
      <c r="D195" s="1736"/>
      <c r="E195" s="1735"/>
      <c r="F195" s="1735"/>
      <c r="G195" s="501">
        <f t="shared" si="35"/>
        <v>0</v>
      </c>
      <c r="H195" s="1747"/>
      <c r="I195" s="1742"/>
      <c r="J195" s="1743"/>
      <c r="K195" s="1742"/>
      <c r="L195" s="1742"/>
      <c r="M195" s="1742"/>
      <c r="N195" s="1742"/>
      <c r="O195" s="1742"/>
      <c r="P195" s="1742"/>
      <c r="Q195" s="1742"/>
      <c r="R195" s="1742"/>
      <c r="S195" s="1742"/>
      <c r="T195" s="1742"/>
      <c r="U195" s="1762"/>
      <c r="V195" s="716"/>
    </row>
    <row r="196" spans="1:22" s="5" customFormat="1">
      <c r="A196" s="1863"/>
      <c r="B196" s="1759" t="s">
        <v>1555</v>
      </c>
      <c r="C196" s="1735"/>
      <c r="D196" s="1736"/>
      <c r="E196" s="1735"/>
      <c r="F196" s="1735"/>
      <c r="G196" s="501">
        <f t="shared" ref="G196:G201" si="43">SUM(I196:T196)</f>
        <v>0</v>
      </c>
      <c r="H196" s="1747"/>
      <c r="I196" s="1742"/>
      <c r="J196" s="1743"/>
      <c r="K196" s="1742"/>
      <c r="L196" s="1742"/>
      <c r="M196" s="1742"/>
      <c r="N196" s="1742"/>
      <c r="O196" s="1742"/>
      <c r="P196" s="1742"/>
      <c r="Q196" s="1742"/>
      <c r="R196" s="1742"/>
      <c r="S196" s="1742"/>
      <c r="T196" s="1742"/>
      <c r="U196" s="1762"/>
      <c r="V196" s="716"/>
    </row>
    <row r="197" spans="1:22" s="5" customFormat="1">
      <c r="A197" s="1863"/>
      <c r="B197" s="1759" t="s">
        <v>1556</v>
      </c>
      <c r="C197" s="1735"/>
      <c r="D197" s="1736"/>
      <c r="E197" s="1735"/>
      <c r="F197" s="1735"/>
      <c r="G197" s="501">
        <f t="shared" si="43"/>
        <v>0</v>
      </c>
      <c r="H197" s="1747"/>
      <c r="I197" s="1742"/>
      <c r="J197" s="1743"/>
      <c r="K197" s="1742"/>
      <c r="L197" s="1742"/>
      <c r="M197" s="1742"/>
      <c r="N197" s="1742"/>
      <c r="O197" s="1742"/>
      <c r="P197" s="1742"/>
      <c r="Q197" s="1742"/>
      <c r="R197" s="1742"/>
      <c r="S197" s="1742"/>
      <c r="T197" s="1742"/>
      <c r="U197" s="1762"/>
      <c r="V197" s="716"/>
    </row>
    <row r="198" spans="1:22" s="5" customFormat="1">
      <c r="A198" s="1863"/>
      <c r="B198" s="1759" t="s">
        <v>1557</v>
      </c>
      <c r="C198" s="1735"/>
      <c r="D198" s="1736"/>
      <c r="E198" s="1735"/>
      <c r="F198" s="1735"/>
      <c r="G198" s="501">
        <f t="shared" si="43"/>
        <v>0</v>
      </c>
      <c r="H198" s="1747"/>
      <c r="I198" s="1742"/>
      <c r="J198" s="1743"/>
      <c r="K198" s="1742"/>
      <c r="L198" s="1742"/>
      <c r="M198" s="1742"/>
      <c r="N198" s="1742"/>
      <c r="O198" s="1742"/>
      <c r="P198" s="1742"/>
      <c r="Q198" s="1742"/>
      <c r="R198" s="1742"/>
      <c r="S198" s="1742"/>
      <c r="T198" s="1742"/>
      <c r="U198" s="1762"/>
      <c r="V198" s="716"/>
    </row>
    <row r="199" spans="1:22" s="5" customFormat="1">
      <c r="A199" s="1863"/>
      <c r="B199" s="1759" t="s">
        <v>1558</v>
      </c>
      <c r="C199" s="1735"/>
      <c r="D199" s="1736"/>
      <c r="E199" s="1735"/>
      <c r="F199" s="1735"/>
      <c r="G199" s="501">
        <f t="shared" si="43"/>
        <v>0</v>
      </c>
      <c r="H199" s="1747"/>
      <c r="I199" s="1742"/>
      <c r="J199" s="1743"/>
      <c r="K199" s="1742"/>
      <c r="L199" s="1742"/>
      <c r="M199" s="1742"/>
      <c r="N199" s="1742"/>
      <c r="O199" s="1742"/>
      <c r="P199" s="1742"/>
      <c r="Q199" s="1742"/>
      <c r="R199" s="1742"/>
      <c r="S199" s="1742"/>
      <c r="T199" s="1742"/>
      <c r="U199" s="1762"/>
      <c r="V199" s="716"/>
    </row>
    <row r="200" spans="1:22" s="5" customFormat="1">
      <c r="A200" s="1863"/>
      <c r="B200" s="1759" t="s">
        <v>1559</v>
      </c>
      <c r="C200" s="1735"/>
      <c r="D200" s="1736"/>
      <c r="E200" s="1735"/>
      <c r="F200" s="1735"/>
      <c r="G200" s="501">
        <f t="shared" si="43"/>
        <v>0</v>
      </c>
      <c r="H200" s="1747"/>
      <c r="I200" s="1742"/>
      <c r="J200" s="1743"/>
      <c r="K200" s="1742"/>
      <c r="L200" s="1742"/>
      <c r="M200" s="1742"/>
      <c r="N200" s="1742"/>
      <c r="O200" s="1742"/>
      <c r="P200" s="1742"/>
      <c r="Q200" s="1742"/>
      <c r="R200" s="1742"/>
      <c r="S200" s="1742"/>
      <c r="T200" s="1742"/>
      <c r="U200" s="1762"/>
      <c r="V200" s="716"/>
    </row>
    <row r="201" spans="1:22" s="5" customFormat="1">
      <c r="A201" s="1863"/>
      <c r="B201" s="1734" t="s">
        <v>1414</v>
      </c>
      <c r="C201" s="1736"/>
      <c r="D201" s="1736"/>
      <c r="E201" s="1736"/>
      <c r="F201" s="1736"/>
      <c r="G201" s="501">
        <f t="shared" si="43"/>
        <v>0</v>
      </c>
      <c r="H201" s="1747"/>
      <c r="I201" s="1733">
        <f>'[89]2025 TUAN'!H163+'[89]2025 HUNG'!H163+'[89]2025 T-ANH'!H163+'[89]2025 TOAN-LONG'!H163+'[89]2025 KHOA'!H163</f>
        <v>0</v>
      </c>
      <c r="J201" s="1737"/>
      <c r="K201" s="1733"/>
      <c r="L201" s="1733"/>
      <c r="M201" s="1733"/>
      <c r="N201" s="1733"/>
      <c r="O201" s="1733"/>
      <c r="P201" s="1733"/>
      <c r="Q201" s="1733"/>
      <c r="R201" s="1733"/>
      <c r="S201" s="1733"/>
      <c r="T201" s="1733"/>
      <c r="U201" s="1744"/>
      <c r="V201" s="716"/>
    </row>
    <row r="202" spans="1:22" s="685" customFormat="1" ht="31.2">
      <c r="A202" s="2234">
        <v>6</v>
      </c>
      <c r="B202" s="2266" t="s">
        <v>2041</v>
      </c>
      <c r="C202" s="2237">
        <f>C203+C206</f>
        <v>0</v>
      </c>
      <c r="D202" s="2237">
        <f>D203+D206</f>
        <v>625000000</v>
      </c>
      <c r="E202" s="2237">
        <f>E203+E206</f>
        <v>0</v>
      </c>
      <c r="F202" s="2237"/>
      <c r="G202" s="2237">
        <f>G203+G206</f>
        <v>12100000000</v>
      </c>
      <c r="H202" s="2267"/>
      <c r="I202" s="2268">
        <f>I203+I206</f>
        <v>0</v>
      </c>
      <c r="J202" s="2269">
        <f>J203+J206</f>
        <v>800000000</v>
      </c>
      <c r="K202" s="2268">
        <f t="shared" ref="K202:T202" si="44">K203+K206</f>
        <v>0</v>
      </c>
      <c r="L202" s="2268">
        <f t="shared" si="44"/>
        <v>0</v>
      </c>
      <c r="M202" s="2268">
        <f t="shared" si="44"/>
        <v>2700000000</v>
      </c>
      <c r="N202" s="2268">
        <f t="shared" si="44"/>
        <v>4300000000</v>
      </c>
      <c r="O202" s="2268">
        <f t="shared" si="44"/>
        <v>500000000</v>
      </c>
      <c r="P202" s="2268">
        <f t="shared" si="44"/>
        <v>1200000000</v>
      </c>
      <c r="Q202" s="2268">
        <f t="shared" si="44"/>
        <v>2000000000</v>
      </c>
      <c r="R202" s="2268">
        <f t="shared" si="44"/>
        <v>600000000</v>
      </c>
      <c r="S202" s="2268">
        <f t="shared" si="44"/>
        <v>0</v>
      </c>
      <c r="T202" s="2268">
        <f t="shared" si="44"/>
        <v>0</v>
      </c>
      <c r="U202" s="2270"/>
      <c r="V202" s="2240"/>
    </row>
    <row r="203" spans="1:22" s="5" customFormat="1" ht="16.2">
      <c r="A203" s="1750"/>
      <c r="B203" s="1754" t="s">
        <v>984</v>
      </c>
      <c r="C203" s="1755">
        <f>SUM(C204:C205)</f>
        <v>0</v>
      </c>
      <c r="D203" s="1755">
        <f>SUM(D204:D205)</f>
        <v>0</v>
      </c>
      <c r="E203" s="1755">
        <f>SUM(E204:E205)</f>
        <v>0</v>
      </c>
      <c r="F203" s="1755"/>
      <c r="G203" s="1755">
        <f>SUM(G204:G205)</f>
        <v>500000000</v>
      </c>
      <c r="H203" s="1756"/>
      <c r="I203" s="1733">
        <f>SUM(I204:I205)</f>
        <v>0</v>
      </c>
      <c r="J203" s="1737">
        <f t="shared" ref="J203:T203" si="45">SUM(J204:J205)</f>
        <v>0</v>
      </c>
      <c r="K203" s="1733">
        <f t="shared" si="45"/>
        <v>0</v>
      </c>
      <c r="L203" s="1733">
        <f t="shared" si="45"/>
        <v>0</v>
      </c>
      <c r="M203" s="1733">
        <f t="shared" si="45"/>
        <v>0</v>
      </c>
      <c r="N203" s="1733">
        <f t="shared" si="45"/>
        <v>0</v>
      </c>
      <c r="O203" s="1733">
        <f t="shared" si="45"/>
        <v>500000000</v>
      </c>
      <c r="P203" s="1733">
        <f t="shared" si="45"/>
        <v>0</v>
      </c>
      <c r="Q203" s="1733">
        <f t="shared" si="45"/>
        <v>0</v>
      </c>
      <c r="R203" s="1733">
        <f t="shared" si="45"/>
        <v>0</v>
      </c>
      <c r="S203" s="1733">
        <f t="shared" si="45"/>
        <v>0</v>
      </c>
      <c r="T203" s="1733">
        <f t="shared" si="45"/>
        <v>0</v>
      </c>
      <c r="U203" s="1761"/>
      <c r="V203" s="716"/>
    </row>
    <row r="204" spans="1:22" s="5" customFormat="1">
      <c r="A204" s="1863"/>
      <c r="B204" s="1734" t="s">
        <v>981</v>
      </c>
      <c r="C204" s="1736"/>
      <c r="D204" s="1736">
        <v>0</v>
      </c>
      <c r="E204" s="1736"/>
      <c r="F204" s="1736"/>
      <c r="G204" s="501">
        <f>SUM(I204:T204)</f>
        <v>500000000</v>
      </c>
      <c r="H204" s="1747"/>
      <c r="I204" s="1733">
        <v>0</v>
      </c>
      <c r="J204" s="1737">
        <v>0</v>
      </c>
      <c r="K204" s="1733">
        <v>0</v>
      </c>
      <c r="L204" s="1733">
        <v>0</v>
      </c>
      <c r="M204" s="1733">
        <v>0</v>
      </c>
      <c r="N204" s="1733">
        <v>0</v>
      </c>
      <c r="O204" s="1733">
        <v>500000000</v>
      </c>
      <c r="P204" s="1733">
        <v>0</v>
      </c>
      <c r="Q204" s="1733">
        <v>0</v>
      </c>
      <c r="R204" s="1733">
        <v>0</v>
      </c>
      <c r="S204" s="1733">
        <v>0</v>
      </c>
      <c r="T204" s="1733">
        <v>0</v>
      </c>
      <c r="U204" s="1744"/>
      <c r="V204" s="716"/>
    </row>
    <row r="205" spans="1:22" s="5" customFormat="1">
      <c r="A205" s="1863"/>
      <c r="B205" s="1734" t="s">
        <v>982</v>
      </c>
      <c r="C205" s="1736"/>
      <c r="D205" s="1736">
        <v>0</v>
      </c>
      <c r="E205" s="1736"/>
      <c r="F205" s="1736"/>
      <c r="G205" s="501">
        <f>SUM(I205:T205)</f>
        <v>0</v>
      </c>
      <c r="H205" s="1747"/>
      <c r="I205" s="1733">
        <v>0</v>
      </c>
      <c r="J205" s="1737">
        <v>0</v>
      </c>
      <c r="K205" s="1733">
        <v>0</v>
      </c>
      <c r="L205" s="1733">
        <v>0</v>
      </c>
      <c r="M205" s="1733">
        <v>0</v>
      </c>
      <c r="N205" s="1733">
        <v>0</v>
      </c>
      <c r="O205" s="1733">
        <v>0</v>
      </c>
      <c r="P205" s="1733">
        <v>0</v>
      </c>
      <c r="Q205" s="1733">
        <v>0</v>
      </c>
      <c r="R205" s="1733">
        <v>0</v>
      </c>
      <c r="S205" s="1733">
        <v>0</v>
      </c>
      <c r="T205" s="1733">
        <v>0</v>
      </c>
      <c r="U205" s="1744"/>
      <c r="V205" s="716"/>
    </row>
    <row r="206" spans="1:22" s="5" customFormat="1" ht="16.2">
      <c r="A206" s="1750"/>
      <c r="B206" s="1754" t="s">
        <v>424</v>
      </c>
      <c r="C206" s="1755">
        <f>SUM(C207:C214)</f>
        <v>0</v>
      </c>
      <c r="D206" s="1755">
        <f>SUM(D207:D214)</f>
        <v>625000000</v>
      </c>
      <c r="E206" s="1755">
        <f>SUM(E207:E214)</f>
        <v>0</v>
      </c>
      <c r="F206" s="1755"/>
      <c r="G206" s="1755">
        <f>SUM(G207:G217)</f>
        <v>11600000000</v>
      </c>
      <c r="H206" s="1756"/>
      <c r="I206" s="1739">
        <f>SUM(I207:I217)</f>
        <v>0</v>
      </c>
      <c r="J206" s="1740">
        <f t="shared" ref="J206:T206" si="46">SUM(J207:J217)</f>
        <v>800000000</v>
      </c>
      <c r="K206" s="1739">
        <f t="shared" si="46"/>
        <v>0</v>
      </c>
      <c r="L206" s="1739">
        <f t="shared" si="46"/>
        <v>0</v>
      </c>
      <c r="M206" s="1739">
        <f t="shared" si="46"/>
        <v>2700000000</v>
      </c>
      <c r="N206" s="1739">
        <f t="shared" si="46"/>
        <v>4300000000</v>
      </c>
      <c r="O206" s="1739">
        <f t="shared" si="46"/>
        <v>0</v>
      </c>
      <c r="P206" s="1739">
        <f t="shared" si="46"/>
        <v>1200000000</v>
      </c>
      <c r="Q206" s="1739">
        <f t="shared" si="46"/>
        <v>2000000000</v>
      </c>
      <c r="R206" s="1739">
        <f t="shared" si="46"/>
        <v>600000000</v>
      </c>
      <c r="S206" s="1739">
        <f t="shared" si="46"/>
        <v>0</v>
      </c>
      <c r="T206" s="1739">
        <f t="shared" si="46"/>
        <v>0</v>
      </c>
      <c r="U206" s="1761"/>
      <c r="V206" s="716"/>
    </row>
    <row r="207" spans="1:22" s="5" customFormat="1">
      <c r="A207" s="1863"/>
      <c r="B207" s="1734" t="s">
        <v>897</v>
      </c>
      <c r="C207" s="1736"/>
      <c r="D207" s="1736">
        <v>333333333.33333331</v>
      </c>
      <c r="E207" s="1736"/>
      <c r="F207" s="1736"/>
      <c r="G207" s="501">
        <f>SUM(I207:T207)</f>
        <v>2000000000</v>
      </c>
      <c r="H207" s="1747"/>
      <c r="I207" s="1742">
        <v>0</v>
      </c>
      <c r="J207" s="1743">
        <v>800000000</v>
      </c>
      <c r="K207" s="1742">
        <v>0</v>
      </c>
      <c r="L207" s="1742">
        <v>0</v>
      </c>
      <c r="M207" s="1742">
        <v>0</v>
      </c>
      <c r="N207" s="1742">
        <v>0</v>
      </c>
      <c r="O207" s="1742">
        <v>0</v>
      </c>
      <c r="P207" s="1742">
        <v>1200000000</v>
      </c>
      <c r="Q207" s="1742">
        <v>0</v>
      </c>
      <c r="R207" s="1742">
        <v>0</v>
      </c>
      <c r="S207" s="1742">
        <v>0</v>
      </c>
      <c r="T207" s="1742">
        <v>0</v>
      </c>
      <c r="U207" s="1744"/>
      <c r="V207" s="716"/>
    </row>
    <row r="208" spans="1:22" s="5" customFormat="1">
      <c r="A208" s="1863"/>
      <c r="B208" s="1734" t="s">
        <v>898</v>
      </c>
      <c r="C208" s="1736"/>
      <c r="D208" s="1736">
        <v>166666666.66666666</v>
      </c>
      <c r="E208" s="1736"/>
      <c r="F208" s="1736"/>
      <c r="G208" s="501">
        <f t="shared" ref="G208:G217" si="47">SUM(I208:T208)</f>
        <v>0</v>
      </c>
      <c r="H208" s="1747">
        <f>G208*60%</f>
        <v>0</v>
      </c>
      <c r="I208" s="1742">
        <v>0</v>
      </c>
      <c r="J208" s="1743">
        <v>0</v>
      </c>
      <c r="K208" s="1742">
        <v>0</v>
      </c>
      <c r="L208" s="1742">
        <v>0</v>
      </c>
      <c r="M208" s="1742">
        <v>0</v>
      </c>
      <c r="N208" s="1742">
        <v>0</v>
      </c>
      <c r="O208" s="1742">
        <v>0</v>
      </c>
      <c r="P208" s="1742">
        <v>0</v>
      </c>
      <c r="Q208" s="1742">
        <v>0</v>
      </c>
      <c r="R208" s="1742">
        <v>0</v>
      </c>
      <c r="S208" s="1742">
        <v>0</v>
      </c>
      <c r="T208" s="1742">
        <v>0</v>
      </c>
      <c r="U208" s="1744"/>
      <c r="V208" s="716"/>
    </row>
    <row r="209" spans="1:171" s="5" customFormat="1">
      <c r="A209" s="1863"/>
      <c r="B209" s="1734" t="s">
        <v>899</v>
      </c>
      <c r="C209" s="1736"/>
      <c r="D209" s="1736">
        <v>125000000</v>
      </c>
      <c r="E209" s="1736"/>
      <c r="F209" s="1736"/>
      <c r="G209" s="501">
        <f t="shared" si="47"/>
        <v>0</v>
      </c>
      <c r="H209" s="1747"/>
      <c r="I209" s="1742">
        <v>0</v>
      </c>
      <c r="J209" s="1743">
        <v>0</v>
      </c>
      <c r="K209" s="1742">
        <v>0</v>
      </c>
      <c r="L209" s="1742">
        <v>0</v>
      </c>
      <c r="M209" s="1742">
        <v>0</v>
      </c>
      <c r="N209" s="1742">
        <v>0</v>
      </c>
      <c r="O209" s="1742">
        <v>0</v>
      </c>
      <c r="P209" s="1742">
        <v>0</v>
      </c>
      <c r="Q209" s="1742">
        <v>0</v>
      </c>
      <c r="R209" s="1742">
        <v>0</v>
      </c>
      <c r="S209" s="1742">
        <v>0</v>
      </c>
      <c r="T209" s="1742">
        <v>0</v>
      </c>
      <c r="U209" s="1744"/>
      <c r="V209" s="716"/>
    </row>
    <row r="210" spans="1:171" s="5" customFormat="1">
      <c r="A210" s="1863"/>
      <c r="B210" s="1734" t="s">
        <v>900</v>
      </c>
      <c r="C210" s="1736"/>
      <c r="D210" s="1736">
        <v>0</v>
      </c>
      <c r="E210" s="1736"/>
      <c r="F210" s="1736"/>
      <c r="G210" s="501">
        <f t="shared" si="47"/>
        <v>4000000000</v>
      </c>
      <c r="H210" s="1747"/>
      <c r="I210" s="1742">
        <v>0</v>
      </c>
      <c r="J210" s="1743">
        <v>0</v>
      </c>
      <c r="K210" s="1742">
        <v>0</v>
      </c>
      <c r="L210" s="1742">
        <v>0</v>
      </c>
      <c r="M210" s="1742">
        <v>1200000000</v>
      </c>
      <c r="N210" s="1742">
        <v>2800000000</v>
      </c>
      <c r="O210" s="1742">
        <v>0</v>
      </c>
      <c r="P210" s="1742">
        <v>0</v>
      </c>
      <c r="Q210" s="1742">
        <v>0</v>
      </c>
      <c r="R210" s="1742">
        <v>0</v>
      </c>
      <c r="S210" s="1742">
        <v>0</v>
      </c>
      <c r="T210" s="1742">
        <v>0</v>
      </c>
      <c r="U210" s="1744"/>
      <c r="V210" s="716"/>
    </row>
    <row r="211" spans="1:171" s="5" customFormat="1">
      <c r="A211" s="1863"/>
      <c r="B211" s="1734" t="s">
        <v>901</v>
      </c>
      <c r="C211" s="1736"/>
      <c r="D211" s="1736">
        <v>0</v>
      </c>
      <c r="E211" s="1736"/>
      <c r="F211" s="1736"/>
      <c r="G211" s="501">
        <f t="shared" si="47"/>
        <v>600000000</v>
      </c>
      <c r="H211" s="1747"/>
      <c r="I211" s="1742">
        <v>0</v>
      </c>
      <c r="J211" s="1743">
        <v>0</v>
      </c>
      <c r="K211" s="1742">
        <v>0</v>
      </c>
      <c r="L211" s="1742">
        <v>0</v>
      </c>
      <c r="M211" s="1742">
        <v>0</v>
      </c>
      <c r="N211" s="1742">
        <v>0</v>
      </c>
      <c r="O211" s="1742">
        <v>0</v>
      </c>
      <c r="P211" s="1742">
        <v>0</v>
      </c>
      <c r="Q211" s="1742">
        <v>0</v>
      </c>
      <c r="R211" s="1742">
        <v>600000000</v>
      </c>
      <c r="S211" s="1742">
        <v>0</v>
      </c>
      <c r="T211" s="1742">
        <v>0</v>
      </c>
      <c r="U211" s="1744"/>
      <c r="V211" s="716"/>
    </row>
    <row r="212" spans="1:171" s="5" customFormat="1">
      <c r="A212" s="1863"/>
      <c r="B212" s="1734" t="s">
        <v>902</v>
      </c>
      <c r="C212" s="1736"/>
      <c r="D212" s="1736">
        <v>0</v>
      </c>
      <c r="E212" s="1736"/>
      <c r="F212" s="1736"/>
      <c r="G212" s="501">
        <f t="shared" si="47"/>
        <v>3000000000</v>
      </c>
      <c r="H212" s="1747"/>
      <c r="I212" s="1742">
        <v>0</v>
      </c>
      <c r="J212" s="1743">
        <v>0</v>
      </c>
      <c r="K212" s="1742">
        <v>0</v>
      </c>
      <c r="L212" s="1742">
        <v>0</v>
      </c>
      <c r="M212" s="1742">
        <v>1500000000</v>
      </c>
      <c r="N212" s="1742">
        <v>1500000000</v>
      </c>
      <c r="O212" s="1742">
        <v>0</v>
      </c>
      <c r="P212" s="1742">
        <v>0</v>
      </c>
      <c r="Q212" s="1742">
        <v>0</v>
      </c>
      <c r="R212" s="1742">
        <v>0</v>
      </c>
      <c r="S212" s="1742">
        <v>0</v>
      </c>
      <c r="T212" s="1742">
        <v>0</v>
      </c>
      <c r="U212" s="1744"/>
      <c r="V212" s="716"/>
    </row>
    <row r="213" spans="1:171" s="5" customFormat="1">
      <c r="A213" s="1863"/>
      <c r="B213" s="1734" t="s">
        <v>903</v>
      </c>
      <c r="C213" s="1736"/>
      <c r="D213" s="1736">
        <v>0</v>
      </c>
      <c r="E213" s="1736"/>
      <c r="F213" s="1736"/>
      <c r="G213" s="501">
        <f t="shared" si="47"/>
        <v>0</v>
      </c>
      <c r="H213" s="1747"/>
      <c r="I213" s="1742">
        <v>0</v>
      </c>
      <c r="J213" s="1743">
        <v>0</v>
      </c>
      <c r="K213" s="1742">
        <v>0</v>
      </c>
      <c r="L213" s="1742">
        <v>0</v>
      </c>
      <c r="M213" s="1742">
        <v>0</v>
      </c>
      <c r="N213" s="1742">
        <v>0</v>
      </c>
      <c r="O213" s="1742">
        <v>0</v>
      </c>
      <c r="P213" s="1742">
        <v>0</v>
      </c>
      <c r="Q213" s="1742">
        <v>0</v>
      </c>
      <c r="R213" s="1742">
        <v>0</v>
      </c>
      <c r="S213" s="1742">
        <v>0</v>
      </c>
      <c r="T213" s="1742">
        <v>0</v>
      </c>
      <c r="U213" s="1744"/>
      <c r="V213" s="716"/>
    </row>
    <row r="214" spans="1:171" s="5" customFormat="1">
      <c r="A214" s="1863"/>
      <c r="B214" s="1734" t="s">
        <v>828</v>
      </c>
      <c r="C214" s="1736"/>
      <c r="D214" s="1736"/>
      <c r="E214" s="1736"/>
      <c r="F214" s="1736"/>
      <c r="G214" s="501">
        <f t="shared" si="47"/>
        <v>0</v>
      </c>
      <c r="H214" s="1747"/>
      <c r="I214" s="1742">
        <v>0</v>
      </c>
      <c r="J214" s="1743">
        <v>0</v>
      </c>
      <c r="K214" s="1742">
        <v>0</v>
      </c>
      <c r="L214" s="1742">
        <v>0</v>
      </c>
      <c r="M214" s="1742">
        <v>0</v>
      </c>
      <c r="N214" s="1742">
        <v>0</v>
      </c>
      <c r="O214" s="1742">
        <v>0</v>
      </c>
      <c r="P214" s="1742">
        <v>0</v>
      </c>
      <c r="Q214" s="1742">
        <v>0</v>
      </c>
      <c r="R214" s="1742">
        <v>0</v>
      </c>
      <c r="S214" s="1742">
        <v>0</v>
      </c>
      <c r="T214" s="1742">
        <v>0</v>
      </c>
      <c r="U214" s="1744"/>
      <c r="V214" s="716"/>
    </row>
    <row r="215" spans="1:171" s="5" customFormat="1">
      <c r="A215" s="1863"/>
      <c r="B215" s="1734" t="s">
        <v>1918</v>
      </c>
      <c r="C215" s="1736"/>
      <c r="D215" s="1736"/>
      <c r="E215" s="1736"/>
      <c r="F215" s="1736"/>
      <c r="G215" s="501">
        <f t="shared" si="47"/>
        <v>2000000000</v>
      </c>
      <c r="H215" s="1747"/>
      <c r="I215" s="1742">
        <v>0</v>
      </c>
      <c r="J215" s="1743">
        <v>0</v>
      </c>
      <c r="K215" s="1742">
        <v>0</v>
      </c>
      <c r="L215" s="1742">
        <v>0</v>
      </c>
      <c r="M215" s="1742">
        <v>0</v>
      </c>
      <c r="N215" s="1742">
        <v>0</v>
      </c>
      <c r="O215" s="1742">
        <v>0</v>
      </c>
      <c r="P215" s="1742">
        <v>0</v>
      </c>
      <c r="Q215" s="1742">
        <v>2000000000</v>
      </c>
      <c r="R215" s="1742">
        <v>0</v>
      </c>
      <c r="S215" s="1742">
        <v>0</v>
      </c>
      <c r="T215" s="1742">
        <v>0</v>
      </c>
      <c r="U215" s="1744"/>
      <c r="V215" s="716"/>
    </row>
    <row r="216" spans="1:171" s="5" customFormat="1">
      <c r="A216" s="1863"/>
      <c r="B216" s="1734" t="s">
        <v>1919</v>
      </c>
      <c r="C216" s="1736"/>
      <c r="D216" s="1736"/>
      <c r="E216" s="1736"/>
      <c r="F216" s="1736"/>
      <c r="G216" s="501">
        <f t="shared" si="47"/>
        <v>0</v>
      </c>
      <c r="H216" s="1747"/>
      <c r="I216" s="1742">
        <v>0</v>
      </c>
      <c r="J216" s="1743">
        <v>0</v>
      </c>
      <c r="K216" s="1742">
        <v>0</v>
      </c>
      <c r="L216" s="1742">
        <v>0</v>
      </c>
      <c r="M216" s="1742">
        <v>0</v>
      </c>
      <c r="N216" s="1742">
        <v>0</v>
      </c>
      <c r="O216" s="1742">
        <v>0</v>
      </c>
      <c r="P216" s="1742">
        <v>0</v>
      </c>
      <c r="Q216" s="1742">
        <v>0</v>
      </c>
      <c r="R216" s="1742">
        <v>0</v>
      </c>
      <c r="S216" s="1742">
        <v>0</v>
      </c>
      <c r="T216" s="1742">
        <v>0</v>
      </c>
      <c r="U216" s="1744"/>
      <c r="V216" s="716"/>
    </row>
    <row r="217" spans="1:171" s="5" customFormat="1">
      <c r="A217" s="1863"/>
      <c r="B217" s="1734" t="s">
        <v>1414</v>
      </c>
      <c r="C217" s="1736"/>
      <c r="D217" s="1736"/>
      <c r="E217" s="1736"/>
      <c r="F217" s="1736"/>
      <c r="G217" s="501">
        <f t="shared" si="47"/>
        <v>0</v>
      </c>
      <c r="H217" s="1747"/>
      <c r="I217" s="1742">
        <v>0</v>
      </c>
      <c r="J217" s="1743">
        <v>0</v>
      </c>
      <c r="K217" s="1742">
        <v>0</v>
      </c>
      <c r="L217" s="1742">
        <v>0</v>
      </c>
      <c r="M217" s="1742">
        <v>0</v>
      </c>
      <c r="N217" s="1742">
        <v>0</v>
      </c>
      <c r="O217" s="1742">
        <v>0</v>
      </c>
      <c r="P217" s="1742">
        <v>0</v>
      </c>
      <c r="Q217" s="1742">
        <v>0</v>
      </c>
      <c r="R217" s="1742">
        <v>0</v>
      </c>
      <c r="S217" s="1742">
        <v>0</v>
      </c>
      <c r="T217" s="1742">
        <v>0</v>
      </c>
      <c r="U217" s="1744"/>
      <c r="V217" s="716"/>
    </row>
    <row r="218" spans="1:171" s="5" customFormat="1">
      <c r="A218" s="1750">
        <v>7</v>
      </c>
      <c r="B218" s="1750" t="s">
        <v>487</v>
      </c>
      <c r="C218" s="1725">
        <f t="shared" ref="C218:I218" si="48">SUM(C219:C224)</f>
        <v>442008600</v>
      </c>
      <c r="D218" s="1725">
        <f t="shared" si="48"/>
        <v>384000000</v>
      </c>
      <c r="E218" s="1725">
        <f t="shared" si="48"/>
        <v>284964000</v>
      </c>
      <c r="F218" s="1725">
        <f>'[85]2025 (10.25)'!$AN$112</f>
        <v>487758600</v>
      </c>
      <c r="G218" s="1725">
        <f>SUM(G219:G224)</f>
        <v>542661000</v>
      </c>
      <c r="H218" s="1726">
        <f>SUM(H219:H224)</f>
        <v>529461000</v>
      </c>
      <c r="I218" s="1739">
        <f t="shared" si="48"/>
        <v>0</v>
      </c>
      <c r="J218" s="1740">
        <f t="shared" ref="J218:T218" si="49">SUM(J219:J224)</f>
        <v>13600000</v>
      </c>
      <c r="K218" s="1739">
        <f t="shared" si="49"/>
        <v>0</v>
      </c>
      <c r="L218" s="1739">
        <f t="shared" si="49"/>
        <v>27000000</v>
      </c>
      <c r="M218" s="1739">
        <f t="shared" si="49"/>
        <v>44000000</v>
      </c>
      <c r="N218" s="1739">
        <f t="shared" si="49"/>
        <v>25000000</v>
      </c>
      <c r="O218" s="1739">
        <f t="shared" si="49"/>
        <v>287000000</v>
      </c>
      <c r="P218" s="1739">
        <f t="shared" si="49"/>
        <v>83000000</v>
      </c>
      <c r="Q218" s="1739">
        <f t="shared" si="49"/>
        <v>34061000</v>
      </c>
      <c r="R218" s="1739">
        <f t="shared" si="49"/>
        <v>12000000</v>
      </c>
      <c r="S218" s="1739">
        <f t="shared" si="49"/>
        <v>17000000</v>
      </c>
      <c r="T218" s="1739">
        <f t="shared" si="49"/>
        <v>0</v>
      </c>
      <c r="U218" s="1744"/>
      <c r="V218" s="716"/>
    </row>
    <row r="219" spans="1:171">
      <c r="A219" s="1863">
        <v>627742</v>
      </c>
      <c r="B219" s="1693" t="s">
        <v>681</v>
      </c>
      <c r="C219" s="1731">
        <v>19119600</v>
      </c>
      <c r="D219" s="84">
        <v>9000000</v>
      </c>
      <c r="E219" s="1730">
        <f>'[84]DK2024 (11.24)'!$W$103</f>
        <v>26259000</v>
      </c>
      <c r="F219" s="1730"/>
      <c r="G219" s="501">
        <f t="shared" ref="G219:G230" si="50">SUM(I219:T219)</f>
        <v>33000000</v>
      </c>
      <c r="H219" s="1091">
        <f>G219*60%</f>
        <v>19800000</v>
      </c>
      <c r="I219" s="1742">
        <v>0</v>
      </c>
      <c r="J219" s="1743">
        <v>0</v>
      </c>
      <c r="K219" s="1742">
        <v>0</v>
      </c>
      <c r="L219" s="1742">
        <v>0</v>
      </c>
      <c r="M219" s="1742">
        <v>0</v>
      </c>
      <c r="N219" s="1742">
        <v>0</v>
      </c>
      <c r="O219" s="1742">
        <v>0</v>
      </c>
      <c r="P219" s="1742">
        <v>33000000</v>
      </c>
      <c r="Q219" s="1742">
        <v>0</v>
      </c>
      <c r="R219" s="1742">
        <v>0</v>
      </c>
      <c r="S219" s="1742">
        <v>0</v>
      </c>
      <c r="T219" s="1742">
        <v>0</v>
      </c>
      <c r="U219" s="1744"/>
      <c r="V219" s="716"/>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row>
    <row r="220" spans="1:171">
      <c r="A220" s="1863">
        <v>627741</v>
      </c>
      <c r="B220" s="1693" t="s">
        <v>724</v>
      </c>
      <c r="C220" s="1731"/>
      <c r="D220" s="1730">
        <v>90000000</v>
      </c>
      <c r="E220" s="1731"/>
      <c r="F220" s="1731"/>
      <c r="G220" s="501">
        <f t="shared" si="50"/>
        <v>0</v>
      </c>
      <c r="H220" s="1738">
        <f>G220</f>
        <v>0</v>
      </c>
      <c r="I220" s="1742">
        <v>0</v>
      </c>
      <c r="J220" s="1743">
        <v>0</v>
      </c>
      <c r="K220" s="1742">
        <v>0</v>
      </c>
      <c r="L220" s="1742">
        <v>0</v>
      </c>
      <c r="M220" s="1742">
        <v>0</v>
      </c>
      <c r="N220" s="1742">
        <v>0</v>
      </c>
      <c r="O220" s="1742">
        <v>0</v>
      </c>
      <c r="P220" s="1742">
        <v>0</v>
      </c>
      <c r="Q220" s="1742">
        <v>0</v>
      </c>
      <c r="R220" s="1742">
        <v>0</v>
      </c>
      <c r="S220" s="1742">
        <v>0</v>
      </c>
      <c r="T220" s="1742">
        <v>0</v>
      </c>
      <c r="U220" s="1744"/>
      <c r="V220" s="716"/>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row>
    <row r="221" spans="1:171">
      <c r="A221" s="1863">
        <f>A220</f>
        <v>627741</v>
      </c>
      <c r="B221" s="1693" t="s">
        <v>1910</v>
      </c>
      <c r="C221" s="1731"/>
      <c r="D221" s="1730"/>
      <c r="E221" s="1731"/>
      <c r="F221" s="1731"/>
      <c r="G221" s="501">
        <f t="shared" si="50"/>
        <v>270000000</v>
      </c>
      <c r="H221" s="1738">
        <f t="shared" ref="H221:H222" si="51">G221</f>
        <v>270000000</v>
      </c>
      <c r="I221" s="1742">
        <v>0</v>
      </c>
      <c r="J221" s="1743">
        <v>0</v>
      </c>
      <c r="K221" s="1742">
        <v>0</v>
      </c>
      <c r="L221" s="1742">
        <v>0</v>
      </c>
      <c r="M221" s="1742">
        <v>0</v>
      </c>
      <c r="N221" s="1742">
        <v>0</v>
      </c>
      <c r="O221" s="1742">
        <v>270000000</v>
      </c>
      <c r="P221" s="1742">
        <v>0</v>
      </c>
      <c r="Q221" s="1742">
        <v>0</v>
      </c>
      <c r="R221" s="1742">
        <v>0</v>
      </c>
      <c r="S221" s="1742">
        <v>0</v>
      </c>
      <c r="T221" s="1742">
        <v>0</v>
      </c>
      <c r="U221" s="1744"/>
      <c r="V221" s="716"/>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row>
    <row r="222" spans="1:171">
      <c r="A222" s="1863"/>
      <c r="B222" s="1693" t="s">
        <v>1911</v>
      </c>
      <c r="C222" s="1731"/>
      <c r="D222" s="1730"/>
      <c r="E222" s="1731"/>
      <c r="F222" s="1731"/>
      <c r="G222" s="501">
        <f t="shared" si="50"/>
        <v>0</v>
      </c>
      <c r="H222" s="1738">
        <f t="shared" si="51"/>
        <v>0</v>
      </c>
      <c r="I222" s="1742">
        <v>0</v>
      </c>
      <c r="J222" s="1743">
        <v>0</v>
      </c>
      <c r="K222" s="1742">
        <v>0</v>
      </c>
      <c r="L222" s="1742">
        <v>0</v>
      </c>
      <c r="M222" s="1742">
        <v>0</v>
      </c>
      <c r="N222" s="1742">
        <v>0</v>
      </c>
      <c r="O222" s="1742">
        <v>0</v>
      </c>
      <c r="P222" s="1742">
        <v>0</v>
      </c>
      <c r="Q222" s="1742">
        <v>0</v>
      </c>
      <c r="R222" s="1742">
        <v>0</v>
      </c>
      <c r="S222" s="1742">
        <v>0</v>
      </c>
      <c r="T222" s="1742">
        <v>0</v>
      </c>
      <c r="U222" s="1744"/>
      <c r="V222" s="716"/>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row>
    <row r="223" spans="1:171" s="179" customFormat="1">
      <c r="A223" s="1863">
        <v>627741</v>
      </c>
      <c r="B223" s="1693" t="s">
        <v>1390</v>
      </c>
      <c r="C223" s="1731"/>
      <c r="D223" s="1730">
        <v>35000000</v>
      </c>
      <c r="E223" s="1731"/>
      <c r="F223" s="1731"/>
      <c r="G223" s="501">
        <f t="shared" si="50"/>
        <v>0</v>
      </c>
      <c r="H223" s="1738">
        <f>G223*70%</f>
        <v>0</v>
      </c>
      <c r="I223" s="1742">
        <v>0</v>
      </c>
      <c r="J223" s="1743">
        <v>0</v>
      </c>
      <c r="K223" s="1742">
        <v>0</v>
      </c>
      <c r="L223" s="1742">
        <v>0</v>
      </c>
      <c r="M223" s="1742">
        <v>0</v>
      </c>
      <c r="N223" s="1742">
        <v>0</v>
      </c>
      <c r="O223" s="1742">
        <v>0</v>
      </c>
      <c r="P223" s="1742">
        <v>0</v>
      </c>
      <c r="Q223" s="1742">
        <v>0</v>
      </c>
      <c r="R223" s="1742">
        <v>0</v>
      </c>
      <c r="S223" s="1742">
        <v>0</v>
      </c>
      <c r="T223" s="1742">
        <v>0</v>
      </c>
      <c r="U223" s="1744"/>
      <c r="V223" s="716"/>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row>
    <row r="224" spans="1:171" s="179" customFormat="1">
      <c r="A224" s="1863">
        <v>627741</v>
      </c>
      <c r="B224" s="1693" t="s">
        <v>682</v>
      </c>
      <c r="C224" s="1731">
        <v>422889000</v>
      </c>
      <c r="D224" s="84">
        <v>250000000</v>
      </c>
      <c r="E224" s="1731">
        <f>'[84]DK2024 (11.24)'!$W$105+'[84]DK2024 (11.24)'!$W$106</f>
        <v>258705000</v>
      </c>
      <c r="F224" s="1731"/>
      <c r="G224" s="501">
        <f t="shared" si="50"/>
        <v>239661000</v>
      </c>
      <c r="H224" s="1091">
        <f>G224</f>
        <v>239661000</v>
      </c>
      <c r="I224" s="1742">
        <v>0</v>
      </c>
      <c r="J224" s="1743">
        <v>13600000</v>
      </c>
      <c r="K224" s="1742">
        <v>0</v>
      </c>
      <c r="L224" s="1742">
        <v>27000000</v>
      </c>
      <c r="M224" s="1742">
        <v>44000000</v>
      </c>
      <c r="N224" s="1742">
        <v>25000000</v>
      </c>
      <c r="O224" s="1742">
        <v>17000000</v>
      </c>
      <c r="P224" s="1742">
        <v>50000000</v>
      </c>
      <c r="Q224" s="1742">
        <v>34061000</v>
      </c>
      <c r="R224" s="1742">
        <v>12000000</v>
      </c>
      <c r="S224" s="1742">
        <v>17000000</v>
      </c>
      <c r="T224" s="1742">
        <v>0</v>
      </c>
      <c r="U224" s="1744"/>
      <c r="V224" s="716"/>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row>
    <row r="225" spans="1:171" s="213" customFormat="1">
      <c r="A225" s="1750">
        <v>8</v>
      </c>
      <c r="B225" s="1750" t="s">
        <v>428</v>
      </c>
      <c r="C225" s="1725">
        <f t="shared" ref="C225:I225" si="52">SUM(C226:C231)</f>
        <v>199970151</v>
      </c>
      <c r="D225" s="1725">
        <f t="shared" si="52"/>
        <v>432000000</v>
      </c>
      <c r="E225" s="1725">
        <f t="shared" si="52"/>
        <v>165288562</v>
      </c>
      <c r="F225" s="1725">
        <f>'[85]2025 (10.25)'!$AN$117</f>
        <v>284402787</v>
      </c>
      <c r="G225" s="1725">
        <f>SUM(G226:G231)</f>
        <v>642661000</v>
      </c>
      <c r="H225" s="1726">
        <f>SUM(H226:H231)</f>
        <v>629461000</v>
      </c>
      <c r="I225" s="1739">
        <f t="shared" si="52"/>
        <v>0</v>
      </c>
      <c r="J225" s="1740">
        <f t="shared" ref="J225:T225" si="53">SUM(J226:J231)</f>
        <v>13600000</v>
      </c>
      <c r="K225" s="1739">
        <f t="shared" si="53"/>
        <v>0</v>
      </c>
      <c r="L225" s="1739">
        <f t="shared" si="53"/>
        <v>27000000</v>
      </c>
      <c r="M225" s="1739">
        <f t="shared" si="53"/>
        <v>44000000</v>
      </c>
      <c r="N225" s="1739">
        <f t="shared" si="53"/>
        <v>25000000</v>
      </c>
      <c r="O225" s="1739">
        <f t="shared" si="53"/>
        <v>387000000</v>
      </c>
      <c r="P225" s="1739">
        <f t="shared" si="53"/>
        <v>83000000</v>
      </c>
      <c r="Q225" s="1739">
        <f t="shared" si="53"/>
        <v>34061000</v>
      </c>
      <c r="R225" s="1739">
        <f t="shared" si="53"/>
        <v>12000000</v>
      </c>
      <c r="S225" s="1739">
        <f t="shared" si="53"/>
        <v>17000000</v>
      </c>
      <c r="T225" s="1739">
        <f t="shared" si="53"/>
        <v>0</v>
      </c>
      <c r="U225" s="1744"/>
      <c r="V225" s="716"/>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row>
    <row r="226" spans="1:171" s="179" customFormat="1">
      <c r="A226" s="1863">
        <v>627752</v>
      </c>
      <c r="B226" s="1693" t="s">
        <v>681</v>
      </c>
      <c r="C226" s="84">
        <v>3629548</v>
      </c>
      <c r="D226" s="84">
        <v>27000000</v>
      </c>
      <c r="E226" s="1730">
        <f>'[84]DK2024 (11.24)'!$W$108</f>
        <v>15299433</v>
      </c>
      <c r="F226" s="1730"/>
      <c r="G226" s="501">
        <f t="shared" si="50"/>
        <v>33000000</v>
      </c>
      <c r="H226" s="1091">
        <f>G226*60%</f>
        <v>19800000</v>
      </c>
      <c r="I226" s="1733">
        <v>0</v>
      </c>
      <c r="J226" s="1737">
        <v>0</v>
      </c>
      <c r="K226" s="1733">
        <v>0</v>
      </c>
      <c r="L226" s="1733">
        <v>0</v>
      </c>
      <c r="M226" s="1733">
        <v>0</v>
      </c>
      <c r="N226" s="1733">
        <v>0</v>
      </c>
      <c r="O226" s="1733">
        <v>0</v>
      </c>
      <c r="P226" s="1733">
        <v>33000000</v>
      </c>
      <c r="Q226" s="1733">
        <v>0</v>
      </c>
      <c r="R226" s="1733">
        <v>0</v>
      </c>
      <c r="S226" s="1733">
        <v>0</v>
      </c>
      <c r="T226" s="1733">
        <v>0</v>
      </c>
      <c r="U226" s="1744"/>
      <c r="V226" s="716"/>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row>
    <row r="227" spans="1:171" s="179" customFormat="1">
      <c r="A227" s="1863">
        <v>627751</v>
      </c>
      <c r="B227" s="1693" t="s">
        <v>724</v>
      </c>
      <c r="C227" s="84"/>
      <c r="D227" s="84">
        <v>90000000</v>
      </c>
      <c r="E227" s="84"/>
      <c r="F227" s="84"/>
      <c r="G227" s="501">
        <f t="shared" si="50"/>
        <v>0</v>
      </c>
      <c r="H227" s="1091">
        <f>G227</f>
        <v>0</v>
      </c>
      <c r="I227" s="1733">
        <v>0</v>
      </c>
      <c r="J227" s="1737">
        <v>0</v>
      </c>
      <c r="K227" s="1733">
        <v>0</v>
      </c>
      <c r="L227" s="1733">
        <v>0</v>
      </c>
      <c r="M227" s="1733">
        <v>0</v>
      </c>
      <c r="N227" s="1733">
        <v>0</v>
      </c>
      <c r="O227" s="1733">
        <v>0</v>
      </c>
      <c r="P227" s="1733">
        <v>0</v>
      </c>
      <c r="Q227" s="1733">
        <v>0</v>
      </c>
      <c r="R227" s="1733">
        <v>0</v>
      </c>
      <c r="S227" s="1733">
        <v>0</v>
      </c>
      <c r="T227" s="1733">
        <v>0</v>
      </c>
      <c r="U227" s="1744"/>
      <c r="V227" s="716"/>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row>
    <row r="228" spans="1:171" s="179" customFormat="1">
      <c r="A228" s="1863">
        <f>A227</f>
        <v>627751</v>
      </c>
      <c r="B228" s="1693" t="s">
        <v>1910</v>
      </c>
      <c r="C228" s="84"/>
      <c r="D228" s="84"/>
      <c r="E228" s="84"/>
      <c r="F228" s="84"/>
      <c r="G228" s="501">
        <f t="shared" si="50"/>
        <v>370000000</v>
      </c>
      <c r="H228" s="1091">
        <f t="shared" ref="H228:H231" si="54">G228</f>
        <v>370000000</v>
      </c>
      <c r="I228" s="1733">
        <v>0</v>
      </c>
      <c r="J228" s="1737">
        <v>0</v>
      </c>
      <c r="K228" s="1733">
        <v>0</v>
      </c>
      <c r="L228" s="1733">
        <v>0</v>
      </c>
      <c r="M228" s="1733">
        <v>0</v>
      </c>
      <c r="N228" s="1733">
        <v>0</v>
      </c>
      <c r="O228" s="1733">
        <v>370000000</v>
      </c>
      <c r="P228" s="1733">
        <v>0</v>
      </c>
      <c r="Q228" s="1733">
        <v>0</v>
      </c>
      <c r="R228" s="1733">
        <v>0</v>
      </c>
      <c r="S228" s="1733">
        <v>0</v>
      </c>
      <c r="T228" s="1733">
        <v>0</v>
      </c>
      <c r="U228" s="1744"/>
      <c r="V228" s="716"/>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row>
    <row r="229" spans="1:171" s="179" customFormat="1">
      <c r="A229" s="1863">
        <f>A228</f>
        <v>627751</v>
      </c>
      <c r="B229" s="1693" t="s">
        <v>1911</v>
      </c>
      <c r="C229" s="84"/>
      <c r="D229" s="84"/>
      <c r="E229" s="84"/>
      <c r="F229" s="84"/>
      <c r="G229" s="501">
        <f t="shared" si="50"/>
        <v>0</v>
      </c>
      <c r="H229" s="1091">
        <f t="shared" si="54"/>
        <v>0</v>
      </c>
      <c r="I229" s="1733">
        <v>0</v>
      </c>
      <c r="J229" s="1737">
        <v>0</v>
      </c>
      <c r="K229" s="1733">
        <v>0</v>
      </c>
      <c r="L229" s="1733">
        <v>0</v>
      </c>
      <c r="M229" s="1733">
        <v>0</v>
      </c>
      <c r="N229" s="1733">
        <v>0</v>
      </c>
      <c r="O229" s="1733">
        <v>0</v>
      </c>
      <c r="P229" s="1733">
        <v>0</v>
      </c>
      <c r="Q229" s="1733">
        <v>0</v>
      </c>
      <c r="R229" s="1733">
        <v>0</v>
      </c>
      <c r="S229" s="1733">
        <v>0</v>
      </c>
      <c r="T229" s="2400"/>
      <c r="U229" s="1744"/>
      <c r="V229" s="716"/>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row>
    <row r="230" spans="1:171" s="179" customFormat="1">
      <c r="A230" s="1863">
        <v>627751</v>
      </c>
      <c r="B230" s="1693" t="s">
        <v>1390</v>
      </c>
      <c r="C230" s="84"/>
      <c r="D230" s="84">
        <v>35000000</v>
      </c>
      <c r="E230" s="84"/>
      <c r="F230" s="84"/>
      <c r="G230" s="501">
        <f t="shared" si="50"/>
        <v>0</v>
      </c>
      <c r="H230" s="1091">
        <f t="shared" si="54"/>
        <v>0</v>
      </c>
      <c r="I230" s="1733">
        <v>0</v>
      </c>
      <c r="J230" s="1737">
        <v>0</v>
      </c>
      <c r="K230" s="1733">
        <v>0</v>
      </c>
      <c r="L230" s="1733">
        <v>0</v>
      </c>
      <c r="M230" s="1733">
        <v>0</v>
      </c>
      <c r="N230" s="1733">
        <v>0</v>
      </c>
      <c r="O230" s="1733">
        <v>0</v>
      </c>
      <c r="P230" s="1733">
        <v>0</v>
      </c>
      <c r="Q230" s="1733">
        <v>0</v>
      </c>
      <c r="R230" s="1733">
        <v>0</v>
      </c>
      <c r="S230" s="1733">
        <v>0</v>
      </c>
      <c r="T230" s="1733">
        <v>0</v>
      </c>
      <c r="U230" s="1744"/>
      <c r="V230" s="716"/>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row>
    <row r="231" spans="1:171" s="179" customFormat="1">
      <c r="A231" s="1863">
        <v>627751</v>
      </c>
      <c r="B231" s="1693" t="s">
        <v>682</v>
      </c>
      <c r="C231" s="84">
        <v>196340603</v>
      </c>
      <c r="D231" s="84">
        <v>280000000</v>
      </c>
      <c r="E231" s="84">
        <f>'[84]DK2024 (11.24)'!$W$110</f>
        <v>149989129</v>
      </c>
      <c r="F231" s="84"/>
      <c r="G231" s="501">
        <f>SUM(I231:T231)</f>
        <v>239661000</v>
      </c>
      <c r="H231" s="1091">
        <f t="shared" si="54"/>
        <v>239661000</v>
      </c>
      <c r="I231" s="1733">
        <v>0</v>
      </c>
      <c r="J231" s="1737">
        <v>13600000</v>
      </c>
      <c r="K231" s="1733">
        <v>0</v>
      </c>
      <c r="L231" s="1733">
        <v>27000000</v>
      </c>
      <c r="M231" s="1733">
        <v>44000000</v>
      </c>
      <c r="N231" s="1733">
        <v>25000000</v>
      </c>
      <c r="O231" s="1733">
        <v>17000000</v>
      </c>
      <c r="P231" s="1733">
        <v>50000000</v>
      </c>
      <c r="Q231" s="1733">
        <v>34061000</v>
      </c>
      <c r="R231" s="1733">
        <v>12000000</v>
      </c>
      <c r="S231" s="1733">
        <v>17000000</v>
      </c>
      <c r="T231" s="1733">
        <v>0</v>
      </c>
      <c r="U231" s="1744"/>
      <c r="V231" s="716"/>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row>
    <row r="232" spans="1:171" s="178" customFormat="1" ht="31.2">
      <c r="A232" s="1750">
        <v>9</v>
      </c>
      <c r="B232" s="1750" t="s">
        <v>1551</v>
      </c>
      <c r="C232" s="1911"/>
      <c r="D232" s="1912"/>
      <c r="E232" s="1911"/>
      <c r="F232" s="1911"/>
      <c r="G232" s="1096">
        <f>SUM(I232:T232)</f>
        <v>180000000</v>
      </c>
      <c r="H232" s="1913">
        <f>G232</f>
        <v>180000000</v>
      </c>
      <c r="I232" s="1739">
        <v>0</v>
      </c>
      <c r="J232" s="1740">
        <v>0</v>
      </c>
      <c r="K232" s="1739">
        <v>0</v>
      </c>
      <c r="L232" s="1739">
        <v>0</v>
      </c>
      <c r="M232" s="1739">
        <v>0</v>
      </c>
      <c r="N232" s="1739">
        <v>80000000</v>
      </c>
      <c r="O232" s="1739">
        <v>0</v>
      </c>
      <c r="P232" s="1739">
        <v>0</v>
      </c>
      <c r="Q232" s="1739">
        <v>0</v>
      </c>
      <c r="R232" s="1739">
        <v>0</v>
      </c>
      <c r="S232" s="1739">
        <v>100000000</v>
      </c>
      <c r="T232" s="1739">
        <v>0</v>
      </c>
      <c r="U232" s="1744"/>
      <c r="V232" s="716"/>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row>
    <row r="233" spans="1:171" s="5" customFormat="1" ht="31.2">
      <c r="A233" s="1914">
        <v>10</v>
      </c>
      <c r="B233" s="1915" t="s">
        <v>1621</v>
      </c>
      <c r="C233" s="1916"/>
      <c r="D233" s="1916"/>
      <c r="E233" s="1916"/>
      <c r="F233" s="1916"/>
      <c r="G233" s="1096">
        <f>SUM(G234:G247)</f>
        <v>2877035000</v>
      </c>
      <c r="H233" s="1096">
        <f>SUM(H234:H247)</f>
        <v>2797035000</v>
      </c>
      <c r="I233" s="1748">
        <f>SUM(I234:I247)</f>
        <v>0</v>
      </c>
      <c r="J233" s="1749">
        <f>SUM(J234:J247)</f>
        <v>0</v>
      </c>
      <c r="K233" s="1748">
        <f t="shared" ref="K233:N233" si="55">SUM(K234:K247)</f>
        <v>0</v>
      </c>
      <c r="L233" s="1748">
        <f t="shared" si="55"/>
        <v>0</v>
      </c>
      <c r="M233" s="1748">
        <f t="shared" si="55"/>
        <v>0</v>
      </c>
      <c r="N233" s="1748">
        <f t="shared" si="55"/>
        <v>0</v>
      </c>
      <c r="O233" s="1748">
        <f>SUM(O234:O247)</f>
        <v>1030000000</v>
      </c>
      <c r="P233" s="1748">
        <f>SUM(P234:P247)</f>
        <v>1123835000</v>
      </c>
      <c r="Q233" s="1748">
        <f t="shared" ref="Q233:R233" si="56">SUM(Q234:Q247)</f>
        <v>0</v>
      </c>
      <c r="R233" s="1748">
        <f t="shared" si="56"/>
        <v>39000000</v>
      </c>
      <c r="S233" s="1748">
        <f>SUM(S234:S247)</f>
        <v>684200000</v>
      </c>
      <c r="T233" s="1748"/>
      <c r="U233" s="1744"/>
      <c r="V233" s="716"/>
    </row>
    <row r="234" spans="1:171" s="5" customFormat="1">
      <c r="A234" s="1863">
        <v>627811</v>
      </c>
      <c r="B234" s="1917" t="s">
        <v>981</v>
      </c>
      <c r="C234" s="1736"/>
      <c r="D234" s="1736"/>
      <c r="E234" s="1736"/>
      <c r="F234" s="1736"/>
      <c r="G234" s="501">
        <f t="shared" ref="G234:G247" si="57">SUM(I234:T234)</f>
        <v>0</v>
      </c>
      <c r="H234" s="1918">
        <f>G234</f>
        <v>0</v>
      </c>
      <c r="I234" s="1742">
        <v>0</v>
      </c>
      <c r="J234" s="1743">
        <v>0</v>
      </c>
      <c r="K234" s="1742">
        <v>0</v>
      </c>
      <c r="L234" s="1742">
        <v>0</v>
      </c>
      <c r="M234" s="1742">
        <v>0</v>
      </c>
      <c r="N234" s="1742">
        <v>0</v>
      </c>
      <c r="O234" s="1742">
        <v>0</v>
      </c>
      <c r="P234" s="1742">
        <v>0</v>
      </c>
      <c r="Q234" s="1742">
        <v>0</v>
      </c>
      <c r="R234" s="1742">
        <v>0</v>
      </c>
      <c r="S234" s="1742">
        <v>0</v>
      </c>
      <c r="T234" s="1742">
        <v>0</v>
      </c>
      <c r="U234" s="1744"/>
      <c r="V234" s="716"/>
    </row>
    <row r="235" spans="1:171" s="5" customFormat="1">
      <c r="A235" s="1863">
        <v>627811</v>
      </c>
      <c r="B235" s="1919" t="s">
        <v>982</v>
      </c>
      <c r="C235" s="1736"/>
      <c r="D235" s="1736"/>
      <c r="E235" s="1736"/>
      <c r="F235" s="1736"/>
      <c r="G235" s="501">
        <f t="shared" si="57"/>
        <v>0</v>
      </c>
      <c r="H235" s="1918">
        <f t="shared" ref="H235:H247" si="58">G235</f>
        <v>0</v>
      </c>
      <c r="I235" s="1742">
        <v>0</v>
      </c>
      <c r="J235" s="1743">
        <v>0</v>
      </c>
      <c r="K235" s="1742">
        <v>0</v>
      </c>
      <c r="L235" s="1742">
        <v>0</v>
      </c>
      <c r="M235" s="1742">
        <v>0</v>
      </c>
      <c r="N235" s="1742">
        <v>0</v>
      </c>
      <c r="O235" s="1742">
        <v>0</v>
      </c>
      <c r="P235" s="1742">
        <v>0</v>
      </c>
      <c r="Q235" s="1742">
        <v>0</v>
      </c>
      <c r="R235" s="1742">
        <v>0</v>
      </c>
      <c r="S235" s="1742">
        <v>0</v>
      </c>
      <c r="T235" s="1742">
        <v>0</v>
      </c>
      <c r="U235" s="1744"/>
      <c r="V235" s="716"/>
    </row>
    <row r="236" spans="1:171" s="5" customFormat="1">
      <c r="A236" s="1863">
        <v>627811</v>
      </c>
      <c r="B236" s="1919" t="s">
        <v>897</v>
      </c>
      <c r="C236" s="1736"/>
      <c r="D236" s="1736"/>
      <c r="E236" s="1736"/>
      <c r="F236" s="1736"/>
      <c r="G236" s="501">
        <f>SUM(I236:T236)</f>
        <v>225945000</v>
      </c>
      <c r="H236" s="1918">
        <f t="shared" si="58"/>
        <v>225945000</v>
      </c>
      <c r="I236" s="1742">
        <v>0</v>
      </c>
      <c r="J236" s="1743">
        <v>0</v>
      </c>
      <c r="K236" s="1742">
        <v>0</v>
      </c>
      <c r="L236" s="1742">
        <v>0</v>
      </c>
      <c r="M236" s="1742">
        <v>0</v>
      </c>
      <c r="N236" s="1742">
        <v>0</v>
      </c>
      <c r="O236" s="1742">
        <v>0</v>
      </c>
      <c r="P236" s="2032">
        <v>165945000</v>
      </c>
      <c r="Q236" s="1742">
        <v>0</v>
      </c>
      <c r="R236" s="1742">
        <v>0</v>
      </c>
      <c r="S236" s="1742">
        <v>60000000</v>
      </c>
      <c r="T236" s="1742">
        <v>0</v>
      </c>
      <c r="U236" s="1744"/>
      <c r="V236" s="716"/>
    </row>
    <row r="237" spans="1:171" s="5" customFormat="1">
      <c r="A237" s="1863">
        <v>627812</v>
      </c>
      <c r="B237" s="1919" t="s">
        <v>898</v>
      </c>
      <c r="C237" s="1736"/>
      <c r="D237" s="1736"/>
      <c r="E237" s="1736"/>
      <c r="F237" s="1736"/>
      <c r="G237" s="501">
        <f>SUM(I237:T237)</f>
        <v>200000000</v>
      </c>
      <c r="H237" s="1918">
        <f>G237*0.6</f>
        <v>120000000</v>
      </c>
      <c r="I237" s="1742">
        <v>0</v>
      </c>
      <c r="J237" s="1743">
        <v>0</v>
      </c>
      <c r="K237" s="1742">
        <v>0</v>
      </c>
      <c r="L237" s="1742">
        <v>0</v>
      </c>
      <c r="M237" s="1742">
        <v>0</v>
      </c>
      <c r="N237" s="1742">
        <v>0</v>
      </c>
      <c r="O237" s="1742">
        <v>0</v>
      </c>
      <c r="P237" s="2032">
        <v>143000000</v>
      </c>
      <c r="Q237" s="1742">
        <v>0</v>
      </c>
      <c r="R237" s="1742">
        <v>0</v>
      </c>
      <c r="S237" s="1742">
        <v>57000000</v>
      </c>
      <c r="T237" s="1742">
        <v>0</v>
      </c>
      <c r="U237" s="1744"/>
      <c r="V237" s="716"/>
    </row>
    <row r="238" spans="1:171" s="5" customFormat="1">
      <c r="A238" s="1863">
        <v>627811</v>
      </c>
      <c r="B238" s="1919" t="s">
        <v>899</v>
      </c>
      <c r="C238" s="1736"/>
      <c r="D238" s="1736"/>
      <c r="E238" s="1736"/>
      <c r="F238" s="1736"/>
      <c r="G238" s="501">
        <f t="shared" si="57"/>
        <v>193000000</v>
      </c>
      <c r="H238" s="1918">
        <f t="shared" si="58"/>
        <v>193000000</v>
      </c>
      <c r="I238" s="1742">
        <v>0</v>
      </c>
      <c r="J238" s="1743">
        <v>0</v>
      </c>
      <c r="K238" s="1742">
        <v>0</v>
      </c>
      <c r="L238" s="1742">
        <v>0</v>
      </c>
      <c r="M238" s="1742">
        <v>0</v>
      </c>
      <c r="N238" s="1742">
        <v>0</v>
      </c>
      <c r="O238" s="1742">
        <v>0</v>
      </c>
      <c r="P238" s="2032">
        <v>140000000</v>
      </c>
      <c r="Q238" s="1742">
        <v>0</v>
      </c>
      <c r="R238" s="1742">
        <v>0</v>
      </c>
      <c r="S238" s="1742">
        <v>53000000</v>
      </c>
      <c r="T238" s="1742">
        <v>0</v>
      </c>
      <c r="U238" s="1744"/>
      <c r="V238" s="716"/>
    </row>
    <row r="239" spans="1:171" s="5" customFormat="1">
      <c r="A239" s="1863">
        <v>627811</v>
      </c>
      <c r="B239" s="1919" t="s">
        <v>900</v>
      </c>
      <c r="C239" s="1736"/>
      <c r="D239" s="1736"/>
      <c r="E239" s="1736"/>
      <c r="F239" s="1736"/>
      <c r="G239" s="501">
        <f t="shared" si="57"/>
        <v>243000000</v>
      </c>
      <c r="H239" s="1918">
        <f t="shared" si="58"/>
        <v>243000000</v>
      </c>
      <c r="I239" s="1742">
        <v>0</v>
      </c>
      <c r="J239" s="1743">
        <v>0</v>
      </c>
      <c r="K239" s="1742">
        <v>0</v>
      </c>
      <c r="L239" s="1742">
        <v>0</v>
      </c>
      <c r="M239" s="1742">
        <v>0</v>
      </c>
      <c r="N239" s="1742">
        <v>0</v>
      </c>
      <c r="O239" s="1742">
        <v>0</v>
      </c>
      <c r="P239" s="2032">
        <v>181000000</v>
      </c>
      <c r="Q239" s="1742">
        <v>0</v>
      </c>
      <c r="R239" s="1742">
        <v>0</v>
      </c>
      <c r="S239" s="1742">
        <v>62000000</v>
      </c>
      <c r="T239" s="1742">
        <v>0</v>
      </c>
      <c r="U239" s="1744"/>
      <c r="V239" s="716"/>
    </row>
    <row r="240" spans="1:171" s="5" customFormat="1">
      <c r="A240" s="1863">
        <v>627811</v>
      </c>
      <c r="B240" s="1919" t="s">
        <v>901</v>
      </c>
      <c r="C240" s="1736"/>
      <c r="D240" s="1736"/>
      <c r="E240" s="1736"/>
      <c r="F240" s="1736"/>
      <c r="G240" s="501">
        <f t="shared" si="57"/>
        <v>222000000</v>
      </c>
      <c r="H240" s="1918">
        <f t="shared" si="58"/>
        <v>222000000</v>
      </c>
      <c r="I240" s="1742">
        <v>0</v>
      </c>
      <c r="J240" s="1743">
        <v>0</v>
      </c>
      <c r="K240" s="1742">
        <v>0</v>
      </c>
      <c r="L240" s="1742">
        <v>0</v>
      </c>
      <c r="M240" s="1742">
        <v>0</v>
      </c>
      <c r="N240" s="1742">
        <v>0</v>
      </c>
      <c r="O240" s="1742">
        <v>0</v>
      </c>
      <c r="P240" s="2032">
        <v>162000000</v>
      </c>
      <c r="Q240" s="1742">
        <v>0</v>
      </c>
      <c r="R240" s="1742">
        <v>0</v>
      </c>
      <c r="S240" s="1742">
        <v>60000000</v>
      </c>
      <c r="T240" s="1742">
        <v>0</v>
      </c>
      <c r="U240" s="1744"/>
      <c r="V240" s="716"/>
    </row>
    <row r="241" spans="1:171" s="5" customFormat="1">
      <c r="A241" s="1863">
        <v>627811</v>
      </c>
      <c r="B241" s="1919" t="s">
        <v>902</v>
      </c>
      <c r="C241" s="1736"/>
      <c r="D241" s="1736"/>
      <c r="E241" s="1736"/>
      <c r="F241" s="1736"/>
      <c r="G241" s="501">
        <f t="shared" si="57"/>
        <v>240945000</v>
      </c>
      <c r="H241" s="1918">
        <f t="shared" si="58"/>
        <v>240945000</v>
      </c>
      <c r="I241" s="1742">
        <v>0</v>
      </c>
      <c r="J241" s="1743">
        <v>0</v>
      </c>
      <c r="K241" s="1742">
        <v>0</v>
      </c>
      <c r="L241" s="1742">
        <v>0</v>
      </c>
      <c r="M241" s="1742">
        <v>0</v>
      </c>
      <c r="N241" s="1742">
        <v>0</v>
      </c>
      <c r="O241" s="1742">
        <v>0</v>
      </c>
      <c r="P241" s="2032">
        <v>165945000</v>
      </c>
      <c r="Q241" s="1742">
        <v>0</v>
      </c>
      <c r="R241" s="1742">
        <v>0</v>
      </c>
      <c r="S241" s="1742">
        <v>75000000</v>
      </c>
      <c r="T241" s="1742">
        <v>0</v>
      </c>
      <c r="U241" s="1744"/>
      <c r="V241" s="716"/>
    </row>
    <row r="242" spans="1:171" s="5" customFormat="1">
      <c r="A242" s="1863">
        <v>627811</v>
      </c>
      <c r="B242" s="1919" t="s">
        <v>903</v>
      </c>
      <c r="C242" s="1736"/>
      <c r="D242" s="1736"/>
      <c r="E242" s="1736"/>
      <c r="F242" s="1736"/>
      <c r="G242" s="501">
        <f t="shared" si="57"/>
        <v>245945000</v>
      </c>
      <c r="H242" s="1918">
        <f t="shared" si="58"/>
        <v>245945000</v>
      </c>
      <c r="I242" s="1742">
        <v>0</v>
      </c>
      <c r="J242" s="1743">
        <v>0</v>
      </c>
      <c r="K242" s="1742">
        <v>0</v>
      </c>
      <c r="L242" s="1742">
        <v>0</v>
      </c>
      <c r="M242" s="1742">
        <v>0</v>
      </c>
      <c r="N242" s="1742">
        <v>0</v>
      </c>
      <c r="O242" s="1742">
        <v>0</v>
      </c>
      <c r="P242" s="2032">
        <v>165945000</v>
      </c>
      <c r="Q242" s="1742">
        <v>0</v>
      </c>
      <c r="R242" s="1742">
        <v>0</v>
      </c>
      <c r="S242" s="1742">
        <v>80000000</v>
      </c>
      <c r="T242" s="1742">
        <v>0</v>
      </c>
      <c r="U242" s="1744"/>
      <c r="V242" s="716"/>
    </row>
    <row r="243" spans="1:171" s="5" customFormat="1">
      <c r="A243" s="5">
        <f>A242</f>
        <v>627811</v>
      </c>
      <c r="B243" s="1919" t="s">
        <v>828</v>
      </c>
      <c r="C243" s="1736"/>
      <c r="D243" s="1736"/>
      <c r="E243" s="1736"/>
      <c r="F243" s="1736"/>
      <c r="G243" s="501">
        <f t="shared" si="57"/>
        <v>0</v>
      </c>
      <c r="H243" s="1918">
        <f t="shared" si="58"/>
        <v>0</v>
      </c>
      <c r="I243" s="1742">
        <v>0</v>
      </c>
      <c r="J243" s="1743">
        <v>0</v>
      </c>
      <c r="K243" s="1742">
        <v>0</v>
      </c>
      <c r="L243" s="1742">
        <v>0</v>
      </c>
      <c r="M243" s="1742">
        <v>0</v>
      </c>
      <c r="N243" s="1742">
        <v>0</v>
      </c>
      <c r="O243" s="1742">
        <v>0</v>
      </c>
      <c r="P243" s="2032">
        <v>0</v>
      </c>
      <c r="Q243" s="1742">
        <v>0</v>
      </c>
      <c r="R243" s="1742">
        <v>0</v>
      </c>
      <c r="S243" s="2032">
        <v>0</v>
      </c>
      <c r="T243" s="1742">
        <v>0</v>
      </c>
      <c r="U243" s="1744"/>
      <c r="V243" s="716"/>
    </row>
    <row r="244" spans="1:171" s="5" customFormat="1">
      <c r="A244" s="1863">
        <v>627811</v>
      </c>
      <c r="B244" s="1919" t="s">
        <v>1918</v>
      </c>
      <c r="C244" s="1736"/>
      <c r="D244" s="1736"/>
      <c r="E244" s="1736"/>
      <c r="F244" s="1736"/>
      <c r="G244" s="501">
        <f t="shared" si="57"/>
        <v>750000000</v>
      </c>
      <c r="H244" s="1918">
        <f t="shared" si="58"/>
        <v>750000000</v>
      </c>
      <c r="I244" s="1742">
        <v>0</v>
      </c>
      <c r="J244" s="1743">
        <v>0</v>
      </c>
      <c r="K244" s="1742">
        <v>0</v>
      </c>
      <c r="L244" s="1742">
        <v>0</v>
      </c>
      <c r="M244" s="1742">
        <v>0</v>
      </c>
      <c r="N244" s="1742">
        <v>0</v>
      </c>
      <c r="O244" s="1742">
        <v>670000000</v>
      </c>
      <c r="P244" s="2032">
        <v>0</v>
      </c>
      <c r="Q244" s="1742">
        <v>0</v>
      </c>
      <c r="R244" s="1742">
        <v>0</v>
      </c>
      <c r="S244" s="2032">
        <v>80000000</v>
      </c>
      <c r="T244" s="1742">
        <v>0</v>
      </c>
      <c r="U244" s="1744"/>
      <c r="V244" s="716"/>
    </row>
    <row r="245" spans="1:171" s="5" customFormat="1">
      <c r="A245" s="1863">
        <v>627813</v>
      </c>
      <c r="B245" s="1919" t="s">
        <v>1919</v>
      </c>
      <c r="C245" s="1736"/>
      <c r="D245" s="1736"/>
      <c r="E245" s="1736"/>
      <c r="F245" s="1736"/>
      <c r="G245" s="501">
        <f t="shared" si="57"/>
        <v>0</v>
      </c>
      <c r="H245" s="1918">
        <f t="shared" si="58"/>
        <v>0</v>
      </c>
      <c r="I245" s="1742">
        <v>0</v>
      </c>
      <c r="J245" s="1743">
        <v>0</v>
      </c>
      <c r="K245" s="1742">
        <v>0</v>
      </c>
      <c r="L245" s="1742">
        <v>0</v>
      </c>
      <c r="M245" s="1742">
        <v>0</v>
      </c>
      <c r="N245" s="1742">
        <v>0</v>
      </c>
      <c r="O245" s="1742">
        <v>0</v>
      </c>
      <c r="P245" s="2032">
        <v>0</v>
      </c>
      <c r="Q245" s="1742">
        <v>0</v>
      </c>
      <c r="R245" s="1742">
        <v>0</v>
      </c>
      <c r="S245" s="2032">
        <v>0</v>
      </c>
      <c r="T245" s="1742">
        <v>0</v>
      </c>
      <c r="U245" s="1744"/>
      <c r="V245" s="716"/>
    </row>
    <row r="246" spans="1:171" s="5" customFormat="1">
      <c r="A246" s="1863">
        <v>627811</v>
      </c>
      <c r="B246" s="1919" t="s">
        <v>1414</v>
      </c>
      <c r="C246" s="1736"/>
      <c r="D246" s="1736"/>
      <c r="E246" s="1736"/>
      <c r="F246" s="1736"/>
      <c r="G246" s="501">
        <f t="shared" si="57"/>
        <v>0</v>
      </c>
      <c r="H246" s="1918">
        <f t="shared" si="58"/>
        <v>0</v>
      </c>
      <c r="I246" s="1742">
        <v>0</v>
      </c>
      <c r="J246" s="1743">
        <v>0</v>
      </c>
      <c r="K246" s="1742">
        <v>0</v>
      </c>
      <c r="L246" s="1742">
        <v>0</v>
      </c>
      <c r="M246" s="1742">
        <v>0</v>
      </c>
      <c r="N246" s="1742">
        <v>0</v>
      </c>
      <c r="O246" s="1742">
        <v>0</v>
      </c>
      <c r="P246" s="1742">
        <v>0</v>
      </c>
      <c r="Q246" s="1742">
        <v>0</v>
      </c>
      <c r="R246" s="1742">
        <v>0</v>
      </c>
      <c r="S246" s="1742">
        <v>0</v>
      </c>
      <c r="T246" s="1742">
        <v>0</v>
      </c>
      <c r="U246" s="1744"/>
      <c r="V246" s="716"/>
    </row>
    <row r="247" spans="1:171" s="5" customFormat="1" ht="16.2">
      <c r="A247" s="1863">
        <v>627811</v>
      </c>
      <c r="B247" s="1919" t="s">
        <v>1629</v>
      </c>
      <c r="C247" s="1736"/>
      <c r="D247" s="1736"/>
      <c r="E247" s="1736"/>
      <c r="F247" s="1736"/>
      <c r="G247" s="501">
        <f t="shared" si="57"/>
        <v>556200000</v>
      </c>
      <c r="H247" s="1918">
        <f t="shared" si="58"/>
        <v>556200000</v>
      </c>
      <c r="I247" s="1742">
        <v>0</v>
      </c>
      <c r="J247" s="1920">
        <v>0</v>
      </c>
      <c r="K247" s="1921">
        <v>0</v>
      </c>
      <c r="L247" s="1921">
        <v>0</v>
      </c>
      <c r="M247" s="1921">
        <v>0</v>
      </c>
      <c r="N247" s="1921">
        <v>0</v>
      </c>
      <c r="O247" s="1921">
        <v>360000000</v>
      </c>
      <c r="P247" s="1922">
        <v>0</v>
      </c>
      <c r="Q247" s="1921">
        <v>0</v>
      </c>
      <c r="R247" s="1921">
        <v>39000000</v>
      </c>
      <c r="S247" s="1921">
        <v>157200000</v>
      </c>
      <c r="T247" s="1923">
        <v>0</v>
      </c>
      <c r="U247" s="1924"/>
      <c r="V247" s="716"/>
    </row>
    <row r="248" spans="1:171" s="758" customFormat="1" ht="13.8">
      <c r="A248" s="1925">
        <v>62786</v>
      </c>
      <c r="B248" s="1926" t="s">
        <v>1332</v>
      </c>
      <c r="C248" s="1927">
        <v>329626000</v>
      </c>
      <c r="D248" s="1927">
        <v>50000000</v>
      </c>
      <c r="E248" s="1927">
        <f>'[84]DK2024 (11.24)'!$W$141</f>
        <v>158900000</v>
      </c>
      <c r="F248" s="1927">
        <f>'[85]2025 (10.25)'!$AN$152</f>
        <v>250000000</v>
      </c>
      <c r="G248" s="1927">
        <f>SUM(I248:T248)</f>
        <v>250000000</v>
      </c>
      <c r="H248" s="1927">
        <f>G248</f>
        <v>250000000</v>
      </c>
      <c r="I248" s="1927">
        <v>0</v>
      </c>
      <c r="J248" s="1928">
        <v>0</v>
      </c>
      <c r="K248" s="1928">
        <v>0</v>
      </c>
      <c r="L248" s="1928">
        <v>0</v>
      </c>
      <c r="M248" s="1928">
        <v>0</v>
      </c>
      <c r="N248" s="1928">
        <v>0</v>
      </c>
      <c r="O248" s="1928">
        <v>0</v>
      </c>
      <c r="P248" s="1928">
        <v>0</v>
      </c>
      <c r="Q248" s="1928">
        <v>0</v>
      </c>
      <c r="R248" s="1928">
        <v>250000000</v>
      </c>
      <c r="S248" s="1928">
        <v>0</v>
      </c>
      <c r="T248" s="1929">
        <v>0</v>
      </c>
      <c r="U248" s="1930"/>
    </row>
    <row r="249" spans="1:171" s="5" customFormat="1" ht="15.6" customHeight="1">
      <c r="A249" s="2711" t="s">
        <v>150</v>
      </c>
      <c r="B249" s="2712"/>
      <c r="C249" s="1909">
        <f t="shared" ref="C249:T249" si="59">C12+C46+C62+C77+C93+C218+C225+C202+C232+C233</f>
        <v>106451231780</v>
      </c>
      <c r="D249" s="1909">
        <f t="shared" si="59"/>
        <v>110297280068.7469</v>
      </c>
      <c r="E249" s="1909">
        <f t="shared" si="59"/>
        <v>105219514940.39999</v>
      </c>
      <c r="F249" s="1909"/>
      <c r="G249" s="1909">
        <f>G12+G46+G62+G77+G93+G218+G225+G202+G232+G233+G248</f>
        <v>137199750434.16307</v>
      </c>
      <c r="H249" s="1909">
        <f t="shared" si="59"/>
        <v>95110209389.500259</v>
      </c>
      <c r="I249" s="1909">
        <f t="shared" si="59"/>
        <v>16351401979.448147</v>
      </c>
      <c r="J249" s="1909">
        <f t="shared" si="59"/>
        <v>7773858419.8406649</v>
      </c>
      <c r="K249" s="1909">
        <f t="shared" si="59"/>
        <v>7983384145.9971886</v>
      </c>
      <c r="L249" s="1909">
        <f t="shared" si="59"/>
        <v>7995858696.4688978</v>
      </c>
      <c r="M249" s="1909">
        <f t="shared" si="59"/>
        <v>10317640487.634203</v>
      </c>
      <c r="N249" s="1909">
        <f t="shared" si="59"/>
        <v>15026167545.467636</v>
      </c>
      <c r="O249" s="1909">
        <f t="shared" si="59"/>
        <v>13165867681.458313</v>
      </c>
      <c r="P249" s="1909">
        <f t="shared" si="59"/>
        <v>13862510038.43293</v>
      </c>
      <c r="Q249" s="1909">
        <f t="shared" si="59"/>
        <v>10564064091.693966</v>
      </c>
      <c r="R249" s="1909">
        <f t="shared" si="59"/>
        <v>8201620241.3782434</v>
      </c>
      <c r="S249" s="1909">
        <f t="shared" si="59"/>
        <v>11945903566.698803</v>
      </c>
      <c r="T249" s="1909">
        <f t="shared" si="59"/>
        <v>7730254818.6307116</v>
      </c>
      <c r="U249" s="1910"/>
      <c r="V249" s="716"/>
    </row>
    <row r="250" spans="1:171">
      <c r="E250" s="18"/>
      <c r="F250" s="18"/>
      <c r="G250" s="1842"/>
      <c r="H250" s="1842">
        <f>H233-'[90]PHONG KTVT'!$G$201</f>
        <v>444985132</v>
      </c>
      <c r="I250" s="1842"/>
      <c r="J250" s="1842"/>
      <c r="K250" s="1842"/>
      <c r="L250" s="1842"/>
      <c r="M250" s="1842"/>
      <c r="N250" s="1842"/>
      <c r="O250" s="1842"/>
      <c r="P250" s="1842"/>
      <c r="Q250" s="1842"/>
      <c r="R250" s="1842"/>
      <c r="S250" s="1842"/>
      <c r="T250" s="1842"/>
      <c r="U250" s="1842"/>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row>
    <row r="251" spans="1:171">
      <c r="E251" s="18"/>
      <c r="F251" s="18"/>
      <c r="G251" s="1319"/>
      <c r="H251" s="1319"/>
      <c r="I251" s="1763"/>
      <c r="J251" s="1763"/>
      <c r="K251" s="1763"/>
      <c r="L251" s="1763"/>
      <c r="M251" s="1763"/>
      <c r="N251" s="1763"/>
      <c r="O251" s="1763"/>
      <c r="P251" s="1763"/>
      <c r="Q251" s="1763"/>
      <c r="R251" s="1763"/>
      <c r="S251" s="1763"/>
      <c r="T251" s="1763"/>
      <c r="U251" s="7" t="s">
        <v>181</v>
      </c>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row>
    <row r="252" spans="1:171">
      <c r="E252" s="18"/>
      <c r="F252" s="18"/>
      <c r="G252" s="1319"/>
      <c r="H252" s="1319"/>
      <c r="I252" s="1763"/>
      <c r="J252" s="1763"/>
      <c r="K252" s="1763"/>
      <c r="L252" s="1763"/>
      <c r="M252" s="1763"/>
      <c r="N252" s="1763"/>
      <c r="O252" s="1763"/>
      <c r="P252" s="1763"/>
      <c r="Q252" s="1763"/>
      <c r="R252" s="1763"/>
      <c r="S252" s="1763"/>
      <c r="T252" s="1763"/>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row>
    <row r="253" spans="1:171">
      <c r="B253" s="32"/>
      <c r="E253" s="18"/>
      <c r="F253" s="18"/>
      <c r="G253" s="1319"/>
      <c r="H253" s="1319"/>
      <c r="I253" s="1763"/>
      <c r="J253" s="1763"/>
      <c r="K253" s="1763"/>
      <c r="L253" s="1763"/>
      <c r="M253" s="1763"/>
      <c r="N253" s="1763"/>
      <c r="O253" s="1763"/>
      <c r="P253" s="1763"/>
      <c r="Q253" s="1763"/>
      <c r="R253" s="1763"/>
      <c r="S253" s="1763"/>
      <c r="T253" s="1763"/>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row>
    <row r="254" spans="1:171" hidden="1">
      <c r="I254" s="1763"/>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row>
    <row r="255" spans="1:171" hidden="1">
      <c r="I255" s="1763"/>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row>
    <row r="256" spans="1:171" hidden="1">
      <c r="I256" s="1763"/>
      <c r="U256" s="7" t="s">
        <v>321</v>
      </c>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row>
    <row r="257" spans="1:171" hidden="1">
      <c r="I257" s="1763"/>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row>
    <row r="258" spans="1:171">
      <c r="E258" s="32"/>
      <c r="F258" s="32"/>
      <c r="G258" s="32"/>
      <c r="H258" s="32"/>
      <c r="I258" s="1763"/>
      <c r="U258" s="32"/>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row>
    <row r="259" spans="1:171" s="5" customFormat="1" ht="15.75" customHeight="1">
      <c r="A259" s="2645" t="s">
        <v>391</v>
      </c>
      <c r="B259" s="2645"/>
      <c r="C259" s="2707" t="s">
        <v>414</v>
      </c>
      <c r="D259" s="2707"/>
      <c r="E259" s="32"/>
      <c r="F259" s="32"/>
      <c r="G259" s="1097" t="s">
        <v>1854</v>
      </c>
      <c r="H259" s="716"/>
      <c r="I259" s="1763"/>
      <c r="J259" s="716"/>
      <c r="K259" s="716"/>
      <c r="L259" s="716"/>
      <c r="M259" s="716"/>
      <c r="N259" s="716"/>
      <c r="O259" s="716"/>
      <c r="P259" s="716"/>
      <c r="Q259" s="716"/>
      <c r="R259" s="716"/>
      <c r="S259" s="716"/>
      <c r="T259" s="716"/>
      <c r="U259" s="716"/>
    </row>
    <row r="260" spans="1:171">
      <c r="B260" s="11"/>
      <c r="D260" s="32"/>
      <c r="E260" s="32"/>
      <c r="F260" s="32"/>
      <c r="G260" s="32"/>
      <c r="H260" s="32"/>
      <c r="I260" s="1763"/>
      <c r="U260" s="32"/>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row>
    <row r="261" spans="1:171">
      <c r="B261" s="11"/>
      <c r="D261" s="32"/>
      <c r="E261" s="32"/>
      <c r="F261" s="32"/>
      <c r="G261" s="32"/>
      <c r="H261" s="32"/>
      <c r="I261" s="1763"/>
      <c r="U261" s="32"/>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row>
    <row r="262" spans="1:171">
      <c r="B262" s="11"/>
      <c r="D262" s="32"/>
      <c r="E262" s="32"/>
      <c r="F262" s="32"/>
      <c r="G262" s="32"/>
      <c r="H262" s="32"/>
      <c r="I262" s="1763"/>
      <c r="U262" s="32"/>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row>
    <row r="263" spans="1:171" s="5" customFormat="1">
      <c r="A263" s="2645" t="s">
        <v>1724</v>
      </c>
      <c r="B263" s="2645"/>
      <c r="C263" s="2707" t="s">
        <v>848</v>
      </c>
      <c r="D263" s="2707"/>
      <c r="E263" s="32"/>
      <c r="F263" s="32"/>
      <c r="G263" s="716" t="s">
        <v>1622</v>
      </c>
      <c r="H263" s="716"/>
      <c r="I263" s="1763"/>
      <c r="J263" s="716"/>
      <c r="K263" s="716"/>
      <c r="L263" s="716"/>
      <c r="M263" s="716"/>
      <c r="N263" s="716"/>
      <c r="O263" s="716"/>
      <c r="P263" s="716"/>
      <c r="Q263" s="716"/>
      <c r="R263" s="716"/>
      <c r="S263" s="716"/>
      <c r="T263" s="716"/>
      <c r="U263" s="716"/>
    </row>
    <row r="264" spans="1:171">
      <c r="D264" s="32"/>
      <c r="E264" s="32"/>
      <c r="F264" s="32"/>
      <c r="G264" s="32"/>
      <c r="H264" s="32"/>
      <c r="I264" s="1763"/>
      <c r="U264" s="32"/>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row>
    <row r="265" spans="1:171">
      <c r="D265" s="32"/>
      <c r="E265" s="32"/>
      <c r="F265" s="32"/>
      <c r="G265" s="32"/>
      <c r="H265" s="32"/>
      <c r="I265" s="1763"/>
      <c r="U265" s="32"/>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row>
    <row r="266" spans="1:171">
      <c r="D266" s="32"/>
      <c r="E266" s="32"/>
      <c r="F266" s="32"/>
      <c r="G266" s="32"/>
      <c r="H266" s="32"/>
      <c r="I266" s="1763"/>
      <c r="U266" s="32"/>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row>
    <row r="267" spans="1:171">
      <c r="D267" s="32"/>
      <c r="E267" s="32"/>
      <c r="F267" s="32"/>
      <c r="G267" s="32"/>
      <c r="H267" s="32"/>
      <c r="U267" s="32"/>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row>
    <row r="268" spans="1:171">
      <c r="D268" s="32"/>
      <c r="E268" s="32"/>
      <c r="F268" s="32"/>
      <c r="G268" s="32"/>
      <c r="H268" s="32"/>
      <c r="U268" s="32"/>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row>
    <row r="269" spans="1:171">
      <c r="D269" s="32"/>
      <c r="E269" s="32"/>
      <c r="F269" s="32"/>
      <c r="G269" s="32"/>
      <c r="H269" s="32"/>
      <c r="U269" s="32"/>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row>
    <row r="270" spans="1:171">
      <c r="D270" s="32"/>
      <c r="E270" s="32"/>
      <c r="F270" s="32"/>
      <c r="G270" s="32"/>
      <c r="H270" s="32"/>
      <c r="U270" s="32"/>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row>
    <row r="271" spans="1:171">
      <c r="D271" s="32"/>
      <c r="E271" s="32"/>
      <c r="F271" s="32"/>
      <c r="G271" s="32"/>
      <c r="H271" s="32"/>
      <c r="U271" s="32"/>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row>
    <row r="272" spans="1:171">
      <c r="D272" s="32"/>
      <c r="E272" s="32"/>
      <c r="F272" s="32"/>
      <c r="G272" s="32"/>
      <c r="H272" s="32"/>
      <c r="U272" s="32"/>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row>
    <row r="273" spans="4:171">
      <c r="D273" s="32"/>
      <c r="E273" s="32"/>
      <c r="F273" s="32"/>
      <c r="G273" s="32"/>
      <c r="H273" s="32"/>
      <c r="U273" s="32"/>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row>
    <row r="274" spans="4:171">
      <c r="D274" s="32"/>
      <c r="E274" s="32"/>
      <c r="F274" s="32"/>
      <c r="G274" s="32"/>
      <c r="H274" s="32"/>
      <c r="U274" s="32"/>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row>
    <row r="275" spans="4:171">
      <c r="D275" s="32"/>
      <c r="E275" s="32"/>
      <c r="F275" s="32"/>
      <c r="G275" s="32"/>
      <c r="H275" s="32"/>
      <c r="U275" s="32"/>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row>
    <row r="276" spans="4:171">
      <c r="D276" s="32"/>
      <c r="E276" s="32"/>
      <c r="F276" s="32"/>
      <c r="G276" s="32"/>
      <c r="H276" s="32"/>
      <c r="U276" s="32"/>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row>
    <row r="277" spans="4:171">
      <c r="D277" s="32"/>
      <c r="E277" s="32"/>
      <c r="F277" s="32"/>
      <c r="G277" s="32"/>
      <c r="H277" s="32"/>
      <c r="U277" s="32"/>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row>
    <row r="278" spans="4:171">
      <c r="D278" s="32"/>
      <c r="E278" s="32"/>
      <c r="F278" s="32"/>
      <c r="G278" s="32"/>
      <c r="H278" s="32"/>
      <c r="U278" s="32"/>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row>
    <row r="279" spans="4:171">
      <c r="D279" s="32"/>
      <c r="E279" s="32"/>
      <c r="F279" s="32"/>
      <c r="G279" s="32"/>
      <c r="H279" s="32"/>
      <c r="U279" s="32"/>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row>
    <row r="280" spans="4:171">
      <c r="D280" s="32"/>
      <c r="E280" s="32"/>
      <c r="F280" s="32"/>
      <c r="G280" s="32"/>
      <c r="H280" s="32"/>
      <c r="U280" s="32"/>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row>
    <row r="281" spans="4:171">
      <c r="D281" s="32"/>
      <c r="E281" s="32"/>
      <c r="F281" s="32"/>
      <c r="G281" s="32"/>
      <c r="H281" s="32"/>
      <c r="U281" s="32"/>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row>
    <row r="282" spans="4:171">
      <c r="D282" s="32"/>
      <c r="E282" s="32"/>
      <c r="F282" s="32"/>
      <c r="G282" s="32"/>
      <c r="H282" s="32"/>
      <c r="U282" s="32"/>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row>
    <row r="283" spans="4:171">
      <c r="D283" s="32"/>
      <c r="E283" s="32"/>
      <c r="F283" s="32"/>
      <c r="G283" s="32"/>
      <c r="H283" s="32"/>
      <c r="U283" s="32"/>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row>
    <row r="284" spans="4:171">
      <c r="D284" s="32"/>
      <c r="E284" s="32"/>
      <c r="F284" s="32"/>
      <c r="G284" s="32"/>
      <c r="H284" s="32"/>
      <c r="U284" s="32"/>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row>
    <row r="285" spans="4:171">
      <c r="D285" s="32"/>
      <c r="E285" s="32"/>
      <c r="F285" s="32"/>
      <c r="G285" s="32"/>
      <c r="H285" s="32"/>
      <c r="U285" s="32"/>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row>
    <row r="286" spans="4:171">
      <c r="D286" s="32"/>
      <c r="E286" s="32"/>
      <c r="F286" s="32"/>
      <c r="G286" s="32"/>
      <c r="H286" s="32"/>
      <c r="U286" s="32"/>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row>
    <row r="287" spans="4:171">
      <c r="D287" s="32"/>
      <c r="E287" s="32"/>
      <c r="F287" s="32"/>
      <c r="G287" s="32"/>
      <c r="H287" s="32"/>
      <c r="U287" s="32"/>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row>
    <row r="288" spans="4:171">
      <c r="D288" s="32"/>
      <c r="E288" s="32"/>
      <c r="F288" s="32"/>
      <c r="G288" s="32"/>
      <c r="H288" s="32"/>
      <c r="U288" s="32"/>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row>
    <row r="289" spans="4:171">
      <c r="D289" s="32"/>
      <c r="E289" s="32"/>
      <c r="F289" s="32"/>
      <c r="G289" s="32"/>
      <c r="H289" s="32"/>
      <c r="U289" s="32"/>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row>
    <row r="290" spans="4:171">
      <c r="D290" s="32"/>
      <c r="E290" s="32"/>
      <c r="F290" s="32"/>
      <c r="G290" s="32"/>
      <c r="H290" s="32"/>
      <c r="U290" s="32"/>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row>
    <row r="291" spans="4:171">
      <c r="D291" s="32"/>
      <c r="E291" s="32"/>
      <c r="F291" s="32"/>
      <c r="G291" s="32"/>
      <c r="H291" s="32"/>
      <c r="U291" s="32"/>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row>
    <row r="292" spans="4:171">
      <c r="D292" s="32"/>
      <c r="E292" s="32"/>
      <c r="F292" s="32"/>
      <c r="G292" s="32"/>
      <c r="H292" s="32"/>
      <c r="U292" s="32"/>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row>
    <row r="293" spans="4:171">
      <c r="D293" s="32"/>
      <c r="E293" s="32"/>
      <c r="F293" s="32"/>
      <c r="G293" s="32"/>
      <c r="H293" s="32"/>
      <c r="U293" s="32"/>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row>
    <row r="294" spans="4:171">
      <c r="D294" s="32"/>
      <c r="E294" s="32"/>
      <c r="F294" s="32"/>
      <c r="G294" s="32"/>
      <c r="H294" s="32"/>
      <c r="U294" s="32"/>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row>
    <row r="295" spans="4:171">
      <c r="D295" s="32"/>
      <c r="E295" s="32"/>
      <c r="F295" s="32"/>
      <c r="G295" s="32"/>
      <c r="H295" s="32"/>
      <c r="U295" s="32"/>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row>
    <row r="296" spans="4:171">
      <c r="D296" s="32"/>
      <c r="E296" s="32"/>
      <c r="F296" s="32"/>
      <c r="G296" s="32"/>
      <c r="H296" s="32"/>
      <c r="U296" s="32"/>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row>
    <row r="297" spans="4:171">
      <c r="D297" s="32"/>
      <c r="E297" s="32"/>
      <c r="F297" s="32"/>
      <c r="G297" s="32"/>
      <c r="H297" s="32"/>
      <c r="U297" s="32"/>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row>
    <row r="298" spans="4:171">
      <c r="D298" s="32"/>
      <c r="E298" s="32"/>
      <c r="F298" s="32"/>
      <c r="G298" s="32"/>
      <c r="H298" s="32"/>
      <c r="U298" s="32"/>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row>
    <row r="299" spans="4:171">
      <c r="D299" s="32"/>
      <c r="E299" s="32"/>
      <c r="F299" s="32"/>
      <c r="G299" s="32"/>
      <c r="H299" s="32"/>
      <c r="U299" s="32"/>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row>
    <row r="300" spans="4:171">
      <c r="D300" s="32"/>
      <c r="E300" s="32"/>
      <c r="F300" s="32"/>
      <c r="G300" s="32"/>
      <c r="H300" s="32"/>
      <c r="U300" s="32"/>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row>
    <row r="301" spans="4:171">
      <c r="D301" s="32"/>
      <c r="E301" s="32"/>
      <c r="F301" s="32"/>
      <c r="G301" s="32"/>
      <c r="H301" s="32"/>
      <c r="U301" s="32"/>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row>
    <row r="302" spans="4:171">
      <c r="D302" s="32"/>
      <c r="E302" s="32"/>
      <c r="F302" s="32"/>
      <c r="G302" s="32"/>
      <c r="H302" s="32"/>
      <c r="U302" s="32"/>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row>
    <row r="303" spans="4:171">
      <c r="D303" s="32"/>
      <c r="E303" s="32"/>
      <c r="F303" s="32"/>
      <c r="G303" s="32"/>
      <c r="H303" s="32"/>
      <c r="U303" s="32"/>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row>
    <row r="304" spans="4:171">
      <c r="D304" s="32"/>
      <c r="E304" s="32"/>
      <c r="F304" s="32"/>
      <c r="G304" s="32"/>
      <c r="H304" s="32"/>
      <c r="U304" s="32"/>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row>
    <row r="305" spans="4:171">
      <c r="D305" s="32"/>
      <c r="E305" s="32"/>
      <c r="F305" s="32"/>
      <c r="G305" s="32"/>
      <c r="H305" s="32"/>
      <c r="U305" s="32"/>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row>
    <row r="306" spans="4:171">
      <c r="D306" s="32"/>
      <c r="E306" s="32"/>
      <c r="F306" s="32"/>
      <c r="G306" s="32"/>
      <c r="H306" s="32"/>
      <c r="U306" s="32"/>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row>
    <row r="307" spans="4:171">
      <c r="D307" s="32"/>
      <c r="E307" s="32"/>
      <c r="F307" s="32"/>
      <c r="G307" s="32"/>
      <c r="H307" s="32"/>
      <c r="U307" s="32"/>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row>
    <row r="308" spans="4:171">
      <c r="D308" s="32"/>
      <c r="E308" s="32"/>
      <c r="F308" s="32"/>
      <c r="G308" s="32"/>
      <c r="H308" s="32"/>
      <c r="U308" s="32"/>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row>
    <row r="309" spans="4:171">
      <c r="D309" s="32"/>
      <c r="E309" s="32"/>
      <c r="F309" s="32"/>
      <c r="G309" s="32"/>
      <c r="H309" s="32"/>
      <c r="U309" s="32"/>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row>
    <row r="310" spans="4:171">
      <c r="D310" s="32"/>
      <c r="E310" s="32"/>
      <c r="F310" s="32"/>
      <c r="G310" s="32"/>
      <c r="H310" s="32"/>
      <c r="U310" s="32"/>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row>
    <row r="311" spans="4:171">
      <c r="D311" s="32"/>
      <c r="E311" s="32"/>
      <c r="F311" s="32"/>
      <c r="G311" s="32"/>
      <c r="H311" s="32"/>
      <c r="U311" s="32"/>
    </row>
    <row r="312" spans="4:171">
      <c r="D312" s="32"/>
      <c r="E312" s="32"/>
      <c r="F312" s="32"/>
      <c r="G312" s="32"/>
      <c r="H312" s="32"/>
      <c r="U312" s="32"/>
    </row>
    <row r="313" spans="4:171">
      <c r="D313" s="32"/>
      <c r="E313" s="32"/>
      <c r="F313" s="32"/>
      <c r="G313" s="32"/>
      <c r="H313" s="32"/>
      <c r="U313" s="32"/>
    </row>
    <row r="314" spans="4:171">
      <c r="D314" s="32"/>
      <c r="E314" s="32"/>
      <c r="F314" s="32"/>
      <c r="G314" s="32"/>
      <c r="H314" s="32"/>
      <c r="U314" s="32"/>
    </row>
    <row r="315" spans="4:171">
      <c r="D315" s="32"/>
      <c r="E315" s="32"/>
      <c r="F315" s="32"/>
      <c r="G315" s="32"/>
      <c r="H315" s="32"/>
      <c r="U315" s="32"/>
    </row>
    <row r="316" spans="4:171">
      <c r="D316" s="32"/>
      <c r="E316" s="32"/>
      <c r="F316" s="32"/>
      <c r="G316" s="32"/>
      <c r="H316" s="32"/>
      <c r="U316" s="32"/>
    </row>
    <row r="317" spans="4:171">
      <c r="D317" s="32"/>
      <c r="E317" s="32"/>
      <c r="F317" s="32"/>
      <c r="G317" s="32"/>
      <c r="H317" s="32"/>
      <c r="U317" s="32"/>
    </row>
    <row r="318" spans="4:171">
      <c r="D318" s="32"/>
      <c r="E318" s="32"/>
      <c r="F318" s="32"/>
      <c r="G318" s="32"/>
      <c r="H318" s="32"/>
      <c r="U318" s="32"/>
    </row>
    <row r="319" spans="4:171">
      <c r="D319" s="32"/>
      <c r="E319" s="32"/>
      <c r="F319" s="32"/>
      <c r="G319" s="32"/>
      <c r="H319" s="32"/>
      <c r="U319" s="32"/>
    </row>
    <row r="320" spans="4:171">
      <c r="D320" s="32"/>
      <c r="E320" s="32"/>
      <c r="F320" s="32"/>
      <c r="G320" s="32"/>
      <c r="H320" s="32"/>
      <c r="U320" s="32"/>
    </row>
    <row r="321" spans="4:21">
      <c r="D321" s="32"/>
      <c r="E321" s="32"/>
      <c r="F321" s="32"/>
      <c r="G321" s="32"/>
      <c r="H321" s="32"/>
      <c r="U321" s="32"/>
    </row>
    <row r="322" spans="4:21">
      <c r="D322" s="32"/>
      <c r="E322" s="32"/>
      <c r="F322" s="32"/>
      <c r="G322" s="32"/>
      <c r="H322" s="32"/>
      <c r="U322" s="32"/>
    </row>
    <row r="323" spans="4:21">
      <c r="D323" s="32"/>
      <c r="E323" s="32"/>
      <c r="F323" s="32"/>
      <c r="G323" s="32"/>
      <c r="H323" s="32"/>
      <c r="U323" s="32"/>
    </row>
    <row r="324" spans="4:21">
      <c r="D324" s="32"/>
      <c r="E324" s="32"/>
      <c r="F324" s="32"/>
      <c r="G324" s="32"/>
      <c r="H324" s="32"/>
      <c r="U324" s="32"/>
    </row>
    <row r="325" spans="4:21">
      <c r="D325" s="32"/>
      <c r="E325" s="32"/>
      <c r="F325" s="32"/>
      <c r="G325" s="32"/>
      <c r="H325" s="32"/>
      <c r="U325" s="32"/>
    </row>
    <row r="326" spans="4:21">
      <c r="D326" s="32"/>
      <c r="E326" s="32"/>
      <c r="F326" s="32"/>
      <c r="G326" s="32"/>
      <c r="H326" s="32"/>
      <c r="U326" s="32"/>
    </row>
    <row r="327" spans="4:21">
      <c r="D327" s="32"/>
      <c r="E327" s="32"/>
      <c r="F327" s="32"/>
      <c r="G327" s="32"/>
      <c r="H327" s="32"/>
      <c r="U327" s="32"/>
    </row>
    <row r="328" spans="4:21">
      <c r="D328" s="32"/>
      <c r="E328" s="32"/>
      <c r="F328" s="32"/>
      <c r="G328" s="32"/>
      <c r="H328" s="32"/>
      <c r="U328" s="32"/>
    </row>
    <row r="329" spans="4:21">
      <c r="D329" s="32"/>
      <c r="E329" s="32"/>
      <c r="F329" s="32"/>
      <c r="G329" s="32"/>
      <c r="H329" s="32"/>
      <c r="U329" s="32"/>
    </row>
    <row r="330" spans="4:21">
      <c r="D330" s="32"/>
      <c r="E330" s="32"/>
      <c r="F330" s="32"/>
      <c r="G330" s="32"/>
      <c r="H330" s="32"/>
      <c r="U330" s="32"/>
    </row>
    <row r="331" spans="4:21">
      <c r="D331" s="32"/>
      <c r="E331" s="32"/>
      <c r="F331" s="32"/>
      <c r="G331" s="32"/>
      <c r="H331" s="32"/>
      <c r="U331" s="32"/>
    </row>
    <row r="332" spans="4:21">
      <c r="D332" s="32"/>
      <c r="E332" s="32"/>
      <c r="F332" s="32"/>
      <c r="G332" s="32"/>
      <c r="H332" s="32"/>
      <c r="U332" s="32"/>
    </row>
    <row r="333" spans="4:21">
      <c r="D333" s="32"/>
      <c r="E333" s="32"/>
      <c r="F333" s="32"/>
      <c r="G333" s="32"/>
      <c r="H333" s="32"/>
      <c r="U333" s="32"/>
    </row>
    <row r="334" spans="4:21">
      <c r="D334" s="32"/>
      <c r="E334" s="32"/>
      <c r="F334" s="32"/>
      <c r="G334" s="32"/>
      <c r="H334" s="32"/>
      <c r="U334" s="32"/>
    </row>
    <row r="335" spans="4:21">
      <c r="D335" s="32"/>
      <c r="E335" s="32"/>
      <c r="F335" s="32"/>
      <c r="G335" s="32"/>
      <c r="H335" s="32"/>
      <c r="U335" s="32"/>
    </row>
    <row r="336" spans="4:21">
      <c r="D336" s="32"/>
      <c r="E336" s="32"/>
      <c r="F336" s="32"/>
      <c r="G336" s="32"/>
      <c r="H336" s="32"/>
      <c r="U336" s="32"/>
    </row>
    <row r="337" spans="4:21">
      <c r="D337" s="32"/>
      <c r="E337" s="32"/>
      <c r="F337" s="32"/>
      <c r="G337" s="32"/>
      <c r="H337" s="32"/>
      <c r="U337" s="32"/>
    </row>
    <row r="338" spans="4:21">
      <c r="D338" s="32"/>
      <c r="E338" s="32"/>
      <c r="F338" s="32"/>
      <c r="G338" s="32"/>
      <c r="H338" s="32"/>
      <c r="U338" s="32"/>
    </row>
    <row r="339" spans="4:21">
      <c r="D339" s="32"/>
      <c r="E339" s="32"/>
      <c r="F339" s="32"/>
      <c r="G339" s="32"/>
      <c r="H339" s="32"/>
      <c r="U339" s="32"/>
    </row>
    <row r="340" spans="4:21">
      <c r="D340" s="32"/>
      <c r="E340" s="32"/>
      <c r="F340" s="32"/>
      <c r="G340" s="32"/>
      <c r="H340" s="32"/>
      <c r="U340" s="32"/>
    </row>
    <row r="341" spans="4:21">
      <c r="D341" s="32"/>
      <c r="E341" s="32"/>
      <c r="F341" s="32"/>
      <c r="G341" s="32"/>
      <c r="H341" s="32"/>
      <c r="U341" s="32"/>
    </row>
    <row r="342" spans="4:21">
      <c r="D342" s="32"/>
      <c r="E342" s="32"/>
      <c r="F342" s="32"/>
      <c r="G342" s="32"/>
      <c r="H342" s="32"/>
      <c r="U342" s="32"/>
    </row>
    <row r="343" spans="4:21">
      <c r="D343" s="32"/>
      <c r="E343" s="32"/>
      <c r="F343" s="32"/>
      <c r="G343" s="32"/>
      <c r="H343" s="32"/>
      <c r="U343" s="32"/>
    </row>
    <row r="344" spans="4:21">
      <c r="D344" s="32"/>
      <c r="E344" s="32"/>
      <c r="F344" s="32"/>
      <c r="G344" s="32"/>
      <c r="H344" s="32"/>
      <c r="U344" s="32"/>
    </row>
    <row r="345" spans="4:21">
      <c r="D345" s="32"/>
      <c r="E345" s="32"/>
      <c r="F345" s="32"/>
      <c r="G345" s="32"/>
      <c r="H345" s="32"/>
      <c r="U345" s="32"/>
    </row>
    <row r="346" spans="4:21">
      <c r="D346" s="32"/>
      <c r="E346" s="32"/>
      <c r="F346" s="32"/>
      <c r="G346" s="32"/>
      <c r="H346" s="32"/>
      <c r="U346" s="32"/>
    </row>
    <row r="347" spans="4:21">
      <c r="D347" s="32"/>
      <c r="E347" s="32"/>
      <c r="F347" s="32"/>
      <c r="G347" s="32"/>
      <c r="H347" s="32"/>
      <c r="U347" s="32"/>
    </row>
    <row r="348" spans="4:21">
      <c r="D348" s="32"/>
      <c r="E348" s="32"/>
      <c r="F348" s="32"/>
      <c r="G348" s="32"/>
      <c r="H348" s="32"/>
      <c r="U348" s="32"/>
    </row>
    <row r="349" spans="4:21">
      <c r="D349" s="32"/>
      <c r="E349" s="32"/>
      <c r="F349" s="32"/>
      <c r="G349" s="32"/>
      <c r="H349" s="32"/>
      <c r="U349" s="32"/>
    </row>
    <row r="350" spans="4:21">
      <c r="D350" s="32"/>
      <c r="E350" s="32"/>
      <c r="F350" s="32"/>
      <c r="G350" s="32"/>
      <c r="H350" s="32"/>
      <c r="U350" s="32"/>
    </row>
    <row r="351" spans="4:21">
      <c r="D351" s="32"/>
      <c r="E351" s="32"/>
      <c r="F351" s="32"/>
      <c r="G351" s="32"/>
      <c r="H351" s="32"/>
      <c r="U351" s="32"/>
    </row>
    <row r="352" spans="4:21">
      <c r="D352" s="32"/>
      <c r="E352" s="32"/>
      <c r="F352" s="32"/>
      <c r="G352" s="32"/>
      <c r="H352" s="32"/>
      <c r="U352" s="32"/>
    </row>
    <row r="353" spans="4:21">
      <c r="D353" s="32"/>
      <c r="E353" s="32"/>
      <c r="F353" s="32"/>
      <c r="G353" s="32"/>
      <c r="H353" s="32"/>
      <c r="U353" s="32"/>
    </row>
    <row r="354" spans="4:21">
      <c r="D354" s="32"/>
      <c r="E354" s="32"/>
      <c r="F354" s="32"/>
      <c r="G354" s="32"/>
      <c r="H354" s="32"/>
      <c r="U354" s="32"/>
    </row>
    <row r="355" spans="4:21">
      <c r="D355" s="32"/>
      <c r="E355" s="32"/>
      <c r="F355" s="32"/>
      <c r="G355" s="32"/>
      <c r="H355" s="32"/>
      <c r="U355" s="32"/>
    </row>
    <row r="356" spans="4:21">
      <c r="D356" s="32"/>
      <c r="E356" s="32"/>
      <c r="F356" s="32"/>
      <c r="G356" s="32"/>
      <c r="H356" s="32"/>
      <c r="U356" s="32"/>
    </row>
    <row r="357" spans="4:21">
      <c r="D357" s="32"/>
      <c r="E357" s="32"/>
      <c r="F357" s="32"/>
      <c r="G357" s="32"/>
      <c r="H357" s="32"/>
      <c r="U357" s="32"/>
    </row>
    <row r="358" spans="4:21">
      <c r="D358" s="32"/>
      <c r="E358" s="32"/>
      <c r="F358" s="32"/>
      <c r="G358" s="32"/>
      <c r="H358" s="32"/>
      <c r="U358" s="32"/>
    </row>
    <row r="359" spans="4:21">
      <c r="D359" s="32"/>
      <c r="E359" s="32"/>
      <c r="F359" s="32"/>
      <c r="G359" s="32"/>
      <c r="H359" s="32"/>
      <c r="U359" s="32"/>
    </row>
    <row r="360" spans="4:21">
      <c r="D360" s="32"/>
      <c r="E360" s="32"/>
      <c r="F360" s="32"/>
      <c r="G360" s="32"/>
      <c r="H360" s="32"/>
      <c r="U360" s="32"/>
    </row>
    <row r="361" spans="4:21">
      <c r="D361" s="32"/>
      <c r="E361" s="32"/>
      <c r="F361" s="32"/>
      <c r="G361" s="32"/>
      <c r="H361" s="32"/>
      <c r="U361" s="32"/>
    </row>
    <row r="362" spans="4:21">
      <c r="D362" s="32"/>
      <c r="E362" s="32"/>
      <c r="F362" s="32"/>
      <c r="G362" s="32"/>
      <c r="H362" s="32"/>
      <c r="U362" s="32"/>
    </row>
    <row r="363" spans="4:21">
      <c r="D363" s="32"/>
      <c r="E363" s="32"/>
      <c r="F363" s="32"/>
      <c r="G363" s="32"/>
      <c r="H363" s="32"/>
      <c r="U363" s="32"/>
    </row>
    <row r="364" spans="4:21">
      <c r="D364" s="32"/>
      <c r="E364" s="32"/>
      <c r="F364" s="32"/>
      <c r="G364" s="32"/>
      <c r="H364" s="32"/>
      <c r="U364" s="32"/>
    </row>
    <row r="365" spans="4:21">
      <c r="D365" s="32"/>
      <c r="E365" s="32"/>
      <c r="F365" s="32"/>
      <c r="G365" s="32"/>
      <c r="H365" s="32"/>
      <c r="U365" s="32"/>
    </row>
    <row r="366" spans="4:21">
      <c r="D366" s="32"/>
      <c r="E366" s="32"/>
      <c r="F366" s="32"/>
      <c r="G366" s="32"/>
      <c r="H366" s="32"/>
      <c r="U366" s="32"/>
    </row>
    <row r="367" spans="4:21">
      <c r="D367" s="32"/>
      <c r="E367" s="32"/>
      <c r="F367" s="32"/>
      <c r="G367" s="32"/>
      <c r="H367" s="32"/>
      <c r="U367" s="32"/>
    </row>
    <row r="368" spans="4:21">
      <c r="D368" s="32"/>
      <c r="E368" s="32"/>
      <c r="F368" s="32"/>
      <c r="G368" s="32"/>
      <c r="H368" s="32"/>
      <c r="U368" s="32"/>
    </row>
    <row r="369" spans="4:21">
      <c r="D369" s="32"/>
      <c r="E369" s="32"/>
      <c r="F369" s="32"/>
      <c r="G369" s="32"/>
      <c r="H369" s="32"/>
      <c r="U369" s="32"/>
    </row>
    <row r="370" spans="4:21">
      <c r="D370" s="32"/>
      <c r="E370" s="32"/>
      <c r="F370" s="32"/>
      <c r="G370" s="32"/>
      <c r="H370" s="32"/>
      <c r="U370" s="32"/>
    </row>
    <row r="371" spans="4:21">
      <c r="D371" s="32"/>
      <c r="E371" s="32"/>
      <c r="F371" s="32"/>
      <c r="G371" s="32"/>
      <c r="H371" s="32"/>
      <c r="U371" s="32"/>
    </row>
    <row r="372" spans="4:21">
      <c r="D372" s="32"/>
      <c r="E372" s="32"/>
      <c r="F372" s="32"/>
      <c r="G372" s="32"/>
      <c r="H372" s="32"/>
      <c r="U372" s="32"/>
    </row>
    <row r="373" spans="4:21">
      <c r="D373" s="32"/>
      <c r="E373" s="32"/>
      <c r="F373" s="32"/>
      <c r="G373" s="32"/>
      <c r="H373" s="32"/>
      <c r="U373" s="32"/>
    </row>
    <row r="374" spans="4:21">
      <c r="D374" s="32"/>
      <c r="E374" s="32"/>
      <c r="F374" s="32"/>
      <c r="G374" s="32"/>
      <c r="H374" s="32"/>
      <c r="U374" s="32"/>
    </row>
    <row r="375" spans="4:21">
      <c r="D375" s="32"/>
      <c r="E375" s="32"/>
      <c r="F375" s="32"/>
      <c r="G375" s="32"/>
      <c r="H375" s="32"/>
      <c r="U375" s="32"/>
    </row>
    <row r="376" spans="4:21">
      <c r="D376" s="32"/>
      <c r="E376" s="32"/>
      <c r="F376" s="32"/>
      <c r="G376" s="32"/>
      <c r="H376" s="32"/>
      <c r="U376" s="32"/>
    </row>
    <row r="377" spans="4:21">
      <c r="D377" s="32"/>
      <c r="E377" s="32"/>
      <c r="F377" s="32"/>
      <c r="G377" s="32"/>
      <c r="H377" s="32"/>
      <c r="U377" s="32"/>
    </row>
    <row r="378" spans="4:21">
      <c r="D378" s="32"/>
      <c r="E378" s="32"/>
      <c r="F378" s="32"/>
      <c r="G378" s="32"/>
      <c r="H378" s="32"/>
      <c r="U378" s="32"/>
    </row>
    <row r="379" spans="4:21">
      <c r="D379" s="32"/>
      <c r="E379" s="32"/>
      <c r="F379" s="32"/>
      <c r="G379" s="32"/>
      <c r="H379" s="32"/>
      <c r="U379" s="32"/>
    </row>
    <row r="380" spans="4:21">
      <c r="D380" s="32"/>
      <c r="E380" s="32"/>
      <c r="F380" s="32"/>
      <c r="G380" s="32"/>
      <c r="H380" s="32"/>
      <c r="U380" s="32"/>
    </row>
    <row r="381" spans="4:21">
      <c r="D381" s="32"/>
      <c r="E381" s="32"/>
      <c r="F381" s="32"/>
      <c r="G381" s="32"/>
      <c r="H381" s="32"/>
      <c r="U381" s="32"/>
    </row>
    <row r="382" spans="4:21">
      <c r="D382" s="32"/>
      <c r="E382" s="32"/>
      <c r="F382" s="32"/>
      <c r="G382" s="32"/>
      <c r="H382" s="32"/>
      <c r="U382" s="32"/>
    </row>
    <row r="383" spans="4:21">
      <c r="D383" s="32"/>
      <c r="E383" s="32"/>
      <c r="F383" s="32"/>
      <c r="G383" s="32"/>
      <c r="H383" s="32"/>
      <c r="U383" s="32"/>
    </row>
    <row r="384" spans="4:21">
      <c r="D384" s="32"/>
      <c r="E384" s="32"/>
      <c r="F384" s="32"/>
      <c r="G384" s="32"/>
      <c r="H384" s="32"/>
      <c r="U384" s="32"/>
    </row>
    <row r="385" spans="4:21">
      <c r="D385" s="32"/>
      <c r="E385" s="32"/>
      <c r="F385" s="32"/>
      <c r="G385" s="32"/>
      <c r="H385" s="32"/>
      <c r="U385" s="32"/>
    </row>
    <row r="386" spans="4:21">
      <c r="D386" s="32"/>
      <c r="E386" s="32"/>
      <c r="F386" s="32"/>
      <c r="G386" s="32"/>
      <c r="H386" s="32"/>
      <c r="U386" s="32"/>
    </row>
    <row r="387" spans="4:21">
      <c r="D387" s="32"/>
      <c r="E387" s="32"/>
      <c r="F387" s="32"/>
      <c r="G387" s="32"/>
      <c r="H387" s="32"/>
      <c r="U387" s="32"/>
    </row>
    <row r="388" spans="4:21">
      <c r="D388" s="32"/>
      <c r="E388" s="32"/>
      <c r="F388" s="32"/>
      <c r="G388" s="32"/>
      <c r="H388" s="32"/>
      <c r="U388" s="32"/>
    </row>
    <row r="389" spans="4:21">
      <c r="D389" s="32"/>
      <c r="E389" s="32"/>
      <c r="F389" s="32"/>
      <c r="G389" s="32"/>
      <c r="H389" s="32"/>
      <c r="U389" s="32"/>
    </row>
    <row r="390" spans="4:21">
      <c r="D390" s="32"/>
      <c r="E390" s="32"/>
      <c r="F390" s="32"/>
      <c r="G390" s="32"/>
      <c r="H390" s="32"/>
      <c r="U390" s="32"/>
    </row>
    <row r="391" spans="4:21">
      <c r="D391" s="32"/>
      <c r="E391" s="32"/>
      <c r="F391" s="32"/>
      <c r="G391" s="32"/>
      <c r="H391" s="32"/>
      <c r="U391" s="32"/>
    </row>
    <row r="392" spans="4:21">
      <c r="D392" s="32"/>
      <c r="E392" s="32"/>
      <c r="F392" s="32"/>
      <c r="G392" s="32"/>
      <c r="H392" s="32"/>
      <c r="U392" s="32"/>
    </row>
    <row r="393" spans="4:21">
      <c r="D393" s="32"/>
      <c r="E393" s="32"/>
      <c r="F393" s="32"/>
      <c r="G393" s="32"/>
      <c r="H393" s="32"/>
      <c r="U393" s="32"/>
    </row>
    <row r="394" spans="4:21">
      <c r="D394" s="32"/>
      <c r="E394" s="32"/>
      <c r="F394" s="32"/>
      <c r="G394" s="32"/>
      <c r="H394" s="32"/>
      <c r="U394" s="32"/>
    </row>
    <row r="395" spans="4:21">
      <c r="D395" s="32"/>
      <c r="E395" s="32"/>
      <c r="F395" s="32"/>
      <c r="G395" s="32"/>
      <c r="H395" s="32"/>
      <c r="U395" s="32"/>
    </row>
    <row r="396" spans="4:21">
      <c r="D396" s="32"/>
      <c r="E396" s="32"/>
      <c r="F396" s="32"/>
      <c r="G396" s="32"/>
      <c r="H396" s="32"/>
      <c r="U396" s="32"/>
    </row>
    <row r="397" spans="4:21">
      <c r="D397" s="32"/>
      <c r="E397" s="32"/>
      <c r="F397" s="32"/>
      <c r="G397" s="32"/>
      <c r="H397" s="32"/>
      <c r="U397" s="32"/>
    </row>
    <row r="398" spans="4:21">
      <c r="D398" s="32"/>
      <c r="E398" s="32"/>
      <c r="F398" s="32"/>
      <c r="G398" s="32"/>
      <c r="H398" s="32"/>
      <c r="U398" s="32"/>
    </row>
    <row r="399" spans="4:21">
      <c r="D399" s="32"/>
      <c r="E399" s="32"/>
      <c r="F399" s="32"/>
      <c r="G399" s="32"/>
      <c r="H399" s="32"/>
      <c r="U399" s="32"/>
    </row>
    <row r="400" spans="4:21">
      <c r="D400" s="32"/>
      <c r="E400" s="32"/>
      <c r="F400" s="32"/>
      <c r="G400" s="32"/>
      <c r="H400" s="32"/>
      <c r="U400" s="32"/>
    </row>
    <row r="401" spans="4:21">
      <c r="D401" s="32"/>
      <c r="E401" s="32"/>
      <c r="F401" s="32"/>
      <c r="G401" s="32"/>
      <c r="H401" s="32"/>
      <c r="U401" s="32"/>
    </row>
    <row r="402" spans="4:21">
      <c r="D402" s="32"/>
      <c r="E402" s="32"/>
      <c r="F402" s="32"/>
      <c r="G402" s="32"/>
      <c r="H402" s="32"/>
      <c r="U402" s="32"/>
    </row>
    <row r="403" spans="4:21">
      <c r="D403" s="32"/>
      <c r="E403" s="32"/>
      <c r="F403" s="32"/>
      <c r="G403" s="32"/>
      <c r="H403" s="32"/>
      <c r="U403" s="32"/>
    </row>
    <row r="404" spans="4:21">
      <c r="D404" s="32"/>
      <c r="E404" s="32"/>
      <c r="F404" s="32"/>
      <c r="G404" s="32"/>
      <c r="H404" s="32"/>
      <c r="U404" s="32"/>
    </row>
    <row r="405" spans="4:21">
      <c r="D405" s="32"/>
      <c r="E405" s="32"/>
      <c r="F405" s="32"/>
      <c r="G405" s="32"/>
      <c r="H405" s="32"/>
      <c r="U405" s="32"/>
    </row>
    <row r="406" spans="4:21">
      <c r="D406" s="32"/>
      <c r="E406" s="32"/>
      <c r="F406" s="32"/>
      <c r="G406" s="32"/>
      <c r="H406" s="32"/>
      <c r="U406" s="32"/>
    </row>
    <row r="407" spans="4:21">
      <c r="D407" s="32"/>
      <c r="E407" s="32"/>
      <c r="F407" s="32"/>
      <c r="G407" s="32"/>
      <c r="H407" s="32"/>
      <c r="U407" s="32"/>
    </row>
    <row r="408" spans="4:21">
      <c r="D408" s="32"/>
      <c r="E408" s="32"/>
      <c r="F408" s="32"/>
      <c r="G408" s="32"/>
      <c r="H408" s="32"/>
      <c r="U408" s="32"/>
    </row>
    <row r="409" spans="4:21">
      <c r="D409" s="32"/>
      <c r="E409" s="32"/>
      <c r="F409" s="32"/>
      <c r="G409" s="32"/>
      <c r="H409" s="32"/>
      <c r="U409" s="32"/>
    </row>
    <row r="410" spans="4:21">
      <c r="D410" s="32"/>
      <c r="E410" s="32"/>
      <c r="F410" s="32"/>
      <c r="G410" s="32"/>
      <c r="H410" s="32"/>
      <c r="U410" s="32"/>
    </row>
    <row r="411" spans="4:21">
      <c r="D411" s="32"/>
      <c r="E411" s="32"/>
      <c r="F411" s="32"/>
      <c r="G411" s="32"/>
      <c r="H411" s="32"/>
      <c r="U411" s="32"/>
    </row>
    <row r="412" spans="4:21">
      <c r="D412" s="32"/>
      <c r="E412" s="32"/>
      <c r="F412" s="32"/>
      <c r="G412" s="32"/>
      <c r="H412" s="32"/>
      <c r="U412" s="32"/>
    </row>
    <row r="413" spans="4:21">
      <c r="D413" s="32"/>
      <c r="E413" s="32"/>
      <c r="F413" s="32"/>
      <c r="G413" s="32"/>
      <c r="H413" s="32"/>
      <c r="U413" s="32"/>
    </row>
    <row r="414" spans="4:21">
      <c r="D414" s="32"/>
      <c r="E414" s="32"/>
      <c r="F414" s="32"/>
      <c r="G414" s="32"/>
      <c r="H414" s="32"/>
      <c r="U414" s="32"/>
    </row>
    <row r="415" spans="4:21">
      <c r="D415" s="32"/>
      <c r="E415" s="32"/>
      <c r="F415" s="32"/>
      <c r="G415" s="32"/>
      <c r="H415" s="32"/>
      <c r="U415" s="32"/>
    </row>
    <row r="416" spans="4:21">
      <c r="D416" s="32"/>
      <c r="E416" s="32"/>
      <c r="F416" s="32"/>
      <c r="G416" s="32"/>
      <c r="H416" s="32"/>
      <c r="U416" s="32"/>
    </row>
    <row r="417" spans="4:21">
      <c r="D417" s="32"/>
      <c r="E417" s="32"/>
      <c r="F417" s="32"/>
      <c r="G417" s="32"/>
      <c r="H417" s="32"/>
      <c r="U417" s="32"/>
    </row>
    <row r="418" spans="4:21">
      <c r="D418" s="32"/>
      <c r="E418" s="32"/>
      <c r="F418" s="32"/>
      <c r="G418" s="32"/>
      <c r="H418" s="32"/>
      <c r="U418" s="32"/>
    </row>
    <row r="419" spans="4:21">
      <c r="D419" s="32"/>
      <c r="E419" s="32"/>
      <c r="F419" s="32"/>
      <c r="G419" s="32"/>
      <c r="H419" s="32"/>
      <c r="U419" s="32"/>
    </row>
    <row r="420" spans="4:21">
      <c r="D420" s="32"/>
      <c r="E420" s="32"/>
      <c r="F420" s="32"/>
      <c r="G420" s="32"/>
      <c r="H420" s="32"/>
      <c r="U420" s="32"/>
    </row>
    <row r="421" spans="4:21">
      <c r="D421" s="32"/>
      <c r="E421" s="32"/>
      <c r="F421" s="32"/>
      <c r="G421" s="32"/>
      <c r="H421" s="32"/>
      <c r="U421" s="32"/>
    </row>
    <row r="422" spans="4:21">
      <c r="D422" s="32"/>
      <c r="E422" s="32"/>
      <c r="F422" s="32"/>
      <c r="G422" s="32"/>
      <c r="H422" s="32"/>
      <c r="U422" s="32"/>
    </row>
    <row r="423" spans="4:21">
      <c r="D423" s="32"/>
      <c r="E423" s="32"/>
      <c r="F423" s="32"/>
      <c r="G423" s="32"/>
      <c r="H423" s="32"/>
      <c r="U423" s="32"/>
    </row>
    <row r="424" spans="4:21">
      <c r="D424" s="32"/>
      <c r="E424" s="32"/>
      <c r="F424" s="32"/>
      <c r="G424" s="32"/>
      <c r="H424" s="32"/>
      <c r="U424" s="32"/>
    </row>
    <row r="425" spans="4:21">
      <c r="D425" s="32"/>
      <c r="E425" s="32"/>
      <c r="F425" s="32"/>
      <c r="G425" s="32"/>
      <c r="H425" s="32"/>
      <c r="U425" s="32"/>
    </row>
    <row r="426" spans="4:21">
      <c r="D426" s="32"/>
      <c r="E426" s="32"/>
      <c r="F426" s="32"/>
      <c r="G426" s="32"/>
      <c r="H426" s="32"/>
      <c r="U426" s="32"/>
    </row>
    <row r="427" spans="4:21">
      <c r="D427" s="32"/>
      <c r="E427" s="32"/>
      <c r="F427" s="32"/>
      <c r="G427" s="32"/>
      <c r="H427" s="32"/>
      <c r="U427" s="32"/>
    </row>
    <row r="428" spans="4:21">
      <c r="D428" s="32"/>
      <c r="E428" s="32"/>
      <c r="F428" s="32"/>
      <c r="G428" s="32"/>
      <c r="H428" s="32"/>
      <c r="U428" s="32"/>
    </row>
    <row r="429" spans="4:21">
      <c r="D429" s="32"/>
      <c r="E429" s="32"/>
      <c r="F429" s="32"/>
      <c r="G429" s="32"/>
      <c r="H429" s="32"/>
      <c r="U429" s="32"/>
    </row>
    <row r="430" spans="4:21">
      <c r="D430" s="32"/>
      <c r="E430" s="32"/>
      <c r="F430" s="32"/>
      <c r="G430" s="32"/>
      <c r="H430" s="32"/>
      <c r="U430" s="32"/>
    </row>
    <row r="431" spans="4:21">
      <c r="D431" s="32"/>
      <c r="E431" s="32"/>
      <c r="F431" s="32"/>
      <c r="G431" s="32"/>
      <c r="H431" s="32"/>
      <c r="U431" s="32"/>
    </row>
    <row r="432" spans="4:21">
      <c r="D432" s="32"/>
      <c r="E432" s="32"/>
      <c r="F432" s="32"/>
      <c r="G432" s="32"/>
      <c r="H432" s="32"/>
      <c r="U432" s="32"/>
    </row>
    <row r="433" spans="4:21">
      <c r="D433" s="32"/>
      <c r="E433" s="32"/>
      <c r="F433" s="32"/>
      <c r="G433" s="32"/>
      <c r="H433" s="32"/>
      <c r="U433" s="32"/>
    </row>
    <row r="434" spans="4:21">
      <c r="D434" s="32"/>
      <c r="E434" s="32"/>
      <c r="F434" s="32"/>
      <c r="G434" s="32"/>
      <c r="H434" s="32"/>
      <c r="U434" s="32"/>
    </row>
    <row r="435" spans="4:21">
      <c r="D435" s="32"/>
      <c r="E435" s="32"/>
      <c r="F435" s="32"/>
      <c r="G435" s="32"/>
      <c r="H435" s="32"/>
      <c r="U435" s="32"/>
    </row>
    <row r="436" spans="4:21">
      <c r="D436" s="32"/>
      <c r="E436" s="32"/>
      <c r="F436" s="32"/>
      <c r="G436" s="32"/>
      <c r="H436" s="32"/>
      <c r="U436" s="32"/>
    </row>
    <row r="437" spans="4:21">
      <c r="D437" s="32"/>
      <c r="E437" s="32"/>
      <c r="F437" s="32"/>
      <c r="G437" s="32"/>
      <c r="H437" s="32"/>
      <c r="U437" s="32"/>
    </row>
    <row r="438" spans="4:21">
      <c r="D438" s="32"/>
      <c r="E438" s="32"/>
      <c r="F438" s="32"/>
      <c r="G438" s="32"/>
      <c r="H438" s="32"/>
      <c r="U438" s="32"/>
    </row>
    <row r="439" spans="4:21">
      <c r="D439" s="32"/>
      <c r="E439" s="32"/>
      <c r="F439" s="32"/>
      <c r="G439" s="32"/>
      <c r="H439" s="32"/>
      <c r="U439" s="32"/>
    </row>
    <row r="440" spans="4:21">
      <c r="D440" s="32"/>
      <c r="E440" s="32"/>
      <c r="F440" s="32"/>
      <c r="G440" s="32"/>
      <c r="H440" s="32"/>
      <c r="U440" s="32"/>
    </row>
    <row r="441" spans="4:21">
      <c r="D441" s="32"/>
      <c r="E441" s="32"/>
      <c r="F441" s="32"/>
      <c r="G441" s="32"/>
      <c r="H441" s="32"/>
      <c r="U441" s="32"/>
    </row>
    <row r="442" spans="4:21">
      <c r="D442" s="32"/>
      <c r="E442" s="32"/>
      <c r="F442" s="32"/>
      <c r="G442" s="32"/>
      <c r="H442" s="32"/>
      <c r="U442" s="32"/>
    </row>
    <row r="443" spans="4:21">
      <c r="D443" s="32"/>
      <c r="E443" s="32"/>
      <c r="F443" s="32"/>
      <c r="G443" s="32"/>
      <c r="H443" s="32"/>
      <c r="U443" s="32"/>
    </row>
    <row r="444" spans="4:21">
      <c r="D444" s="32"/>
      <c r="E444" s="32"/>
      <c r="F444" s="32"/>
      <c r="G444" s="32"/>
      <c r="H444" s="32"/>
      <c r="U444" s="32"/>
    </row>
    <row r="445" spans="4:21">
      <c r="D445" s="32"/>
      <c r="E445" s="32"/>
      <c r="F445" s="32"/>
      <c r="G445" s="32"/>
      <c r="H445" s="32"/>
      <c r="U445" s="32"/>
    </row>
    <row r="446" spans="4:21">
      <c r="D446" s="32"/>
      <c r="E446" s="32"/>
      <c r="F446" s="32"/>
      <c r="G446" s="32"/>
      <c r="H446" s="32"/>
      <c r="U446" s="32"/>
    </row>
    <row r="447" spans="4:21">
      <c r="D447" s="32"/>
      <c r="E447" s="32"/>
      <c r="F447" s="32"/>
      <c r="G447" s="32"/>
      <c r="H447" s="32"/>
      <c r="U447" s="32"/>
    </row>
    <row r="448" spans="4:21">
      <c r="D448" s="32"/>
      <c r="E448" s="32"/>
      <c r="F448" s="32"/>
      <c r="G448" s="32"/>
      <c r="H448" s="32"/>
      <c r="U448" s="32"/>
    </row>
    <row r="449" spans="4:21">
      <c r="D449" s="32"/>
      <c r="E449" s="32"/>
      <c r="F449" s="32"/>
      <c r="G449" s="32"/>
      <c r="H449" s="32"/>
      <c r="U449" s="32"/>
    </row>
    <row r="450" spans="4:21">
      <c r="D450" s="32"/>
      <c r="E450" s="32"/>
      <c r="F450" s="32"/>
      <c r="G450" s="32"/>
      <c r="H450" s="32"/>
      <c r="U450" s="32"/>
    </row>
    <row r="451" spans="4:21">
      <c r="D451" s="32"/>
      <c r="E451" s="32"/>
      <c r="F451" s="32"/>
      <c r="G451" s="32"/>
      <c r="H451" s="32"/>
      <c r="U451" s="32"/>
    </row>
    <row r="452" spans="4:21">
      <c r="D452" s="32"/>
      <c r="E452" s="32"/>
      <c r="F452" s="32"/>
      <c r="G452" s="32"/>
      <c r="H452" s="32"/>
      <c r="U452" s="32"/>
    </row>
    <row r="453" spans="4:21">
      <c r="D453" s="32"/>
      <c r="E453" s="32"/>
      <c r="F453" s="32"/>
      <c r="G453" s="32"/>
      <c r="H453" s="32"/>
      <c r="U453" s="32"/>
    </row>
    <row r="454" spans="4:21">
      <c r="D454" s="32"/>
      <c r="E454" s="32"/>
      <c r="F454" s="32"/>
      <c r="G454" s="32"/>
      <c r="H454" s="32"/>
      <c r="U454" s="32"/>
    </row>
    <row r="455" spans="4:21">
      <c r="D455" s="32"/>
      <c r="E455" s="32"/>
      <c r="F455" s="32"/>
      <c r="G455" s="32"/>
      <c r="H455" s="32"/>
      <c r="U455" s="32"/>
    </row>
    <row r="456" spans="4:21">
      <c r="D456" s="32"/>
      <c r="E456" s="32"/>
      <c r="F456" s="32"/>
      <c r="G456" s="32"/>
      <c r="H456" s="32"/>
      <c r="U456" s="32"/>
    </row>
    <row r="457" spans="4:21">
      <c r="D457" s="32"/>
      <c r="E457" s="32"/>
      <c r="F457" s="32"/>
      <c r="G457" s="32"/>
      <c r="H457" s="32"/>
      <c r="U457" s="32"/>
    </row>
    <row r="458" spans="4:21">
      <c r="D458" s="32"/>
      <c r="E458" s="32"/>
      <c r="F458" s="32"/>
      <c r="G458" s="32"/>
      <c r="H458" s="32"/>
      <c r="U458" s="32"/>
    </row>
    <row r="459" spans="4:21">
      <c r="D459" s="32"/>
      <c r="E459" s="32"/>
      <c r="F459" s="32"/>
      <c r="G459" s="32"/>
      <c r="H459" s="32"/>
      <c r="U459" s="32"/>
    </row>
    <row r="460" spans="4:21">
      <c r="D460" s="32"/>
      <c r="E460" s="32"/>
      <c r="F460" s="32"/>
      <c r="G460" s="32"/>
      <c r="H460" s="32"/>
      <c r="U460" s="32"/>
    </row>
    <row r="461" spans="4:21">
      <c r="D461" s="32"/>
      <c r="E461" s="32"/>
      <c r="F461" s="32"/>
      <c r="G461" s="32"/>
      <c r="H461" s="32"/>
      <c r="U461" s="32"/>
    </row>
    <row r="462" spans="4:21">
      <c r="D462" s="32"/>
      <c r="E462" s="32"/>
      <c r="F462" s="32"/>
      <c r="G462" s="32"/>
      <c r="H462" s="32"/>
      <c r="U462" s="32"/>
    </row>
    <row r="463" spans="4:21">
      <c r="D463" s="32"/>
      <c r="E463" s="32"/>
      <c r="F463" s="32"/>
      <c r="G463" s="32"/>
      <c r="H463" s="32"/>
      <c r="U463" s="32"/>
    </row>
    <row r="464" spans="4:21">
      <c r="D464" s="32"/>
      <c r="E464" s="32"/>
      <c r="F464" s="32"/>
      <c r="G464" s="32"/>
      <c r="H464" s="32"/>
      <c r="U464" s="32"/>
    </row>
    <row r="465" spans="4:21">
      <c r="D465" s="32"/>
      <c r="E465" s="32"/>
      <c r="F465" s="32"/>
      <c r="G465" s="32"/>
      <c r="H465" s="32"/>
      <c r="U465" s="32"/>
    </row>
    <row r="466" spans="4:21">
      <c r="D466" s="32"/>
      <c r="E466" s="32"/>
      <c r="F466" s="32"/>
      <c r="G466" s="32"/>
      <c r="H466" s="32"/>
      <c r="U466" s="32"/>
    </row>
    <row r="467" spans="4:21">
      <c r="D467" s="32"/>
      <c r="E467" s="32"/>
      <c r="F467" s="32"/>
      <c r="G467" s="32"/>
      <c r="H467" s="32"/>
      <c r="U467" s="32"/>
    </row>
    <row r="468" spans="4:21">
      <c r="D468" s="32"/>
      <c r="E468" s="32"/>
      <c r="F468" s="32"/>
      <c r="G468" s="32"/>
      <c r="H468" s="32"/>
      <c r="U468" s="32"/>
    </row>
    <row r="469" spans="4:21">
      <c r="D469" s="32"/>
      <c r="E469" s="32"/>
      <c r="F469" s="32"/>
      <c r="G469" s="32"/>
      <c r="H469" s="32"/>
      <c r="U469" s="32"/>
    </row>
    <row r="470" spans="4:21">
      <c r="D470" s="32"/>
      <c r="E470" s="32"/>
      <c r="F470" s="32"/>
      <c r="G470" s="32"/>
      <c r="H470" s="32"/>
      <c r="U470" s="32"/>
    </row>
    <row r="471" spans="4:21">
      <c r="D471" s="32"/>
      <c r="E471" s="32"/>
      <c r="F471" s="32"/>
      <c r="G471" s="32"/>
      <c r="H471" s="32"/>
      <c r="U471" s="32"/>
    </row>
    <row r="472" spans="4:21">
      <c r="D472" s="32"/>
      <c r="E472" s="32"/>
      <c r="F472" s="32"/>
      <c r="G472" s="32"/>
      <c r="H472" s="32"/>
      <c r="U472" s="32"/>
    </row>
    <row r="473" spans="4:21">
      <c r="D473" s="32"/>
      <c r="E473" s="32"/>
      <c r="F473" s="32"/>
      <c r="G473" s="32"/>
      <c r="H473" s="32"/>
      <c r="U473" s="32"/>
    </row>
    <row r="474" spans="4:21">
      <c r="D474" s="32"/>
      <c r="E474" s="32"/>
      <c r="F474" s="32"/>
      <c r="G474" s="32"/>
      <c r="H474" s="32"/>
      <c r="U474" s="32"/>
    </row>
    <row r="475" spans="4:21">
      <c r="D475" s="32"/>
      <c r="E475" s="32"/>
      <c r="F475" s="32"/>
      <c r="G475" s="32"/>
      <c r="H475" s="32"/>
      <c r="U475" s="32"/>
    </row>
    <row r="476" spans="4:21">
      <c r="D476" s="32"/>
      <c r="E476" s="32"/>
      <c r="F476" s="32"/>
      <c r="G476" s="32"/>
      <c r="H476" s="32"/>
      <c r="U476" s="32"/>
    </row>
    <row r="477" spans="4:21">
      <c r="D477" s="32"/>
      <c r="E477" s="32"/>
      <c r="F477" s="32"/>
      <c r="G477" s="32"/>
      <c r="H477" s="32"/>
      <c r="U477" s="32"/>
    </row>
    <row r="478" spans="4:21">
      <c r="D478" s="32"/>
      <c r="E478" s="32"/>
      <c r="F478" s="32"/>
      <c r="G478" s="32"/>
      <c r="H478" s="32"/>
      <c r="U478" s="32"/>
    </row>
    <row r="479" spans="4:21">
      <c r="D479" s="32"/>
      <c r="E479" s="32"/>
      <c r="F479" s="32"/>
      <c r="G479" s="32"/>
      <c r="H479" s="32"/>
      <c r="U479" s="32"/>
    </row>
    <row r="480" spans="4:21">
      <c r="D480" s="32"/>
      <c r="E480" s="32"/>
      <c r="F480" s="32"/>
      <c r="G480" s="32"/>
      <c r="H480" s="32"/>
      <c r="U480" s="32"/>
    </row>
    <row r="481" spans="4:21">
      <c r="D481" s="32"/>
      <c r="E481" s="32"/>
      <c r="F481" s="32"/>
      <c r="G481" s="32"/>
      <c r="H481" s="32"/>
      <c r="U481" s="32"/>
    </row>
    <row r="482" spans="4:21">
      <c r="D482" s="32"/>
      <c r="E482" s="32"/>
      <c r="F482" s="32"/>
      <c r="G482" s="32"/>
      <c r="H482" s="32"/>
      <c r="U482" s="32"/>
    </row>
    <row r="483" spans="4:21">
      <c r="D483" s="32"/>
      <c r="E483" s="32"/>
      <c r="F483" s="32"/>
      <c r="G483" s="32"/>
      <c r="H483" s="32"/>
      <c r="U483" s="32"/>
    </row>
    <row r="484" spans="4:21">
      <c r="D484" s="32"/>
      <c r="E484" s="32"/>
      <c r="F484" s="32"/>
      <c r="G484" s="32"/>
      <c r="H484" s="32"/>
      <c r="U484" s="32"/>
    </row>
    <row r="485" spans="4:21">
      <c r="D485" s="32"/>
      <c r="E485" s="32"/>
      <c r="F485" s="32"/>
      <c r="G485" s="32"/>
      <c r="H485" s="32"/>
      <c r="U485" s="32"/>
    </row>
    <row r="486" spans="4:21">
      <c r="D486" s="32"/>
      <c r="E486" s="32"/>
      <c r="F486" s="32"/>
      <c r="G486" s="32"/>
      <c r="H486" s="32"/>
      <c r="U486" s="32"/>
    </row>
    <row r="487" spans="4:21">
      <c r="D487" s="32"/>
      <c r="E487" s="32"/>
      <c r="F487" s="32"/>
      <c r="G487" s="32"/>
      <c r="H487" s="32"/>
      <c r="U487" s="32"/>
    </row>
    <row r="488" spans="4:21">
      <c r="D488" s="32"/>
      <c r="E488" s="32"/>
      <c r="F488" s="32"/>
      <c r="G488" s="32"/>
      <c r="H488" s="32"/>
      <c r="U488" s="32"/>
    </row>
    <row r="489" spans="4:21">
      <c r="D489" s="32"/>
      <c r="E489" s="32"/>
      <c r="F489" s="32"/>
      <c r="G489" s="32"/>
      <c r="H489" s="32"/>
      <c r="U489" s="32"/>
    </row>
    <row r="490" spans="4:21">
      <c r="D490" s="32"/>
      <c r="E490" s="32"/>
      <c r="F490" s="32"/>
      <c r="G490" s="32"/>
      <c r="H490" s="32"/>
      <c r="U490" s="32"/>
    </row>
    <row r="491" spans="4:21">
      <c r="D491" s="32"/>
      <c r="E491" s="32"/>
      <c r="F491" s="32"/>
      <c r="G491" s="32"/>
      <c r="H491" s="32"/>
      <c r="U491" s="32"/>
    </row>
    <row r="492" spans="4:21">
      <c r="D492" s="32"/>
      <c r="E492" s="32"/>
      <c r="F492" s="32"/>
      <c r="G492" s="32"/>
      <c r="H492" s="32"/>
      <c r="U492" s="32"/>
    </row>
    <row r="493" spans="4:21">
      <c r="D493" s="32"/>
      <c r="E493" s="32"/>
      <c r="F493" s="32"/>
      <c r="G493" s="32"/>
      <c r="H493" s="32"/>
      <c r="U493" s="32"/>
    </row>
    <row r="494" spans="4:21">
      <c r="D494" s="32"/>
      <c r="E494" s="32"/>
      <c r="F494" s="32"/>
      <c r="G494" s="32"/>
      <c r="H494" s="32"/>
      <c r="U494" s="32"/>
    </row>
    <row r="495" spans="4:21">
      <c r="D495" s="32"/>
      <c r="E495" s="32"/>
      <c r="F495" s="32"/>
      <c r="G495" s="32"/>
      <c r="H495" s="32"/>
      <c r="U495" s="32"/>
    </row>
    <row r="496" spans="4:21">
      <c r="D496" s="32"/>
      <c r="E496" s="32"/>
      <c r="F496" s="32"/>
      <c r="G496" s="32"/>
      <c r="H496" s="32"/>
      <c r="U496" s="32"/>
    </row>
    <row r="497" spans="4:21">
      <c r="D497" s="32"/>
      <c r="E497" s="32"/>
      <c r="F497" s="32"/>
      <c r="G497" s="32"/>
      <c r="H497" s="32"/>
      <c r="U497" s="32"/>
    </row>
    <row r="498" spans="4:21">
      <c r="D498" s="32"/>
      <c r="E498" s="32"/>
      <c r="F498" s="32"/>
      <c r="G498" s="32"/>
      <c r="H498" s="32"/>
      <c r="U498" s="32"/>
    </row>
    <row r="499" spans="4:21">
      <c r="D499" s="32"/>
      <c r="E499" s="32"/>
      <c r="F499" s="32"/>
      <c r="G499" s="32"/>
      <c r="H499" s="32"/>
      <c r="U499" s="32"/>
    </row>
    <row r="500" spans="4:21">
      <c r="D500" s="32"/>
      <c r="E500" s="32"/>
      <c r="F500" s="32"/>
      <c r="G500" s="32"/>
      <c r="H500" s="32"/>
      <c r="U500" s="32"/>
    </row>
    <row r="501" spans="4:21">
      <c r="D501" s="32"/>
      <c r="E501" s="32"/>
      <c r="F501" s="32"/>
      <c r="G501" s="32"/>
      <c r="H501" s="32"/>
      <c r="U501" s="32"/>
    </row>
    <row r="502" spans="4:21">
      <c r="D502" s="32"/>
      <c r="E502" s="32"/>
      <c r="F502" s="32"/>
      <c r="G502" s="32"/>
      <c r="H502" s="32"/>
      <c r="U502" s="32"/>
    </row>
    <row r="503" spans="4:21">
      <c r="D503" s="32"/>
      <c r="E503" s="32"/>
      <c r="F503" s="32"/>
      <c r="G503" s="32"/>
      <c r="H503" s="32"/>
      <c r="U503" s="32"/>
    </row>
    <row r="504" spans="4:21">
      <c r="D504" s="32"/>
      <c r="E504" s="32"/>
      <c r="F504" s="32"/>
      <c r="G504" s="32"/>
      <c r="H504" s="32"/>
      <c r="U504" s="32"/>
    </row>
    <row r="505" spans="4:21">
      <c r="D505" s="32"/>
      <c r="E505" s="32"/>
      <c r="F505" s="32"/>
      <c r="G505" s="32"/>
      <c r="H505" s="32"/>
      <c r="U505" s="32"/>
    </row>
    <row r="506" spans="4:21">
      <c r="D506" s="32"/>
      <c r="E506" s="32"/>
      <c r="F506" s="32"/>
      <c r="G506" s="32"/>
      <c r="H506" s="32"/>
      <c r="U506" s="32"/>
    </row>
    <row r="507" spans="4:21">
      <c r="D507" s="32"/>
      <c r="E507" s="32"/>
      <c r="F507" s="32"/>
      <c r="G507" s="32"/>
      <c r="H507" s="32"/>
      <c r="U507" s="32"/>
    </row>
    <row r="508" spans="4:21">
      <c r="D508" s="32"/>
      <c r="E508" s="32"/>
      <c r="F508" s="32"/>
      <c r="G508" s="32"/>
      <c r="H508" s="32"/>
      <c r="U508" s="32"/>
    </row>
    <row r="509" spans="4:21">
      <c r="D509" s="32"/>
      <c r="E509" s="32"/>
      <c r="F509" s="32"/>
      <c r="G509" s="32"/>
      <c r="H509" s="32"/>
      <c r="U509" s="32"/>
    </row>
    <row r="510" spans="4:21">
      <c r="D510" s="32"/>
      <c r="E510" s="32"/>
      <c r="F510" s="32"/>
      <c r="G510" s="32"/>
      <c r="H510" s="32"/>
      <c r="U510" s="32"/>
    </row>
    <row r="511" spans="4:21">
      <c r="D511" s="32"/>
      <c r="E511" s="32"/>
      <c r="F511" s="32"/>
      <c r="G511" s="32"/>
      <c r="H511" s="32"/>
      <c r="U511" s="32"/>
    </row>
    <row r="512" spans="4:21">
      <c r="D512" s="32"/>
      <c r="E512" s="32"/>
      <c r="F512" s="32"/>
      <c r="G512" s="32"/>
      <c r="H512" s="32"/>
      <c r="U512" s="32"/>
    </row>
    <row r="513" spans="4:21">
      <c r="D513" s="32"/>
      <c r="E513" s="32"/>
      <c r="F513" s="32"/>
      <c r="G513" s="32"/>
      <c r="H513" s="32"/>
      <c r="U513" s="32"/>
    </row>
    <row r="514" spans="4:21">
      <c r="D514" s="32"/>
      <c r="E514" s="32"/>
      <c r="F514" s="32"/>
      <c r="G514" s="32"/>
      <c r="H514" s="32"/>
      <c r="U514" s="32"/>
    </row>
    <row r="515" spans="4:21">
      <c r="D515" s="32"/>
      <c r="E515" s="32"/>
      <c r="F515" s="32"/>
      <c r="G515" s="32"/>
      <c r="H515" s="32"/>
      <c r="U515" s="32"/>
    </row>
    <row r="516" spans="4:21">
      <c r="D516" s="32"/>
      <c r="E516" s="32"/>
      <c r="F516" s="32"/>
      <c r="G516" s="32"/>
      <c r="H516" s="32"/>
      <c r="U516" s="32"/>
    </row>
    <row r="517" spans="4:21">
      <c r="D517" s="32"/>
      <c r="E517" s="32"/>
      <c r="F517" s="32"/>
      <c r="G517" s="32"/>
      <c r="H517" s="32"/>
      <c r="U517" s="32"/>
    </row>
    <row r="518" spans="4:21">
      <c r="D518" s="32"/>
      <c r="E518" s="32"/>
      <c r="F518" s="32"/>
      <c r="G518" s="32"/>
      <c r="H518" s="32"/>
      <c r="U518" s="32"/>
    </row>
    <row r="519" spans="4:21">
      <c r="D519" s="32"/>
      <c r="E519" s="32"/>
      <c r="F519" s="32"/>
      <c r="G519" s="32"/>
      <c r="H519" s="32"/>
      <c r="U519" s="32"/>
    </row>
    <row r="520" spans="4:21">
      <c r="D520" s="32"/>
      <c r="E520" s="32"/>
      <c r="F520" s="32"/>
      <c r="G520" s="32"/>
      <c r="H520" s="32"/>
      <c r="U520" s="32"/>
    </row>
    <row r="521" spans="4:21">
      <c r="D521" s="32"/>
      <c r="E521" s="32"/>
      <c r="F521" s="32"/>
      <c r="G521" s="32"/>
      <c r="H521" s="32"/>
      <c r="U521" s="32"/>
    </row>
    <row r="522" spans="4:21">
      <c r="D522" s="32"/>
      <c r="E522" s="32"/>
      <c r="F522" s="32"/>
      <c r="G522" s="32"/>
      <c r="H522" s="32"/>
      <c r="U522" s="32"/>
    </row>
    <row r="523" spans="4:21">
      <c r="D523" s="32"/>
      <c r="E523" s="32"/>
      <c r="F523" s="32"/>
      <c r="G523" s="32"/>
      <c r="H523" s="32"/>
      <c r="U523" s="32"/>
    </row>
    <row r="524" spans="4:21">
      <c r="D524" s="32"/>
      <c r="E524" s="32"/>
      <c r="F524" s="32"/>
      <c r="G524" s="32"/>
      <c r="H524" s="32"/>
      <c r="U524" s="32"/>
    </row>
    <row r="525" spans="4:21">
      <c r="D525" s="32"/>
      <c r="E525" s="32"/>
      <c r="F525" s="32"/>
      <c r="G525" s="32"/>
      <c r="H525" s="32"/>
      <c r="U525" s="32"/>
    </row>
    <row r="526" spans="4:21">
      <c r="D526" s="32"/>
      <c r="E526" s="32"/>
      <c r="F526" s="32"/>
      <c r="G526" s="32"/>
      <c r="H526" s="32"/>
      <c r="U526" s="32"/>
    </row>
    <row r="527" spans="4:21">
      <c r="D527" s="32"/>
      <c r="E527" s="32"/>
      <c r="F527" s="32"/>
      <c r="G527" s="32"/>
      <c r="H527" s="32"/>
      <c r="U527" s="32"/>
    </row>
    <row r="528" spans="4:21">
      <c r="D528" s="32"/>
      <c r="E528" s="32"/>
      <c r="F528" s="32"/>
      <c r="G528" s="32"/>
      <c r="H528" s="32"/>
      <c r="U528" s="32"/>
    </row>
    <row r="529" spans="4:21">
      <c r="D529" s="32"/>
      <c r="E529" s="32"/>
      <c r="F529" s="32"/>
      <c r="G529" s="32"/>
      <c r="H529" s="32"/>
      <c r="U529" s="32"/>
    </row>
    <row r="530" spans="4:21">
      <c r="D530" s="32"/>
      <c r="E530" s="32"/>
      <c r="F530" s="32"/>
      <c r="G530" s="32"/>
      <c r="H530" s="32"/>
      <c r="U530" s="32"/>
    </row>
    <row r="531" spans="4:21">
      <c r="D531" s="32"/>
      <c r="E531" s="32"/>
      <c r="F531" s="32"/>
      <c r="G531" s="32"/>
      <c r="H531" s="32"/>
      <c r="U531" s="32"/>
    </row>
    <row r="532" spans="4:21">
      <c r="D532" s="32"/>
      <c r="E532" s="32"/>
      <c r="F532" s="32"/>
      <c r="G532" s="32"/>
      <c r="H532" s="32"/>
      <c r="U532" s="32"/>
    </row>
    <row r="533" spans="4:21">
      <c r="D533" s="32"/>
      <c r="E533" s="32"/>
      <c r="F533" s="32"/>
      <c r="G533" s="32"/>
      <c r="H533" s="32"/>
      <c r="U533" s="32"/>
    </row>
    <row r="534" spans="4:21">
      <c r="D534" s="32"/>
      <c r="E534" s="32"/>
      <c r="F534" s="32"/>
      <c r="G534" s="32"/>
      <c r="H534" s="32"/>
      <c r="U534" s="32"/>
    </row>
    <row r="535" spans="4:21">
      <c r="D535" s="32"/>
      <c r="E535" s="32"/>
      <c r="F535" s="32"/>
      <c r="G535" s="32"/>
      <c r="H535" s="32"/>
      <c r="U535" s="32"/>
    </row>
    <row r="536" spans="4:21">
      <c r="D536" s="32"/>
      <c r="E536" s="32"/>
      <c r="F536" s="32"/>
      <c r="G536" s="32"/>
      <c r="H536" s="32"/>
      <c r="U536" s="32"/>
    </row>
    <row r="537" spans="4:21">
      <c r="D537" s="32"/>
      <c r="E537" s="32"/>
      <c r="F537" s="32"/>
      <c r="G537" s="32"/>
      <c r="H537" s="32"/>
      <c r="U537" s="32"/>
    </row>
    <row r="538" spans="4:21">
      <c r="D538" s="32"/>
      <c r="E538" s="32"/>
      <c r="F538" s="32"/>
      <c r="G538" s="32"/>
      <c r="H538" s="32"/>
      <c r="U538" s="32"/>
    </row>
    <row r="539" spans="4:21">
      <c r="D539" s="32"/>
      <c r="E539" s="32"/>
      <c r="F539" s="32"/>
      <c r="G539" s="32"/>
      <c r="H539" s="32"/>
      <c r="U539" s="32"/>
    </row>
    <row r="540" spans="4:21">
      <c r="D540" s="32"/>
      <c r="E540" s="32"/>
      <c r="F540" s="32"/>
      <c r="G540" s="32"/>
      <c r="H540" s="32"/>
      <c r="U540" s="32"/>
    </row>
    <row r="541" spans="4:21">
      <c r="D541" s="32"/>
      <c r="E541" s="32"/>
      <c r="F541" s="32"/>
      <c r="G541" s="32"/>
      <c r="H541" s="32"/>
      <c r="U541" s="32"/>
    </row>
    <row r="542" spans="4:21">
      <c r="D542" s="32"/>
      <c r="E542" s="32"/>
      <c r="F542" s="32"/>
      <c r="G542" s="32"/>
      <c r="H542" s="32"/>
      <c r="U542" s="32"/>
    </row>
    <row r="543" spans="4:21">
      <c r="D543" s="32"/>
      <c r="E543" s="32"/>
      <c r="F543" s="32"/>
      <c r="G543" s="32"/>
      <c r="H543" s="32"/>
      <c r="U543" s="32"/>
    </row>
    <row r="544" spans="4:21">
      <c r="D544" s="32"/>
      <c r="E544" s="32"/>
      <c r="F544" s="32"/>
      <c r="G544" s="32"/>
      <c r="H544" s="32"/>
      <c r="U544" s="32"/>
    </row>
    <row r="545" spans="4:21">
      <c r="D545" s="32"/>
      <c r="E545" s="32"/>
      <c r="F545" s="32"/>
      <c r="G545" s="32"/>
      <c r="H545" s="32"/>
      <c r="U545" s="32"/>
    </row>
    <row r="546" spans="4:21">
      <c r="D546" s="32"/>
      <c r="E546" s="32"/>
      <c r="F546" s="32"/>
      <c r="G546" s="32"/>
      <c r="H546" s="32"/>
      <c r="U546" s="32"/>
    </row>
    <row r="547" spans="4:21">
      <c r="D547" s="32"/>
      <c r="E547" s="32"/>
      <c r="F547" s="32"/>
      <c r="G547" s="32"/>
      <c r="H547" s="32"/>
      <c r="U547" s="32"/>
    </row>
    <row r="548" spans="4:21">
      <c r="D548" s="32"/>
      <c r="E548" s="32"/>
      <c r="F548" s="32"/>
      <c r="G548" s="32"/>
      <c r="H548" s="32"/>
      <c r="U548" s="32"/>
    </row>
    <row r="549" spans="4:21">
      <c r="D549" s="32"/>
      <c r="E549" s="32"/>
      <c r="F549" s="32"/>
      <c r="G549" s="32"/>
      <c r="H549" s="32"/>
      <c r="U549" s="32"/>
    </row>
    <row r="550" spans="4:21">
      <c r="D550" s="32"/>
      <c r="E550" s="32"/>
      <c r="F550" s="32"/>
      <c r="G550" s="32"/>
      <c r="H550" s="32"/>
      <c r="U550" s="32"/>
    </row>
    <row r="551" spans="4:21">
      <c r="D551" s="32"/>
      <c r="E551" s="32"/>
      <c r="F551" s="32"/>
      <c r="G551" s="32"/>
      <c r="H551" s="32"/>
      <c r="U551" s="32"/>
    </row>
    <row r="552" spans="4:21">
      <c r="D552" s="32"/>
      <c r="E552" s="32"/>
      <c r="F552" s="32"/>
      <c r="G552" s="32"/>
      <c r="H552" s="32"/>
      <c r="U552" s="32"/>
    </row>
    <row r="553" spans="4:21">
      <c r="D553" s="32"/>
      <c r="E553" s="32"/>
      <c r="F553" s="32"/>
      <c r="G553" s="32"/>
      <c r="H553" s="32"/>
      <c r="U553" s="32"/>
    </row>
    <row r="554" spans="4:21">
      <c r="D554" s="32"/>
      <c r="E554" s="32"/>
      <c r="F554" s="32"/>
      <c r="G554" s="32"/>
      <c r="H554" s="32"/>
      <c r="U554" s="32"/>
    </row>
    <row r="555" spans="4:21">
      <c r="D555" s="32"/>
      <c r="E555" s="32"/>
      <c r="F555" s="32"/>
      <c r="G555" s="32"/>
      <c r="H555" s="32"/>
      <c r="U555" s="32"/>
    </row>
    <row r="556" spans="4:21">
      <c r="D556" s="32"/>
      <c r="E556" s="32"/>
      <c r="F556" s="32"/>
      <c r="G556" s="32"/>
      <c r="H556" s="32"/>
      <c r="U556" s="32"/>
    </row>
    <row r="557" spans="4:21">
      <c r="D557" s="32"/>
      <c r="E557" s="32"/>
      <c r="F557" s="32"/>
      <c r="G557" s="32"/>
      <c r="H557" s="32"/>
      <c r="U557" s="32"/>
    </row>
    <row r="558" spans="4:21">
      <c r="D558" s="32"/>
      <c r="E558" s="32"/>
      <c r="F558" s="32"/>
      <c r="G558" s="32"/>
      <c r="H558" s="32"/>
      <c r="U558" s="32"/>
    </row>
    <row r="559" spans="4:21">
      <c r="D559" s="32"/>
      <c r="E559" s="32"/>
      <c r="F559" s="32"/>
      <c r="G559" s="32"/>
      <c r="H559" s="32"/>
      <c r="U559" s="32"/>
    </row>
    <row r="560" spans="4:21">
      <c r="D560" s="32"/>
      <c r="E560" s="32"/>
      <c r="F560" s="32"/>
      <c r="G560" s="32"/>
      <c r="H560" s="32"/>
      <c r="U560" s="32"/>
    </row>
    <row r="561" spans="4:21">
      <c r="D561" s="32"/>
      <c r="E561" s="32"/>
      <c r="F561" s="32"/>
      <c r="G561" s="32"/>
      <c r="H561" s="32"/>
      <c r="U561" s="32"/>
    </row>
    <row r="562" spans="4:21">
      <c r="D562" s="32"/>
      <c r="E562" s="32"/>
      <c r="F562" s="32"/>
      <c r="G562" s="32"/>
      <c r="H562" s="32"/>
      <c r="U562" s="32"/>
    </row>
    <row r="563" spans="4:21">
      <c r="D563" s="32"/>
      <c r="E563" s="32"/>
      <c r="F563" s="32"/>
      <c r="G563" s="32"/>
      <c r="H563" s="32"/>
      <c r="U563" s="32"/>
    </row>
    <row r="564" spans="4:21">
      <c r="D564" s="32"/>
      <c r="E564" s="32"/>
      <c r="F564" s="32"/>
      <c r="G564" s="32"/>
      <c r="H564" s="32"/>
      <c r="U564" s="32"/>
    </row>
    <row r="565" spans="4:21">
      <c r="D565" s="32"/>
      <c r="E565" s="32"/>
      <c r="F565" s="32"/>
      <c r="G565" s="32"/>
      <c r="H565" s="32"/>
      <c r="U565" s="32"/>
    </row>
    <row r="566" spans="4:21">
      <c r="D566" s="32"/>
      <c r="E566" s="32"/>
      <c r="F566" s="32"/>
      <c r="G566" s="32"/>
      <c r="H566" s="32"/>
      <c r="U566" s="32"/>
    </row>
    <row r="567" spans="4:21">
      <c r="D567" s="32"/>
      <c r="E567" s="32"/>
      <c r="F567" s="32"/>
      <c r="G567" s="32"/>
      <c r="H567" s="32"/>
      <c r="U567" s="32"/>
    </row>
    <row r="568" spans="4:21">
      <c r="D568" s="32"/>
      <c r="E568" s="32"/>
      <c r="F568" s="32"/>
      <c r="G568" s="32"/>
      <c r="H568" s="32"/>
      <c r="U568" s="32"/>
    </row>
    <row r="569" spans="4:21">
      <c r="D569" s="32"/>
      <c r="E569" s="32"/>
      <c r="F569" s="32"/>
      <c r="G569" s="32"/>
      <c r="H569" s="32"/>
      <c r="U569" s="32"/>
    </row>
    <row r="570" spans="4:21">
      <c r="D570" s="32"/>
      <c r="E570" s="32"/>
      <c r="F570" s="32"/>
      <c r="G570" s="32"/>
      <c r="H570" s="32"/>
      <c r="U570" s="32"/>
    </row>
    <row r="571" spans="4:21">
      <c r="D571" s="32"/>
      <c r="E571" s="32"/>
      <c r="F571" s="32"/>
      <c r="G571" s="32"/>
      <c r="H571" s="32"/>
      <c r="U571" s="32"/>
    </row>
    <row r="572" spans="4:21">
      <c r="D572" s="32"/>
      <c r="E572" s="32"/>
      <c r="F572" s="32"/>
      <c r="G572" s="32"/>
      <c r="H572" s="32"/>
      <c r="U572" s="32"/>
    </row>
    <row r="573" spans="4:21">
      <c r="D573" s="32"/>
      <c r="E573" s="32"/>
      <c r="F573" s="32"/>
      <c r="G573" s="32"/>
      <c r="H573" s="32"/>
      <c r="U573" s="32"/>
    </row>
    <row r="574" spans="4:21">
      <c r="D574" s="32"/>
      <c r="E574" s="32"/>
      <c r="F574" s="32"/>
      <c r="G574" s="32"/>
      <c r="H574" s="32"/>
      <c r="U574" s="32"/>
    </row>
    <row r="575" spans="4:21">
      <c r="D575" s="32"/>
      <c r="E575" s="32"/>
      <c r="F575" s="32"/>
      <c r="G575" s="32"/>
      <c r="H575" s="32"/>
      <c r="U575" s="32"/>
    </row>
    <row r="576" spans="4:21">
      <c r="D576" s="32"/>
      <c r="E576" s="32"/>
      <c r="F576" s="32"/>
      <c r="G576" s="32"/>
      <c r="H576" s="32"/>
      <c r="U576" s="32"/>
    </row>
    <row r="577" spans="4:21">
      <c r="D577" s="32"/>
      <c r="E577" s="32"/>
      <c r="F577" s="32"/>
      <c r="G577" s="32"/>
      <c r="H577" s="32"/>
      <c r="U577" s="32"/>
    </row>
    <row r="578" spans="4:21">
      <c r="D578" s="32"/>
      <c r="E578" s="32"/>
      <c r="F578" s="32"/>
      <c r="G578" s="32"/>
      <c r="H578" s="32"/>
      <c r="U578" s="32"/>
    </row>
    <row r="579" spans="4:21">
      <c r="D579" s="32"/>
      <c r="E579" s="32"/>
      <c r="F579" s="32"/>
      <c r="G579" s="32"/>
      <c r="H579" s="32"/>
      <c r="U579" s="32"/>
    </row>
    <row r="580" spans="4:21">
      <c r="D580" s="32"/>
      <c r="E580" s="32"/>
      <c r="F580" s="32"/>
      <c r="G580" s="32"/>
      <c r="H580" s="32"/>
      <c r="U580" s="32"/>
    </row>
    <row r="581" spans="4:21">
      <c r="D581" s="32"/>
      <c r="E581" s="32"/>
      <c r="F581" s="32"/>
      <c r="G581" s="32"/>
      <c r="H581" s="32"/>
      <c r="U581" s="32"/>
    </row>
    <row r="582" spans="4:21">
      <c r="D582" s="32"/>
      <c r="E582" s="32"/>
      <c r="F582" s="32"/>
      <c r="G582" s="32"/>
      <c r="H582" s="32"/>
      <c r="U582" s="32"/>
    </row>
    <row r="583" spans="4:21">
      <c r="D583" s="32"/>
      <c r="E583" s="32"/>
      <c r="F583" s="32"/>
      <c r="G583" s="32"/>
      <c r="H583" s="32"/>
      <c r="U583" s="32"/>
    </row>
    <row r="584" spans="4:21">
      <c r="D584" s="32"/>
      <c r="E584" s="32"/>
      <c r="F584" s="32"/>
      <c r="G584" s="32"/>
      <c r="H584" s="32"/>
      <c r="U584" s="32"/>
    </row>
    <row r="585" spans="4:21">
      <c r="D585" s="32"/>
      <c r="E585" s="32"/>
      <c r="F585" s="32"/>
      <c r="G585" s="32"/>
      <c r="H585" s="32"/>
      <c r="U585" s="32"/>
    </row>
    <row r="586" spans="4:21">
      <c r="D586" s="32"/>
      <c r="E586" s="32"/>
      <c r="F586" s="32"/>
      <c r="G586" s="32"/>
      <c r="H586" s="32"/>
      <c r="U586" s="32"/>
    </row>
    <row r="587" spans="4:21">
      <c r="D587" s="32"/>
      <c r="E587" s="32"/>
      <c r="F587" s="32"/>
      <c r="G587" s="32"/>
      <c r="H587" s="32"/>
      <c r="U587" s="32"/>
    </row>
    <row r="588" spans="4:21">
      <c r="D588" s="32"/>
      <c r="E588" s="32"/>
      <c r="F588" s="32"/>
      <c r="G588" s="32"/>
      <c r="H588" s="32"/>
      <c r="U588" s="32"/>
    </row>
    <row r="589" spans="4:21">
      <c r="D589" s="32"/>
      <c r="E589" s="32"/>
      <c r="F589" s="32"/>
      <c r="G589" s="32"/>
      <c r="H589" s="32"/>
      <c r="U589" s="32"/>
    </row>
    <row r="590" spans="4:21">
      <c r="D590" s="32"/>
      <c r="E590" s="32"/>
      <c r="F590" s="32"/>
      <c r="G590" s="32"/>
      <c r="H590" s="32"/>
      <c r="U590" s="32"/>
    </row>
    <row r="591" spans="4:21">
      <c r="D591" s="32"/>
      <c r="E591" s="32"/>
      <c r="F591" s="32"/>
      <c r="G591" s="32"/>
      <c r="H591" s="32"/>
      <c r="U591" s="32"/>
    </row>
    <row r="592" spans="4:21">
      <c r="D592" s="32"/>
      <c r="E592" s="32"/>
      <c r="F592" s="32"/>
      <c r="G592" s="32"/>
      <c r="H592" s="32"/>
      <c r="U592" s="32"/>
    </row>
    <row r="593" spans="4:21">
      <c r="D593" s="32"/>
      <c r="E593" s="32"/>
      <c r="F593" s="32"/>
      <c r="G593" s="32"/>
      <c r="H593" s="32"/>
      <c r="U593" s="32"/>
    </row>
    <row r="594" spans="4:21">
      <c r="D594" s="32"/>
      <c r="E594" s="32"/>
      <c r="F594" s="32"/>
      <c r="G594" s="32"/>
      <c r="H594" s="32"/>
      <c r="U594" s="32"/>
    </row>
    <row r="595" spans="4:21">
      <c r="D595" s="32"/>
      <c r="E595" s="32"/>
      <c r="F595" s="32"/>
      <c r="G595" s="32"/>
      <c r="H595" s="32"/>
      <c r="U595" s="32"/>
    </row>
    <row r="596" spans="4:21">
      <c r="D596" s="32"/>
      <c r="E596" s="32"/>
      <c r="F596" s="32"/>
      <c r="G596" s="32"/>
      <c r="H596" s="32"/>
      <c r="U596" s="32"/>
    </row>
    <row r="597" spans="4:21">
      <c r="D597" s="32"/>
      <c r="E597" s="32"/>
      <c r="F597" s="32"/>
      <c r="G597" s="32"/>
      <c r="H597" s="32"/>
      <c r="U597" s="32"/>
    </row>
    <row r="598" spans="4:21">
      <c r="D598" s="32"/>
      <c r="E598" s="32"/>
      <c r="F598" s="32"/>
      <c r="G598" s="32"/>
      <c r="H598" s="32"/>
      <c r="U598" s="32"/>
    </row>
    <row r="599" spans="4:21">
      <c r="D599" s="32"/>
      <c r="E599" s="32"/>
      <c r="F599" s="32"/>
      <c r="G599" s="32"/>
      <c r="H599" s="32"/>
      <c r="U599" s="32"/>
    </row>
    <row r="600" spans="4:21">
      <c r="D600" s="32"/>
      <c r="E600" s="32"/>
      <c r="F600" s="32"/>
      <c r="G600" s="32"/>
      <c r="H600" s="32"/>
      <c r="U600" s="32"/>
    </row>
    <row r="601" spans="4:21">
      <c r="D601" s="32"/>
      <c r="E601" s="32"/>
      <c r="F601" s="32"/>
      <c r="G601" s="32"/>
      <c r="H601" s="32"/>
      <c r="U601" s="32"/>
    </row>
    <row r="602" spans="4:21">
      <c r="D602" s="32"/>
      <c r="E602" s="32"/>
      <c r="F602" s="32"/>
      <c r="G602" s="32"/>
      <c r="H602" s="32"/>
      <c r="U602" s="32"/>
    </row>
    <row r="603" spans="4:21">
      <c r="D603" s="32"/>
      <c r="E603" s="32"/>
      <c r="F603" s="32"/>
      <c r="G603" s="32"/>
      <c r="H603" s="32"/>
      <c r="U603" s="32"/>
    </row>
    <row r="604" spans="4:21">
      <c r="D604" s="32"/>
      <c r="E604" s="32"/>
      <c r="F604" s="32"/>
      <c r="G604" s="32"/>
      <c r="H604" s="32"/>
      <c r="U604" s="32"/>
    </row>
    <row r="605" spans="4:21">
      <c r="D605" s="32"/>
      <c r="E605" s="32"/>
      <c r="F605" s="32"/>
      <c r="G605" s="32"/>
      <c r="H605" s="32"/>
      <c r="U605" s="32"/>
    </row>
    <row r="606" spans="4:21">
      <c r="D606" s="32"/>
      <c r="E606" s="32"/>
      <c r="F606" s="32"/>
      <c r="G606" s="32"/>
      <c r="H606" s="32"/>
      <c r="U606" s="32"/>
    </row>
    <row r="607" spans="4:21">
      <c r="D607" s="32"/>
      <c r="E607" s="32"/>
      <c r="F607" s="32"/>
      <c r="G607" s="32"/>
      <c r="H607" s="32"/>
      <c r="U607" s="32"/>
    </row>
    <row r="608" spans="4:21">
      <c r="D608" s="32"/>
      <c r="E608" s="32"/>
      <c r="F608" s="32"/>
      <c r="G608" s="32"/>
      <c r="H608" s="32"/>
      <c r="U608" s="32"/>
    </row>
    <row r="609" spans="4:21">
      <c r="D609" s="32"/>
      <c r="E609" s="32"/>
      <c r="F609" s="32"/>
      <c r="G609" s="32"/>
      <c r="H609" s="32"/>
      <c r="U609" s="32"/>
    </row>
    <row r="610" spans="4:21">
      <c r="D610" s="32"/>
      <c r="E610" s="32"/>
      <c r="F610" s="32"/>
      <c r="G610" s="32"/>
      <c r="H610" s="32"/>
      <c r="U610" s="32"/>
    </row>
    <row r="611" spans="4:21">
      <c r="D611" s="32"/>
      <c r="E611" s="32"/>
      <c r="F611" s="32"/>
      <c r="G611" s="32"/>
      <c r="H611" s="32"/>
      <c r="U611" s="32"/>
    </row>
    <row r="612" spans="4:21">
      <c r="D612" s="32"/>
      <c r="E612" s="32"/>
      <c r="F612" s="32"/>
      <c r="G612" s="32"/>
      <c r="H612" s="32"/>
      <c r="U612" s="32"/>
    </row>
    <row r="613" spans="4:21">
      <c r="D613" s="32"/>
      <c r="E613" s="32"/>
      <c r="F613" s="32"/>
      <c r="G613" s="32"/>
      <c r="H613" s="32"/>
      <c r="U613" s="32"/>
    </row>
    <row r="614" spans="4:21">
      <c r="D614" s="32"/>
      <c r="E614" s="32"/>
      <c r="F614" s="32"/>
      <c r="G614" s="32"/>
      <c r="H614" s="32"/>
      <c r="U614" s="32"/>
    </row>
    <row r="615" spans="4:21">
      <c r="D615" s="32"/>
      <c r="E615" s="32"/>
      <c r="F615" s="32"/>
      <c r="G615" s="32"/>
      <c r="H615" s="32"/>
      <c r="U615" s="32"/>
    </row>
    <row r="616" spans="4:21">
      <c r="D616" s="32"/>
      <c r="E616" s="32"/>
      <c r="F616" s="32"/>
      <c r="G616" s="32"/>
      <c r="H616" s="32"/>
      <c r="U616" s="32"/>
    </row>
    <row r="617" spans="4:21">
      <c r="D617" s="32"/>
      <c r="E617" s="32"/>
      <c r="F617" s="32"/>
      <c r="G617" s="32"/>
      <c r="H617" s="32"/>
      <c r="U617" s="32"/>
    </row>
    <row r="618" spans="4:21">
      <c r="D618" s="32"/>
      <c r="E618" s="32"/>
      <c r="F618" s="32"/>
      <c r="G618" s="32"/>
      <c r="H618" s="32"/>
      <c r="U618" s="32"/>
    </row>
    <row r="619" spans="4:21">
      <c r="D619" s="32"/>
      <c r="E619" s="32"/>
      <c r="F619" s="32"/>
      <c r="G619" s="32"/>
      <c r="H619" s="32"/>
      <c r="U619" s="32"/>
    </row>
    <row r="620" spans="4:21">
      <c r="D620" s="32"/>
      <c r="E620" s="32"/>
      <c r="F620" s="32"/>
      <c r="G620" s="32"/>
      <c r="H620" s="32"/>
      <c r="U620" s="32"/>
    </row>
    <row r="621" spans="4:21">
      <c r="D621" s="32"/>
      <c r="E621" s="32"/>
      <c r="F621" s="32"/>
      <c r="G621" s="32"/>
      <c r="H621" s="32"/>
      <c r="U621" s="32"/>
    </row>
    <row r="622" spans="4:21">
      <c r="D622" s="32"/>
      <c r="E622" s="32"/>
      <c r="F622" s="32"/>
      <c r="G622" s="32"/>
      <c r="H622" s="32"/>
      <c r="U622" s="32"/>
    </row>
    <row r="623" spans="4:21">
      <c r="D623" s="32"/>
      <c r="E623" s="32"/>
      <c r="F623" s="32"/>
      <c r="G623" s="32"/>
      <c r="H623" s="32"/>
      <c r="U623" s="32"/>
    </row>
    <row r="624" spans="4:21">
      <c r="D624" s="32"/>
      <c r="E624" s="32"/>
      <c r="F624" s="32"/>
      <c r="G624" s="32"/>
      <c r="H624" s="32"/>
      <c r="U624" s="32"/>
    </row>
    <row r="625" spans="4:21">
      <c r="D625" s="32"/>
      <c r="E625" s="32"/>
      <c r="F625" s="32"/>
      <c r="G625" s="32"/>
      <c r="H625" s="32"/>
      <c r="U625" s="32"/>
    </row>
    <row r="626" spans="4:21">
      <c r="D626" s="32"/>
      <c r="E626" s="32"/>
      <c r="F626" s="32"/>
      <c r="G626" s="32"/>
      <c r="H626" s="32"/>
      <c r="U626" s="32"/>
    </row>
    <row r="627" spans="4:21">
      <c r="D627" s="32"/>
      <c r="E627" s="32"/>
      <c r="F627" s="32"/>
      <c r="G627" s="32"/>
      <c r="H627" s="32"/>
      <c r="U627" s="32"/>
    </row>
    <row r="628" spans="4:21">
      <c r="D628" s="32"/>
      <c r="E628" s="32"/>
      <c r="F628" s="32"/>
      <c r="G628" s="32"/>
      <c r="H628" s="32"/>
      <c r="U628" s="32"/>
    </row>
    <row r="629" spans="4:21">
      <c r="D629" s="32"/>
      <c r="E629" s="32"/>
      <c r="F629" s="32"/>
      <c r="G629" s="32"/>
      <c r="H629" s="32"/>
      <c r="U629" s="32"/>
    </row>
    <row r="630" spans="4:21">
      <c r="D630" s="32"/>
      <c r="E630" s="32"/>
      <c r="F630" s="32"/>
      <c r="G630" s="32"/>
      <c r="H630" s="32"/>
      <c r="U630" s="32"/>
    </row>
    <row r="631" spans="4:21">
      <c r="D631" s="32"/>
      <c r="E631" s="32"/>
      <c r="F631" s="32"/>
      <c r="G631" s="32"/>
      <c r="H631" s="32"/>
      <c r="U631" s="32"/>
    </row>
    <row r="632" spans="4:21">
      <c r="D632" s="32"/>
      <c r="E632" s="32"/>
      <c r="F632" s="32"/>
      <c r="G632" s="32"/>
      <c r="H632" s="32"/>
      <c r="U632" s="32"/>
    </row>
    <row r="633" spans="4:21">
      <c r="D633" s="32"/>
      <c r="E633" s="32"/>
      <c r="F633" s="32"/>
      <c r="G633" s="32"/>
      <c r="H633" s="32"/>
      <c r="U633" s="32"/>
    </row>
    <row r="634" spans="4:21">
      <c r="D634" s="32"/>
      <c r="E634" s="32"/>
      <c r="F634" s="32"/>
      <c r="G634" s="32"/>
      <c r="H634" s="32"/>
      <c r="U634" s="32"/>
    </row>
    <row r="635" spans="4:21">
      <c r="D635" s="32"/>
      <c r="E635" s="32"/>
      <c r="F635" s="32"/>
      <c r="G635" s="32"/>
      <c r="H635" s="32"/>
      <c r="U635" s="32"/>
    </row>
    <row r="636" spans="4:21">
      <c r="D636" s="32"/>
      <c r="E636" s="32"/>
      <c r="F636" s="32"/>
      <c r="G636" s="32"/>
      <c r="H636" s="32"/>
      <c r="U636" s="32"/>
    </row>
    <row r="637" spans="4:21">
      <c r="D637" s="32"/>
      <c r="E637" s="32"/>
      <c r="F637" s="32"/>
      <c r="G637" s="32"/>
      <c r="H637" s="32"/>
      <c r="U637" s="32"/>
    </row>
    <row r="638" spans="4:21">
      <c r="D638" s="32"/>
      <c r="E638" s="32"/>
      <c r="F638" s="32"/>
      <c r="G638" s="32"/>
      <c r="H638" s="32"/>
      <c r="U638" s="32"/>
    </row>
    <row r="639" spans="4:21">
      <c r="D639" s="32"/>
      <c r="E639" s="32"/>
      <c r="F639" s="32"/>
      <c r="G639" s="32"/>
      <c r="H639" s="32"/>
      <c r="U639" s="32"/>
    </row>
    <row r="640" spans="4:21">
      <c r="D640" s="32"/>
      <c r="E640" s="32"/>
      <c r="F640" s="32"/>
      <c r="G640" s="32"/>
      <c r="H640" s="32"/>
      <c r="U640" s="32"/>
    </row>
    <row r="641" spans="4:21">
      <c r="D641" s="32"/>
      <c r="E641" s="32"/>
      <c r="F641" s="32"/>
      <c r="G641" s="32"/>
      <c r="H641" s="32"/>
      <c r="U641" s="32"/>
    </row>
    <row r="642" spans="4:21">
      <c r="D642" s="32"/>
      <c r="E642" s="32"/>
      <c r="F642" s="32"/>
      <c r="G642" s="32"/>
      <c r="H642" s="32"/>
      <c r="U642" s="32"/>
    </row>
    <row r="643" spans="4:21">
      <c r="D643" s="32"/>
      <c r="E643" s="32"/>
      <c r="F643" s="32"/>
      <c r="G643" s="32"/>
      <c r="H643" s="32"/>
      <c r="U643" s="32"/>
    </row>
    <row r="644" spans="4:21">
      <c r="D644" s="32"/>
      <c r="E644" s="32"/>
      <c r="F644" s="32"/>
      <c r="G644" s="32"/>
      <c r="H644" s="32"/>
      <c r="U644" s="32"/>
    </row>
    <row r="645" spans="4:21">
      <c r="D645" s="32"/>
      <c r="E645" s="32"/>
      <c r="F645" s="32"/>
      <c r="G645" s="32"/>
      <c r="H645" s="32"/>
      <c r="U645" s="32"/>
    </row>
    <row r="646" spans="4:21">
      <c r="D646" s="32"/>
      <c r="E646" s="32"/>
      <c r="F646" s="32"/>
      <c r="G646" s="32"/>
      <c r="H646" s="32"/>
      <c r="U646" s="32"/>
    </row>
    <row r="647" spans="4:21">
      <c r="D647" s="32"/>
      <c r="E647" s="32"/>
      <c r="F647" s="32"/>
      <c r="G647" s="32"/>
      <c r="H647" s="32"/>
      <c r="U647" s="32"/>
    </row>
    <row r="648" spans="4:21">
      <c r="D648" s="32"/>
      <c r="E648" s="32"/>
      <c r="F648" s="32"/>
      <c r="G648" s="32"/>
      <c r="H648" s="32"/>
      <c r="U648" s="32"/>
    </row>
    <row r="649" spans="4:21">
      <c r="D649" s="32"/>
      <c r="E649" s="32"/>
      <c r="F649" s="32"/>
      <c r="G649" s="32"/>
      <c r="H649" s="32"/>
      <c r="U649" s="32"/>
    </row>
    <row r="650" spans="4:21">
      <c r="D650" s="32"/>
      <c r="E650" s="32"/>
      <c r="F650" s="32"/>
      <c r="G650" s="32"/>
      <c r="H650" s="32"/>
      <c r="U650" s="32"/>
    </row>
    <row r="651" spans="4:21">
      <c r="D651" s="32"/>
      <c r="E651" s="32"/>
      <c r="F651" s="32"/>
      <c r="G651" s="32"/>
      <c r="H651" s="32"/>
      <c r="U651" s="32"/>
    </row>
    <row r="652" spans="4:21">
      <c r="D652" s="32"/>
      <c r="E652" s="32"/>
      <c r="F652" s="32"/>
      <c r="G652" s="32"/>
      <c r="H652" s="32"/>
      <c r="U652" s="32"/>
    </row>
    <row r="653" spans="4:21">
      <c r="D653" s="32"/>
      <c r="E653" s="32"/>
      <c r="F653" s="32"/>
      <c r="G653" s="32"/>
      <c r="H653" s="32"/>
      <c r="U653" s="32"/>
    </row>
    <row r="654" spans="4:21">
      <c r="D654" s="32"/>
      <c r="E654" s="32"/>
      <c r="F654" s="32"/>
      <c r="G654" s="32"/>
      <c r="H654" s="32"/>
      <c r="U654" s="32"/>
    </row>
    <row r="655" spans="4:21">
      <c r="D655" s="32"/>
      <c r="E655" s="32"/>
      <c r="F655" s="32"/>
      <c r="G655" s="32"/>
      <c r="H655" s="32"/>
      <c r="U655" s="32"/>
    </row>
    <row r="656" spans="4:21">
      <c r="D656" s="32"/>
      <c r="E656" s="32"/>
      <c r="F656" s="32"/>
      <c r="G656" s="32"/>
      <c r="H656" s="32"/>
      <c r="U656" s="32"/>
    </row>
    <row r="657" spans="4:21">
      <c r="D657" s="32"/>
      <c r="E657" s="32"/>
      <c r="F657" s="32"/>
      <c r="G657" s="32"/>
      <c r="H657" s="32"/>
      <c r="U657" s="32"/>
    </row>
    <row r="658" spans="4:21">
      <c r="D658" s="32"/>
      <c r="E658" s="32"/>
      <c r="F658" s="32"/>
      <c r="G658" s="32"/>
      <c r="H658" s="32"/>
      <c r="U658" s="32"/>
    </row>
    <row r="659" spans="4:21">
      <c r="D659" s="32"/>
      <c r="E659" s="32"/>
      <c r="F659" s="32"/>
      <c r="G659" s="32"/>
      <c r="H659" s="32"/>
      <c r="U659" s="32"/>
    </row>
    <row r="660" spans="4:21">
      <c r="D660" s="32"/>
      <c r="E660" s="32"/>
      <c r="F660" s="32"/>
      <c r="G660" s="32"/>
      <c r="H660" s="32"/>
      <c r="U660" s="32"/>
    </row>
    <row r="661" spans="4:21">
      <c r="D661" s="32"/>
      <c r="E661" s="32"/>
      <c r="F661" s="32"/>
      <c r="G661" s="32"/>
      <c r="H661" s="32"/>
      <c r="U661" s="32"/>
    </row>
    <row r="662" spans="4:21">
      <c r="D662" s="32"/>
      <c r="E662" s="32"/>
      <c r="F662" s="32"/>
      <c r="G662" s="32"/>
      <c r="H662" s="32"/>
      <c r="U662" s="32"/>
    </row>
    <row r="663" spans="4:21">
      <c r="D663" s="32"/>
      <c r="E663" s="32"/>
      <c r="F663" s="32"/>
      <c r="G663" s="32"/>
      <c r="H663" s="32"/>
      <c r="U663" s="32"/>
    </row>
    <row r="664" spans="4:21">
      <c r="D664" s="32"/>
      <c r="E664" s="32"/>
      <c r="F664" s="32"/>
      <c r="G664" s="32"/>
      <c r="H664" s="32"/>
      <c r="U664" s="32"/>
    </row>
    <row r="665" spans="4:21">
      <c r="D665" s="32"/>
      <c r="E665" s="32"/>
      <c r="F665" s="32"/>
      <c r="G665" s="32"/>
      <c r="H665" s="32"/>
      <c r="U665" s="32"/>
    </row>
    <row r="666" spans="4:21">
      <c r="D666" s="32"/>
      <c r="E666" s="32"/>
      <c r="F666" s="32"/>
      <c r="G666" s="32"/>
      <c r="H666" s="32"/>
      <c r="U666" s="32"/>
    </row>
    <row r="667" spans="4:21">
      <c r="D667" s="32"/>
      <c r="E667" s="32"/>
      <c r="F667" s="32"/>
      <c r="G667" s="32"/>
      <c r="H667" s="32"/>
      <c r="U667" s="32"/>
    </row>
    <row r="668" spans="4:21">
      <c r="D668" s="32"/>
      <c r="E668" s="32"/>
      <c r="F668" s="32"/>
      <c r="G668" s="32"/>
      <c r="H668" s="32"/>
      <c r="U668" s="32"/>
    </row>
    <row r="669" spans="4:21">
      <c r="D669" s="32"/>
      <c r="E669" s="32"/>
      <c r="F669" s="32"/>
      <c r="G669" s="32"/>
      <c r="H669" s="32"/>
      <c r="U669" s="32"/>
    </row>
    <row r="670" spans="4:21">
      <c r="D670" s="32"/>
      <c r="E670" s="32"/>
      <c r="F670" s="32"/>
      <c r="G670" s="32"/>
      <c r="H670" s="32"/>
      <c r="U670" s="32"/>
    </row>
    <row r="671" spans="4:21">
      <c r="D671" s="32"/>
      <c r="E671" s="32"/>
      <c r="F671" s="32"/>
      <c r="G671" s="32"/>
      <c r="H671" s="32"/>
      <c r="U671" s="32"/>
    </row>
    <row r="672" spans="4:21">
      <c r="D672" s="32"/>
      <c r="E672" s="32"/>
      <c r="F672" s="32"/>
      <c r="G672" s="32"/>
      <c r="H672" s="32"/>
      <c r="U672" s="32"/>
    </row>
    <row r="673" spans="4:21">
      <c r="D673" s="32"/>
      <c r="E673" s="32"/>
      <c r="F673" s="32"/>
      <c r="G673" s="32"/>
      <c r="H673" s="32"/>
      <c r="U673" s="32"/>
    </row>
    <row r="674" spans="4:21">
      <c r="D674" s="32"/>
      <c r="E674" s="32"/>
      <c r="F674" s="32"/>
      <c r="G674" s="32"/>
      <c r="H674" s="32"/>
      <c r="U674" s="32"/>
    </row>
    <row r="675" spans="4:21">
      <c r="D675" s="32"/>
      <c r="E675" s="32"/>
      <c r="F675" s="32"/>
      <c r="G675" s="32"/>
      <c r="H675" s="32"/>
      <c r="U675" s="32"/>
    </row>
    <row r="676" spans="4:21">
      <c r="D676" s="32"/>
      <c r="E676" s="32"/>
      <c r="F676" s="32"/>
      <c r="G676" s="32"/>
      <c r="H676" s="32"/>
      <c r="U676" s="32"/>
    </row>
    <row r="677" spans="4:21">
      <c r="D677" s="32"/>
      <c r="E677" s="32"/>
      <c r="F677" s="32"/>
      <c r="G677" s="32"/>
      <c r="H677" s="32"/>
      <c r="U677" s="32"/>
    </row>
    <row r="678" spans="4:21">
      <c r="D678" s="32"/>
      <c r="E678" s="32"/>
      <c r="F678" s="32"/>
      <c r="G678" s="32"/>
      <c r="H678" s="32"/>
      <c r="U678" s="32"/>
    </row>
    <row r="679" spans="4:21">
      <c r="D679" s="32"/>
      <c r="E679" s="32"/>
      <c r="F679" s="32"/>
      <c r="G679" s="32"/>
      <c r="H679" s="32"/>
      <c r="U679" s="32"/>
    </row>
    <row r="680" spans="4:21">
      <c r="D680" s="32"/>
      <c r="E680" s="32"/>
      <c r="F680" s="32"/>
      <c r="G680" s="32"/>
      <c r="H680" s="32"/>
      <c r="U680" s="32"/>
    </row>
    <row r="681" spans="4:21">
      <c r="D681" s="32"/>
      <c r="E681" s="32"/>
      <c r="F681" s="32"/>
      <c r="G681" s="32"/>
      <c r="H681" s="32"/>
      <c r="U681" s="32"/>
    </row>
    <row r="682" spans="4:21">
      <c r="D682" s="32"/>
      <c r="E682" s="32"/>
      <c r="F682" s="32"/>
      <c r="G682" s="32"/>
      <c r="H682" s="32"/>
      <c r="U682" s="32"/>
    </row>
    <row r="683" spans="4:21">
      <c r="D683" s="32"/>
      <c r="E683" s="32"/>
      <c r="F683" s="32"/>
      <c r="G683" s="32"/>
      <c r="H683" s="32"/>
      <c r="U683" s="32"/>
    </row>
    <row r="684" spans="4:21">
      <c r="D684" s="32"/>
      <c r="E684" s="32"/>
      <c r="F684" s="32"/>
      <c r="G684" s="32"/>
      <c r="H684" s="32"/>
      <c r="U684" s="32"/>
    </row>
    <row r="685" spans="4:21">
      <c r="D685" s="32"/>
      <c r="E685" s="32"/>
      <c r="F685" s="32"/>
      <c r="G685" s="32"/>
      <c r="H685" s="32"/>
      <c r="U685" s="32"/>
    </row>
    <row r="686" spans="4:21">
      <c r="D686" s="32"/>
      <c r="E686" s="32"/>
      <c r="F686" s="32"/>
      <c r="G686" s="32"/>
      <c r="H686" s="32"/>
      <c r="U686" s="32"/>
    </row>
    <row r="687" spans="4:21">
      <c r="D687" s="32"/>
      <c r="E687" s="32"/>
      <c r="F687" s="32"/>
      <c r="G687" s="32"/>
      <c r="H687" s="32"/>
      <c r="U687" s="32"/>
    </row>
    <row r="688" spans="4:21">
      <c r="D688" s="32"/>
      <c r="E688" s="32"/>
      <c r="F688" s="32"/>
      <c r="G688" s="32"/>
      <c r="H688" s="32"/>
      <c r="U688" s="32"/>
    </row>
    <row r="689" spans="4:21">
      <c r="D689" s="32"/>
      <c r="E689" s="32"/>
      <c r="F689" s="32"/>
      <c r="G689" s="32"/>
      <c r="H689" s="32"/>
      <c r="U689" s="32"/>
    </row>
    <row r="690" spans="4:21">
      <c r="D690" s="32"/>
      <c r="E690" s="32"/>
      <c r="F690" s="32"/>
      <c r="G690" s="32"/>
      <c r="H690" s="32"/>
      <c r="U690" s="32"/>
    </row>
    <row r="691" spans="4:21">
      <c r="D691" s="32"/>
      <c r="E691" s="32"/>
      <c r="F691" s="32"/>
      <c r="G691" s="32"/>
      <c r="H691" s="32"/>
      <c r="U691" s="32"/>
    </row>
    <row r="692" spans="4:21">
      <c r="D692" s="32"/>
      <c r="E692" s="32"/>
      <c r="F692" s="32"/>
      <c r="G692" s="32"/>
      <c r="H692" s="32"/>
      <c r="U692" s="32"/>
    </row>
    <row r="693" spans="4:21">
      <c r="D693" s="32"/>
      <c r="E693" s="32"/>
      <c r="F693" s="32"/>
      <c r="G693" s="32"/>
      <c r="H693" s="32"/>
      <c r="U693" s="32"/>
    </row>
    <row r="694" spans="4:21">
      <c r="D694" s="32"/>
      <c r="E694" s="32"/>
      <c r="F694" s="32"/>
      <c r="G694" s="32"/>
      <c r="H694" s="32"/>
      <c r="U694" s="32"/>
    </row>
    <row r="695" spans="4:21">
      <c r="D695" s="32"/>
      <c r="E695" s="32"/>
      <c r="F695" s="32"/>
      <c r="G695" s="32"/>
      <c r="H695" s="32"/>
      <c r="U695" s="32"/>
    </row>
    <row r="696" spans="4:21">
      <c r="D696" s="32"/>
      <c r="E696" s="32"/>
      <c r="F696" s="32"/>
      <c r="G696" s="32"/>
      <c r="H696" s="32"/>
      <c r="U696" s="32"/>
    </row>
    <row r="697" spans="4:21">
      <c r="D697" s="32"/>
      <c r="E697" s="32"/>
      <c r="F697" s="32"/>
      <c r="G697" s="32"/>
      <c r="H697" s="32"/>
      <c r="U697" s="32"/>
    </row>
    <row r="698" spans="4:21">
      <c r="D698" s="32"/>
      <c r="E698" s="32"/>
      <c r="F698" s="32"/>
      <c r="G698" s="32"/>
      <c r="H698" s="32"/>
      <c r="U698" s="32"/>
    </row>
    <row r="699" spans="4:21">
      <c r="D699" s="32"/>
      <c r="E699" s="32"/>
      <c r="F699" s="32"/>
      <c r="G699" s="32"/>
      <c r="H699" s="32"/>
      <c r="U699" s="32"/>
    </row>
    <row r="700" spans="4:21">
      <c r="D700" s="32"/>
      <c r="E700" s="32"/>
      <c r="F700" s="32"/>
      <c r="G700" s="32"/>
      <c r="H700" s="32"/>
      <c r="U700" s="32"/>
    </row>
    <row r="701" spans="4:21">
      <c r="D701" s="32"/>
      <c r="E701" s="32"/>
      <c r="F701" s="32"/>
      <c r="G701" s="32"/>
      <c r="H701" s="32"/>
      <c r="U701" s="32"/>
    </row>
    <row r="702" spans="4:21">
      <c r="D702" s="32"/>
      <c r="E702" s="32"/>
      <c r="F702" s="32"/>
      <c r="G702" s="32"/>
      <c r="H702" s="32"/>
      <c r="U702" s="32"/>
    </row>
    <row r="703" spans="4:21">
      <c r="D703" s="32"/>
      <c r="E703" s="32"/>
      <c r="F703" s="32"/>
      <c r="G703" s="32"/>
      <c r="H703" s="32"/>
      <c r="U703" s="32"/>
    </row>
    <row r="704" spans="4:21">
      <c r="D704" s="32"/>
      <c r="E704" s="32"/>
      <c r="F704" s="32"/>
      <c r="G704" s="32"/>
      <c r="H704" s="32"/>
      <c r="U704" s="32"/>
    </row>
    <row r="705" spans="4:21">
      <c r="D705" s="32"/>
      <c r="E705" s="32"/>
      <c r="F705" s="32"/>
      <c r="G705" s="32"/>
      <c r="H705" s="32"/>
      <c r="U705" s="32"/>
    </row>
    <row r="706" spans="4:21">
      <c r="D706" s="32"/>
      <c r="E706" s="32"/>
      <c r="F706" s="32"/>
      <c r="G706" s="32"/>
      <c r="H706" s="32"/>
      <c r="U706" s="32"/>
    </row>
    <row r="707" spans="4:21">
      <c r="D707" s="32"/>
      <c r="E707" s="32"/>
      <c r="F707" s="32"/>
      <c r="G707" s="32"/>
      <c r="H707" s="32"/>
      <c r="U707" s="32"/>
    </row>
    <row r="708" spans="4:21">
      <c r="D708" s="32"/>
      <c r="E708" s="32"/>
      <c r="F708" s="32"/>
      <c r="G708" s="32"/>
      <c r="H708" s="32"/>
      <c r="U708" s="32"/>
    </row>
    <row r="709" spans="4:21">
      <c r="D709" s="32"/>
      <c r="E709" s="32"/>
      <c r="F709" s="32"/>
      <c r="G709" s="32"/>
      <c r="H709" s="32"/>
      <c r="U709" s="32"/>
    </row>
    <row r="710" spans="4:21">
      <c r="D710" s="32"/>
      <c r="E710" s="32"/>
      <c r="F710" s="32"/>
      <c r="G710" s="32"/>
      <c r="H710" s="32"/>
      <c r="U710" s="32"/>
    </row>
    <row r="711" spans="4:21">
      <c r="D711" s="32"/>
      <c r="E711" s="32"/>
      <c r="F711" s="32"/>
      <c r="G711" s="32"/>
      <c r="H711" s="32"/>
      <c r="U711" s="32"/>
    </row>
    <row r="712" spans="4:21">
      <c r="D712" s="32"/>
      <c r="E712" s="32"/>
      <c r="F712" s="32"/>
      <c r="G712" s="32"/>
      <c r="H712" s="32"/>
      <c r="U712" s="32"/>
    </row>
    <row r="713" spans="4:21">
      <c r="D713" s="32"/>
      <c r="E713" s="32"/>
      <c r="F713" s="32"/>
      <c r="G713" s="32"/>
      <c r="H713" s="32"/>
      <c r="U713" s="32"/>
    </row>
    <row r="714" spans="4:21">
      <c r="D714" s="32"/>
      <c r="E714" s="32"/>
      <c r="F714" s="32"/>
      <c r="G714" s="32"/>
      <c r="H714" s="32"/>
      <c r="U714" s="32"/>
    </row>
    <row r="715" spans="4:21">
      <c r="D715" s="32"/>
      <c r="E715" s="32"/>
      <c r="F715" s="32"/>
      <c r="G715" s="32"/>
      <c r="H715" s="32"/>
      <c r="U715" s="32"/>
    </row>
    <row r="716" spans="4:21">
      <c r="D716" s="32"/>
      <c r="E716" s="32"/>
      <c r="F716" s="32"/>
      <c r="G716" s="32"/>
      <c r="H716" s="32"/>
      <c r="U716" s="32"/>
    </row>
    <row r="717" spans="4:21">
      <c r="D717" s="32"/>
      <c r="E717" s="32"/>
      <c r="F717" s="32"/>
      <c r="G717" s="32"/>
      <c r="H717" s="32"/>
      <c r="U717" s="32"/>
    </row>
    <row r="718" spans="4:21">
      <c r="D718" s="32"/>
      <c r="E718" s="32"/>
      <c r="F718" s="32"/>
      <c r="G718" s="32"/>
      <c r="H718" s="32"/>
      <c r="U718" s="32"/>
    </row>
    <row r="719" spans="4:21">
      <c r="D719" s="32"/>
      <c r="E719" s="32"/>
      <c r="F719" s="32"/>
      <c r="G719" s="32"/>
      <c r="H719" s="32"/>
      <c r="U719" s="32"/>
    </row>
    <row r="720" spans="4:21">
      <c r="D720" s="32"/>
      <c r="E720" s="32"/>
      <c r="F720" s="32"/>
      <c r="G720" s="32"/>
      <c r="H720" s="32"/>
      <c r="U720" s="32"/>
    </row>
    <row r="721" spans="4:21">
      <c r="D721" s="32"/>
      <c r="E721" s="32"/>
      <c r="F721" s="32"/>
      <c r="G721" s="32"/>
      <c r="H721" s="32"/>
      <c r="U721" s="32"/>
    </row>
    <row r="722" spans="4:21">
      <c r="D722" s="32"/>
      <c r="E722" s="32"/>
      <c r="F722" s="32"/>
      <c r="G722" s="32"/>
      <c r="H722" s="32"/>
      <c r="U722" s="32"/>
    </row>
    <row r="723" spans="4:21">
      <c r="D723" s="32"/>
      <c r="E723" s="32"/>
      <c r="F723" s="32"/>
      <c r="G723" s="32"/>
      <c r="H723" s="32"/>
      <c r="U723" s="32"/>
    </row>
    <row r="724" spans="4:21">
      <c r="D724" s="32"/>
      <c r="E724" s="32"/>
      <c r="F724" s="32"/>
      <c r="G724" s="32"/>
      <c r="H724" s="32"/>
      <c r="U724" s="32"/>
    </row>
    <row r="725" spans="4:21">
      <c r="D725" s="32"/>
      <c r="E725" s="32"/>
      <c r="F725" s="32"/>
      <c r="G725" s="32"/>
      <c r="H725" s="32"/>
      <c r="U725" s="32"/>
    </row>
    <row r="726" spans="4:21">
      <c r="D726" s="32"/>
      <c r="E726" s="32"/>
      <c r="F726" s="32"/>
      <c r="G726" s="32"/>
      <c r="H726" s="32"/>
      <c r="U726" s="32"/>
    </row>
    <row r="727" spans="4:21">
      <c r="D727" s="32"/>
      <c r="E727" s="32"/>
      <c r="F727" s="32"/>
      <c r="G727" s="32"/>
      <c r="H727" s="32"/>
      <c r="U727" s="32"/>
    </row>
    <row r="728" spans="4:21">
      <c r="D728" s="32"/>
      <c r="E728" s="32"/>
      <c r="F728" s="32"/>
      <c r="G728" s="32"/>
      <c r="H728" s="32"/>
      <c r="U728" s="32"/>
    </row>
    <row r="729" spans="4:21">
      <c r="D729" s="32"/>
      <c r="E729" s="32"/>
      <c r="F729" s="32"/>
      <c r="G729" s="32"/>
      <c r="H729" s="32"/>
      <c r="U729" s="32"/>
    </row>
    <row r="730" spans="4:21">
      <c r="D730" s="32"/>
      <c r="E730" s="32"/>
      <c r="F730" s="32"/>
      <c r="G730" s="32"/>
      <c r="H730" s="32"/>
      <c r="U730" s="32"/>
    </row>
    <row r="731" spans="4:21">
      <c r="D731" s="32"/>
      <c r="E731" s="32"/>
      <c r="F731" s="32"/>
      <c r="G731" s="32"/>
      <c r="H731" s="32"/>
      <c r="U731" s="32"/>
    </row>
    <row r="732" spans="4:21">
      <c r="D732" s="32"/>
      <c r="E732" s="32"/>
      <c r="F732" s="32"/>
      <c r="G732" s="32"/>
      <c r="H732" s="32"/>
      <c r="U732" s="32"/>
    </row>
    <row r="733" spans="4:21">
      <c r="D733" s="32"/>
      <c r="E733" s="32"/>
      <c r="F733" s="32"/>
      <c r="G733" s="32"/>
      <c r="H733" s="32"/>
      <c r="U733" s="32"/>
    </row>
    <row r="734" spans="4:21">
      <c r="D734" s="32"/>
      <c r="E734" s="32"/>
      <c r="F734" s="32"/>
      <c r="G734" s="32"/>
      <c r="H734" s="32"/>
      <c r="U734" s="32"/>
    </row>
    <row r="735" spans="4:21">
      <c r="D735" s="32"/>
      <c r="E735" s="32"/>
      <c r="F735" s="32"/>
      <c r="G735" s="32"/>
      <c r="H735" s="32"/>
      <c r="U735" s="32"/>
    </row>
    <row r="736" spans="4:21">
      <c r="D736" s="32"/>
      <c r="E736" s="32"/>
      <c r="F736" s="32"/>
      <c r="G736" s="32"/>
      <c r="H736" s="32"/>
      <c r="U736" s="32"/>
    </row>
    <row r="737" spans="4:21">
      <c r="D737" s="32"/>
      <c r="E737" s="32"/>
      <c r="F737" s="32"/>
      <c r="G737" s="32"/>
      <c r="H737" s="32"/>
      <c r="U737" s="32"/>
    </row>
    <row r="738" spans="4:21">
      <c r="D738" s="32"/>
      <c r="E738" s="32"/>
      <c r="F738" s="32"/>
      <c r="G738" s="32"/>
      <c r="H738" s="32"/>
      <c r="U738" s="32"/>
    </row>
    <row r="739" spans="4:21">
      <c r="D739" s="32"/>
      <c r="E739" s="32"/>
      <c r="F739" s="32"/>
      <c r="G739" s="32"/>
      <c r="H739" s="32"/>
      <c r="U739" s="32"/>
    </row>
    <row r="740" spans="4:21">
      <c r="D740" s="32"/>
      <c r="E740" s="32"/>
      <c r="F740" s="32"/>
      <c r="G740" s="32"/>
      <c r="H740" s="32"/>
      <c r="U740" s="32"/>
    </row>
    <row r="741" spans="4:21">
      <c r="D741" s="32"/>
      <c r="E741" s="32"/>
      <c r="F741" s="32"/>
      <c r="G741" s="32"/>
      <c r="H741" s="32"/>
      <c r="U741" s="32"/>
    </row>
    <row r="742" spans="4:21">
      <c r="D742" s="32"/>
      <c r="E742" s="32"/>
      <c r="F742" s="32"/>
      <c r="G742" s="32"/>
      <c r="H742" s="32"/>
      <c r="U742" s="32"/>
    </row>
    <row r="743" spans="4:21">
      <c r="D743" s="32"/>
      <c r="E743" s="32"/>
      <c r="F743" s="32"/>
      <c r="G743" s="32"/>
      <c r="H743" s="32"/>
      <c r="U743" s="32"/>
    </row>
    <row r="744" spans="4:21">
      <c r="D744" s="32"/>
      <c r="E744" s="32"/>
      <c r="F744" s="32"/>
      <c r="G744" s="32"/>
      <c r="H744" s="32"/>
      <c r="U744" s="32"/>
    </row>
    <row r="745" spans="4:21">
      <c r="D745" s="32"/>
      <c r="E745" s="32"/>
      <c r="F745" s="32"/>
      <c r="G745" s="32"/>
      <c r="H745" s="32"/>
      <c r="U745" s="32"/>
    </row>
    <row r="746" spans="4:21">
      <c r="D746" s="32"/>
      <c r="E746" s="32"/>
      <c r="F746" s="32"/>
      <c r="G746" s="32"/>
      <c r="H746" s="32"/>
      <c r="U746" s="32"/>
    </row>
    <row r="747" spans="4:21">
      <c r="D747" s="32"/>
      <c r="E747" s="32"/>
      <c r="F747" s="32"/>
      <c r="G747" s="32"/>
      <c r="H747" s="32"/>
      <c r="U747" s="32"/>
    </row>
    <row r="748" spans="4:21">
      <c r="D748" s="32"/>
      <c r="E748" s="32"/>
      <c r="F748" s="32"/>
      <c r="G748" s="32"/>
      <c r="H748" s="32"/>
      <c r="U748" s="32"/>
    </row>
    <row r="749" spans="4:21">
      <c r="D749" s="32"/>
      <c r="E749" s="32"/>
      <c r="F749" s="32"/>
      <c r="G749" s="32"/>
      <c r="H749" s="32"/>
      <c r="U749" s="32"/>
    </row>
    <row r="750" spans="4:21">
      <c r="D750" s="32"/>
      <c r="E750" s="32"/>
      <c r="F750" s="32"/>
      <c r="G750" s="32"/>
      <c r="H750" s="32"/>
      <c r="U750" s="32"/>
    </row>
    <row r="751" spans="4:21">
      <c r="D751" s="32"/>
      <c r="E751" s="32"/>
      <c r="F751" s="32"/>
      <c r="G751" s="32"/>
      <c r="H751" s="32"/>
      <c r="U751" s="32"/>
    </row>
    <row r="752" spans="4:21">
      <c r="D752" s="32"/>
      <c r="E752" s="32"/>
      <c r="F752" s="32"/>
      <c r="G752" s="32"/>
      <c r="H752" s="32"/>
      <c r="U752" s="32"/>
    </row>
    <row r="753" spans="4:21">
      <c r="D753" s="32"/>
      <c r="E753" s="32"/>
      <c r="F753" s="32"/>
      <c r="G753" s="32"/>
      <c r="H753" s="32"/>
      <c r="U753" s="32"/>
    </row>
    <row r="754" spans="4:21">
      <c r="D754" s="32"/>
      <c r="E754" s="32"/>
      <c r="F754" s="32"/>
      <c r="G754" s="32"/>
      <c r="H754" s="32"/>
      <c r="U754" s="32"/>
    </row>
    <row r="755" spans="4:21">
      <c r="D755" s="32"/>
      <c r="E755" s="32"/>
      <c r="F755" s="32"/>
      <c r="G755" s="32"/>
      <c r="H755" s="32"/>
      <c r="U755" s="32"/>
    </row>
    <row r="756" spans="4:21">
      <c r="D756" s="32"/>
      <c r="E756" s="32"/>
      <c r="F756" s="32"/>
      <c r="G756" s="32"/>
      <c r="H756" s="32"/>
      <c r="U756" s="32"/>
    </row>
    <row r="757" spans="4:21">
      <c r="D757" s="32"/>
      <c r="E757" s="32"/>
      <c r="F757" s="32"/>
      <c r="G757" s="32"/>
      <c r="H757" s="32"/>
      <c r="U757" s="32"/>
    </row>
    <row r="758" spans="4:21">
      <c r="D758" s="32"/>
      <c r="E758" s="32"/>
      <c r="F758" s="32"/>
      <c r="G758" s="32"/>
      <c r="H758" s="32"/>
      <c r="U758" s="32"/>
    </row>
    <row r="759" spans="4:21">
      <c r="D759" s="32"/>
      <c r="E759" s="32"/>
      <c r="F759" s="32"/>
      <c r="G759" s="32"/>
      <c r="H759" s="32"/>
      <c r="U759" s="32"/>
    </row>
    <row r="760" spans="4:21">
      <c r="D760" s="32"/>
      <c r="E760" s="32"/>
      <c r="F760" s="32"/>
      <c r="G760" s="32"/>
      <c r="H760" s="32"/>
      <c r="U760" s="32"/>
    </row>
    <row r="761" spans="4:21">
      <c r="D761" s="32"/>
      <c r="E761" s="32"/>
      <c r="F761" s="32"/>
      <c r="G761" s="32"/>
      <c r="H761" s="32"/>
      <c r="U761" s="32"/>
    </row>
    <row r="762" spans="4:21">
      <c r="D762" s="32"/>
      <c r="E762" s="32"/>
      <c r="F762" s="32"/>
      <c r="G762" s="32"/>
      <c r="H762" s="32"/>
      <c r="U762" s="32"/>
    </row>
    <row r="763" spans="4:21">
      <c r="D763" s="32"/>
      <c r="E763" s="32"/>
      <c r="F763" s="32"/>
      <c r="G763" s="32"/>
      <c r="H763" s="32"/>
      <c r="U763" s="32"/>
    </row>
    <row r="764" spans="4:21">
      <c r="D764" s="32"/>
      <c r="E764" s="32"/>
      <c r="F764" s="32"/>
      <c r="G764" s="32"/>
      <c r="H764" s="32"/>
      <c r="U764" s="32"/>
    </row>
    <row r="765" spans="4:21">
      <c r="D765" s="32"/>
      <c r="E765" s="32"/>
      <c r="F765" s="32"/>
      <c r="G765" s="32"/>
      <c r="H765" s="32"/>
      <c r="U765" s="32"/>
    </row>
    <row r="766" spans="4:21">
      <c r="D766" s="32"/>
      <c r="E766" s="32"/>
      <c r="F766" s="32"/>
      <c r="G766" s="32"/>
      <c r="H766" s="32"/>
      <c r="U766" s="32"/>
    </row>
    <row r="767" spans="4:21">
      <c r="D767" s="32"/>
      <c r="E767" s="32"/>
      <c r="F767" s="32"/>
      <c r="G767" s="32"/>
      <c r="H767" s="32"/>
      <c r="U767" s="32"/>
    </row>
    <row r="768" spans="4:21">
      <c r="D768" s="32"/>
      <c r="E768" s="32"/>
      <c r="F768" s="32"/>
      <c r="G768" s="32"/>
      <c r="H768" s="32"/>
      <c r="U768" s="32"/>
    </row>
    <row r="769" spans="4:21">
      <c r="D769" s="32"/>
      <c r="E769" s="32"/>
      <c r="F769" s="32"/>
      <c r="G769" s="32"/>
      <c r="H769" s="32"/>
      <c r="U769" s="32"/>
    </row>
    <row r="770" spans="4:21">
      <c r="D770" s="32"/>
      <c r="E770" s="32"/>
      <c r="F770" s="32"/>
      <c r="G770" s="32"/>
      <c r="H770" s="32"/>
      <c r="U770" s="32"/>
    </row>
    <row r="771" spans="4:21">
      <c r="D771" s="32"/>
      <c r="E771" s="32"/>
      <c r="F771" s="32"/>
      <c r="G771" s="32"/>
      <c r="H771" s="32"/>
      <c r="U771" s="32"/>
    </row>
    <row r="772" spans="4:21">
      <c r="D772" s="32"/>
      <c r="E772" s="32"/>
      <c r="F772" s="32"/>
      <c r="G772" s="32"/>
      <c r="H772" s="32"/>
      <c r="U772" s="32"/>
    </row>
    <row r="773" spans="4:21">
      <c r="D773" s="32"/>
      <c r="E773" s="32"/>
      <c r="F773" s="32"/>
      <c r="G773" s="32"/>
      <c r="H773" s="32"/>
      <c r="U773" s="32"/>
    </row>
    <row r="774" spans="4:21">
      <c r="D774" s="32"/>
      <c r="E774" s="32"/>
      <c r="F774" s="32"/>
      <c r="G774" s="32"/>
      <c r="H774" s="32"/>
      <c r="U774" s="32"/>
    </row>
    <row r="775" spans="4:21">
      <c r="D775" s="32"/>
      <c r="E775" s="32"/>
      <c r="F775" s="32"/>
      <c r="G775" s="32"/>
      <c r="H775" s="32"/>
      <c r="U775" s="32"/>
    </row>
    <row r="776" spans="4:21">
      <c r="D776" s="32"/>
      <c r="E776" s="32"/>
      <c r="F776" s="32"/>
      <c r="G776" s="32"/>
      <c r="H776" s="32"/>
      <c r="U776" s="32"/>
    </row>
    <row r="777" spans="4:21">
      <c r="D777" s="32"/>
      <c r="E777" s="32"/>
      <c r="F777" s="32"/>
      <c r="G777" s="32"/>
      <c r="H777" s="32"/>
      <c r="U777" s="32"/>
    </row>
    <row r="778" spans="4:21">
      <c r="D778" s="32"/>
      <c r="E778" s="32"/>
      <c r="F778" s="32"/>
      <c r="G778" s="32"/>
      <c r="H778" s="32"/>
      <c r="U778" s="32"/>
    </row>
    <row r="779" spans="4:21">
      <c r="D779" s="32"/>
      <c r="E779" s="32"/>
      <c r="F779" s="32"/>
      <c r="G779" s="32"/>
      <c r="H779" s="32"/>
      <c r="U779" s="32"/>
    </row>
    <row r="780" spans="4:21">
      <c r="D780" s="32"/>
      <c r="E780" s="32"/>
      <c r="F780" s="32"/>
      <c r="G780" s="32"/>
      <c r="H780" s="32"/>
      <c r="U780" s="32"/>
    </row>
    <row r="781" spans="4:21">
      <c r="D781" s="32"/>
      <c r="E781" s="32"/>
      <c r="F781" s="32"/>
      <c r="G781" s="32"/>
      <c r="H781" s="32"/>
      <c r="U781" s="32"/>
    </row>
    <row r="782" spans="4:21">
      <c r="D782" s="32"/>
      <c r="E782" s="32"/>
      <c r="F782" s="32"/>
      <c r="G782" s="32"/>
      <c r="H782" s="32"/>
      <c r="U782" s="32"/>
    </row>
    <row r="783" spans="4:21">
      <c r="D783" s="32"/>
      <c r="E783" s="32"/>
      <c r="F783" s="32"/>
      <c r="G783" s="32"/>
      <c r="H783" s="32"/>
      <c r="U783" s="32"/>
    </row>
    <row r="784" spans="4:21">
      <c r="D784" s="32"/>
      <c r="E784" s="32"/>
      <c r="F784" s="32"/>
      <c r="G784" s="32"/>
      <c r="H784" s="32"/>
      <c r="U784" s="32"/>
    </row>
    <row r="785" spans="4:21">
      <c r="D785" s="32"/>
      <c r="E785" s="32"/>
      <c r="F785" s="32"/>
      <c r="G785" s="32"/>
      <c r="H785" s="32"/>
      <c r="U785" s="32"/>
    </row>
    <row r="786" spans="4:21">
      <c r="D786" s="32"/>
      <c r="E786" s="32"/>
      <c r="F786" s="32"/>
      <c r="G786" s="32"/>
      <c r="H786" s="32"/>
      <c r="U786" s="32"/>
    </row>
    <row r="787" spans="4:21">
      <c r="D787" s="32"/>
      <c r="E787" s="32"/>
      <c r="F787" s="32"/>
      <c r="G787" s="32"/>
      <c r="H787" s="32"/>
      <c r="U787" s="32"/>
    </row>
    <row r="788" spans="4:21">
      <c r="D788" s="32"/>
      <c r="E788" s="32"/>
      <c r="F788" s="32"/>
      <c r="G788" s="32"/>
      <c r="H788" s="32"/>
      <c r="U788" s="32"/>
    </row>
    <row r="789" spans="4:21">
      <c r="D789" s="32"/>
      <c r="E789" s="32"/>
      <c r="F789" s="32"/>
      <c r="G789" s="32"/>
      <c r="H789" s="32"/>
      <c r="U789" s="32"/>
    </row>
    <row r="790" spans="4:21">
      <c r="D790" s="32"/>
      <c r="E790" s="32"/>
      <c r="F790" s="32"/>
      <c r="G790" s="32"/>
      <c r="H790" s="32"/>
      <c r="U790" s="32"/>
    </row>
    <row r="791" spans="4:21">
      <c r="D791" s="32"/>
      <c r="E791" s="32"/>
      <c r="F791" s="32"/>
      <c r="G791" s="32"/>
      <c r="H791" s="32"/>
      <c r="U791" s="32"/>
    </row>
    <row r="792" spans="4:21">
      <c r="D792" s="32"/>
      <c r="E792" s="32"/>
      <c r="F792" s="32"/>
      <c r="G792" s="32"/>
      <c r="H792" s="32"/>
      <c r="U792" s="32"/>
    </row>
    <row r="793" spans="4:21">
      <c r="D793" s="32"/>
      <c r="E793" s="32"/>
      <c r="F793" s="32"/>
      <c r="G793" s="32"/>
      <c r="H793" s="32"/>
      <c r="U793" s="32"/>
    </row>
    <row r="794" spans="4:21">
      <c r="D794" s="32"/>
      <c r="E794" s="32"/>
      <c r="F794" s="32"/>
      <c r="G794" s="32"/>
      <c r="H794" s="32"/>
      <c r="U794" s="32"/>
    </row>
    <row r="795" spans="4:21">
      <c r="D795" s="32"/>
      <c r="E795" s="32"/>
      <c r="F795" s="32"/>
      <c r="G795" s="32"/>
      <c r="H795" s="32"/>
      <c r="U795" s="32"/>
    </row>
    <row r="796" spans="4:21">
      <c r="D796" s="32"/>
      <c r="E796" s="32"/>
      <c r="F796" s="32"/>
      <c r="G796" s="32"/>
      <c r="H796" s="32"/>
      <c r="U796" s="32"/>
    </row>
    <row r="797" spans="4:21">
      <c r="D797" s="32"/>
      <c r="E797" s="32"/>
      <c r="F797" s="32"/>
      <c r="G797" s="32"/>
      <c r="H797" s="32"/>
      <c r="U797" s="32"/>
    </row>
    <row r="798" spans="4:21">
      <c r="D798" s="32"/>
      <c r="E798" s="32"/>
      <c r="F798" s="32"/>
      <c r="G798" s="32"/>
      <c r="H798" s="32"/>
      <c r="U798" s="32"/>
    </row>
    <row r="799" spans="4:21">
      <c r="D799" s="32"/>
      <c r="E799" s="32"/>
      <c r="F799" s="32"/>
      <c r="G799" s="32"/>
      <c r="H799" s="32"/>
      <c r="U799" s="32"/>
    </row>
    <row r="800" spans="4:21">
      <c r="D800" s="32"/>
      <c r="E800" s="32"/>
      <c r="F800" s="32"/>
      <c r="G800" s="32"/>
      <c r="H800" s="32"/>
      <c r="U800" s="32"/>
    </row>
    <row r="801" spans="4:21">
      <c r="D801" s="32"/>
      <c r="E801" s="32"/>
      <c r="F801" s="32"/>
      <c r="G801" s="32"/>
      <c r="H801" s="32"/>
      <c r="U801" s="32"/>
    </row>
    <row r="802" spans="4:21">
      <c r="D802" s="32"/>
      <c r="E802" s="32"/>
      <c r="F802" s="32"/>
      <c r="G802" s="32"/>
      <c r="H802" s="32"/>
      <c r="U802" s="32"/>
    </row>
    <row r="803" spans="4:21">
      <c r="D803" s="32"/>
      <c r="E803" s="32"/>
      <c r="F803" s="32"/>
      <c r="G803" s="32"/>
      <c r="H803" s="32"/>
      <c r="U803" s="32"/>
    </row>
    <row r="804" spans="4:21">
      <c r="D804" s="32"/>
      <c r="E804" s="32"/>
      <c r="F804" s="32"/>
      <c r="G804" s="32"/>
      <c r="H804" s="32"/>
      <c r="U804" s="32"/>
    </row>
    <row r="805" spans="4:21">
      <c r="D805" s="32"/>
      <c r="E805" s="32"/>
      <c r="F805" s="32"/>
      <c r="G805" s="32"/>
      <c r="H805" s="32"/>
      <c r="U805" s="32"/>
    </row>
    <row r="806" spans="4:21">
      <c r="D806" s="32"/>
      <c r="E806" s="32"/>
      <c r="F806" s="32"/>
      <c r="G806" s="32"/>
      <c r="H806" s="32"/>
      <c r="U806" s="32"/>
    </row>
    <row r="807" spans="4:21">
      <c r="D807" s="32"/>
      <c r="E807" s="32"/>
      <c r="F807" s="32"/>
      <c r="G807" s="32"/>
      <c r="H807" s="32"/>
      <c r="U807" s="32"/>
    </row>
    <row r="808" spans="4:21">
      <c r="D808" s="32"/>
      <c r="E808" s="32"/>
      <c r="F808" s="32"/>
      <c r="G808" s="32"/>
      <c r="H808" s="32"/>
      <c r="U808" s="32"/>
    </row>
    <row r="809" spans="4:21">
      <c r="D809" s="32"/>
      <c r="E809" s="32"/>
      <c r="F809" s="32"/>
      <c r="G809" s="32"/>
      <c r="H809" s="32"/>
      <c r="U809" s="32"/>
    </row>
    <row r="810" spans="4:21">
      <c r="D810" s="32"/>
      <c r="E810" s="32"/>
      <c r="F810" s="32"/>
      <c r="G810" s="32"/>
      <c r="H810" s="32"/>
      <c r="U810" s="32"/>
    </row>
    <row r="811" spans="4:21">
      <c r="D811" s="32"/>
      <c r="E811" s="32"/>
      <c r="F811" s="32"/>
      <c r="G811" s="32"/>
      <c r="H811" s="32"/>
      <c r="U811" s="32"/>
    </row>
    <row r="812" spans="4:21">
      <c r="D812" s="32"/>
      <c r="E812" s="32"/>
      <c r="F812" s="32"/>
      <c r="G812" s="32"/>
      <c r="H812" s="32"/>
      <c r="U812" s="32"/>
    </row>
    <row r="813" spans="4:21">
      <c r="D813" s="32"/>
      <c r="E813" s="32"/>
      <c r="F813" s="32"/>
      <c r="G813" s="32"/>
      <c r="H813" s="32"/>
      <c r="U813" s="32"/>
    </row>
    <row r="814" spans="4:21">
      <c r="D814" s="32"/>
      <c r="E814" s="32"/>
      <c r="F814" s="32"/>
      <c r="G814" s="32"/>
      <c r="H814" s="32"/>
      <c r="U814" s="32"/>
    </row>
    <row r="815" spans="4:21">
      <c r="D815" s="32"/>
      <c r="E815" s="32"/>
      <c r="F815" s="32"/>
      <c r="G815" s="32"/>
      <c r="H815" s="32"/>
      <c r="U815" s="32"/>
    </row>
    <row r="816" spans="4:21">
      <c r="D816" s="32"/>
      <c r="E816" s="32"/>
      <c r="F816" s="32"/>
      <c r="G816" s="32"/>
      <c r="H816" s="32"/>
      <c r="U816" s="32"/>
    </row>
    <row r="817" spans="4:21">
      <c r="D817" s="32"/>
      <c r="E817" s="32"/>
      <c r="F817" s="32"/>
      <c r="G817" s="32"/>
      <c r="H817" s="32"/>
      <c r="U817" s="32"/>
    </row>
    <row r="818" spans="4:21">
      <c r="D818" s="32"/>
      <c r="E818" s="32"/>
      <c r="F818" s="32"/>
      <c r="G818" s="32"/>
      <c r="H818" s="32"/>
      <c r="U818" s="32"/>
    </row>
    <row r="819" spans="4:21">
      <c r="D819" s="32"/>
      <c r="E819" s="32"/>
      <c r="F819" s="32"/>
      <c r="G819" s="32"/>
      <c r="H819" s="32"/>
      <c r="U819" s="32"/>
    </row>
    <row r="820" spans="4:21">
      <c r="D820" s="32"/>
      <c r="E820" s="32"/>
      <c r="F820" s="32"/>
      <c r="G820" s="32"/>
      <c r="H820" s="32"/>
      <c r="U820" s="32"/>
    </row>
    <row r="821" spans="4:21">
      <c r="D821" s="32"/>
      <c r="E821" s="32"/>
      <c r="F821" s="32"/>
      <c r="G821" s="32"/>
      <c r="H821" s="32"/>
      <c r="U821" s="32"/>
    </row>
    <row r="822" spans="4:21">
      <c r="D822" s="32"/>
      <c r="E822" s="32"/>
      <c r="F822" s="32"/>
      <c r="G822" s="32"/>
      <c r="H822" s="32"/>
      <c r="U822" s="32"/>
    </row>
    <row r="823" spans="4:21">
      <c r="D823" s="32"/>
      <c r="E823" s="32"/>
      <c r="F823" s="32"/>
      <c r="G823" s="32"/>
      <c r="H823" s="32"/>
      <c r="U823" s="32"/>
    </row>
    <row r="824" spans="4:21">
      <c r="D824" s="32"/>
      <c r="E824" s="32"/>
      <c r="F824" s="32"/>
      <c r="G824" s="32"/>
      <c r="H824" s="32"/>
      <c r="U824" s="32"/>
    </row>
    <row r="825" spans="4:21">
      <c r="D825" s="32"/>
      <c r="E825" s="32"/>
      <c r="F825" s="32"/>
      <c r="G825" s="32"/>
      <c r="H825" s="32"/>
      <c r="U825" s="32"/>
    </row>
    <row r="826" spans="4:21">
      <c r="D826" s="32"/>
      <c r="E826" s="32"/>
      <c r="F826" s="32"/>
      <c r="G826" s="32"/>
      <c r="H826" s="32"/>
      <c r="U826" s="32"/>
    </row>
    <row r="827" spans="4:21">
      <c r="D827" s="32"/>
      <c r="E827" s="32"/>
      <c r="F827" s="32"/>
      <c r="G827" s="32"/>
      <c r="H827" s="32"/>
      <c r="U827" s="32"/>
    </row>
    <row r="828" spans="4:21">
      <c r="D828" s="32"/>
      <c r="E828" s="32"/>
      <c r="F828" s="32"/>
      <c r="G828" s="32"/>
      <c r="H828" s="32"/>
      <c r="U828" s="32"/>
    </row>
    <row r="829" spans="4:21">
      <c r="D829" s="32"/>
      <c r="E829" s="32"/>
      <c r="F829" s="32"/>
      <c r="G829" s="32"/>
      <c r="H829" s="32"/>
      <c r="U829" s="32"/>
    </row>
    <row r="830" spans="4:21">
      <c r="D830" s="32"/>
      <c r="E830" s="32"/>
      <c r="F830" s="32"/>
      <c r="G830" s="32"/>
      <c r="H830" s="32"/>
      <c r="U830" s="32"/>
    </row>
    <row r="831" spans="4:21">
      <c r="D831" s="32"/>
      <c r="E831" s="32"/>
      <c r="F831" s="32"/>
      <c r="G831" s="32"/>
      <c r="H831" s="32"/>
      <c r="U831" s="32"/>
    </row>
    <row r="832" spans="4:21">
      <c r="D832" s="32"/>
      <c r="E832" s="32"/>
      <c r="F832" s="32"/>
      <c r="G832" s="32"/>
      <c r="H832" s="32"/>
      <c r="U832" s="32"/>
    </row>
    <row r="833" spans="4:21">
      <c r="D833" s="32"/>
      <c r="E833" s="32"/>
      <c r="F833" s="32"/>
      <c r="G833" s="32"/>
      <c r="H833" s="32"/>
      <c r="U833" s="32"/>
    </row>
    <row r="834" spans="4:21">
      <c r="D834" s="32"/>
      <c r="E834" s="32"/>
      <c r="F834" s="32"/>
      <c r="G834" s="32"/>
      <c r="H834" s="32"/>
      <c r="U834" s="32"/>
    </row>
    <row r="835" spans="4:21">
      <c r="D835" s="32"/>
      <c r="E835" s="32"/>
      <c r="F835" s="32"/>
      <c r="G835" s="32"/>
      <c r="H835" s="32"/>
      <c r="U835" s="32"/>
    </row>
    <row r="836" spans="4:21">
      <c r="D836" s="32"/>
      <c r="E836" s="32"/>
      <c r="F836" s="32"/>
      <c r="G836" s="32"/>
      <c r="H836" s="32"/>
      <c r="U836" s="32"/>
    </row>
    <row r="837" spans="4:21">
      <c r="D837" s="32"/>
      <c r="E837" s="32"/>
      <c r="F837" s="32"/>
      <c r="G837" s="32"/>
      <c r="H837" s="32"/>
      <c r="U837" s="32"/>
    </row>
    <row r="838" spans="4:21">
      <c r="D838" s="32"/>
      <c r="E838" s="32"/>
      <c r="F838" s="32"/>
      <c r="G838" s="32"/>
      <c r="H838" s="32"/>
      <c r="U838" s="32"/>
    </row>
    <row r="839" spans="4:21">
      <c r="D839" s="32"/>
      <c r="E839" s="32"/>
      <c r="F839" s="32"/>
      <c r="G839" s="32"/>
      <c r="H839" s="32"/>
      <c r="U839" s="32"/>
    </row>
    <row r="840" spans="4:21">
      <c r="D840" s="32"/>
      <c r="E840" s="32"/>
      <c r="F840" s="32"/>
      <c r="G840" s="32"/>
      <c r="H840" s="32"/>
      <c r="U840" s="32"/>
    </row>
    <row r="841" spans="4:21">
      <c r="D841" s="32"/>
      <c r="E841" s="32"/>
      <c r="F841" s="32"/>
      <c r="G841" s="32"/>
      <c r="H841" s="32"/>
      <c r="U841" s="32"/>
    </row>
    <row r="842" spans="4:21">
      <c r="D842" s="32"/>
      <c r="E842" s="32"/>
      <c r="F842" s="32"/>
      <c r="G842" s="32"/>
      <c r="H842" s="32"/>
      <c r="U842" s="32"/>
    </row>
    <row r="843" spans="4:21">
      <c r="D843" s="32"/>
      <c r="E843" s="32"/>
      <c r="F843" s="32"/>
      <c r="G843" s="32"/>
      <c r="H843" s="32"/>
      <c r="U843" s="32"/>
    </row>
    <row r="844" spans="4:21">
      <c r="D844" s="32"/>
      <c r="E844" s="32"/>
      <c r="F844" s="32"/>
      <c r="G844" s="32"/>
      <c r="H844" s="32"/>
      <c r="U844" s="32"/>
    </row>
    <row r="845" spans="4:21">
      <c r="D845" s="32"/>
      <c r="E845" s="32"/>
      <c r="F845" s="32"/>
      <c r="G845" s="32"/>
      <c r="H845" s="32"/>
      <c r="U845" s="32"/>
    </row>
    <row r="846" spans="4:21">
      <c r="D846" s="32"/>
      <c r="E846" s="32"/>
      <c r="F846" s="32"/>
      <c r="G846" s="32"/>
      <c r="H846" s="32"/>
      <c r="U846" s="32"/>
    </row>
    <row r="847" spans="4:21">
      <c r="D847" s="32"/>
      <c r="E847" s="32"/>
      <c r="F847" s="32"/>
      <c r="G847" s="32"/>
      <c r="H847" s="32"/>
      <c r="U847" s="32"/>
    </row>
    <row r="848" spans="4:21">
      <c r="D848" s="32"/>
      <c r="E848" s="32"/>
      <c r="F848" s="32"/>
      <c r="G848" s="32"/>
      <c r="H848" s="32"/>
      <c r="U848" s="32"/>
    </row>
    <row r="849" spans="4:21">
      <c r="D849" s="32"/>
      <c r="E849" s="32"/>
      <c r="F849" s="32"/>
      <c r="G849" s="32"/>
      <c r="H849" s="32"/>
      <c r="U849" s="32"/>
    </row>
    <row r="850" spans="4:21">
      <c r="D850" s="32"/>
      <c r="E850" s="32"/>
      <c r="F850" s="32"/>
      <c r="G850" s="32"/>
      <c r="H850" s="32"/>
      <c r="U850" s="32"/>
    </row>
    <row r="851" spans="4:21">
      <c r="D851" s="32"/>
      <c r="E851" s="32"/>
      <c r="F851" s="32"/>
      <c r="G851" s="32"/>
      <c r="H851" s="32"/>
      <c r="U851" s="32"/>
    </row>
    <row r="852" spans="4:21">
      <c r="D852" s="32"/>
      <c r="E852" s="32"/>
      <c r="F852" s="32"/>
      <c r="G852" s="32"/>
      <c r="H852" s="32"/>
      <c r="U852" s="32"/>
    </row>
    <row r="853" spans="4:21">
      <c r="D853" s="32"/>
      <c r="E853" s="32"/>
      <c r="F853" s="32"/>
      <c r="G853" s="32"/>
      <c r="H853" s="32"/>
      <c r="U853" s="32"/>
    </row>
    <row r="854" spans="4:21">
      <c r="D854" s="32"/>
      <c r="E854" s="32"/>
      <c r="F854" s="32"/>
      <c r="G854" s="32"/>
      <c r="H854" s="32"/>
      <c r="U854" s="32"/>
    </row>
    <row r="855" spans="4:21">
      <c r="D855" s="32"/>
      <c r="E855" s="32"/>
      <c r="F855" s="32"/>
      <c r="G855" s="32"/>
      <c r="H855" s="32"/>
      <c r="U855" s="32"/>
    </row>
    <row r="856" spans="4:21">
      <c r="D856" s="32"/>
      <c r="E856" s="32"/>
      <c r="F856" s="32"/>
      <c r="G856" s="32"/>
      <c r="H856" s="32"/>
      <c r="U856" s="32"/>
    </row>
    <row r="857" spans="4:21">
      <c r="D857" s="32"/>
      <c r="E857" s="32"/>
      <c r="F857" s="32"/>
      <c r="G857" s="32"/>
      <c r="H857" s="32"/>
      <c r="U857" s="32"/>
    </row>
    <row r="858" spans="4:21">
      <c r="D858" s="32"/>
      <c r="E858" s="32"/>
      <c r="F858" s="32"/>
      <c r="G858" s="32"/>
      <c r="H858" s="32"/>
      <c r="U858" s="32"/>
    </row>
    <row r="859" spans="4:21">
      <c r="D859" s="32"/>
      <c r="E859" s="32"/>
      <c r="F859" s="32"/>
      <c r="G859" s="32"/>
      <c r="H859" s="32"/>
      <c r="U859" s="32"/>
    </row>
    <row r="860" spans="4:21">
      <c r="D860" s="32"/>
      <c r="E860" s="32"/>
      <c r="F860" s="32"/>
      <c r="G860" s="32"/>
      <c r="H860" s="32"/>
      <c r="U860" s="32"/>
    </row>
    <row r="861" spans="4:21">
      <c r="D861" s="32"/>
      <c r="E861" s="32"/>
      <c r="F861" s="32"/>
      <c r="G861" s="32"/>
      <c r="H861" s="32"/>
      <c r="U861" s="32"/>
    </row>
    <row r="862" spans="4:21">
      <c r="D862" s="32"/>
      <c r="E862" s="32"/>
      <c r="F862" s="32"/>
      <c r="G862" s="32"/>
      <c r="H862" s="32"/>
      <c r="U862" s="32"/>
    </row>
    <row r="863" spans="4:21">
      <c r="D863" s="32"/>
      <c r="E863" s="32"/>
      <c r="F863" s="32"/>
      <c r="G863" s="32"/>
      <c r="H863" s="32"/>
      <c r="U863" s="32"/>
    </row>
    <row r="864" spans="4:21">
      <c r="D864" s="32"/>
      <c r="E864" s="32"/>
      <c r="F864" s="32"/>
      <c r="G864" s="32"/>
      <c r="H864" s="32"/>
      <c r="U864" s="32"/>
    </row>
    <row r="865" spans="4:21">
      <c r="D865" s="32"/>
      <c r="E865" s="32"/>
      <c r="F865" s="32"/>
      <c r="G865" s="32"/>
      <c r="H865" s="32"/>
      <c r="U865" s="32"/>
    </row>
    <row r="866" spans="4:21">
      <c r="D866" s="32"/>
      <c r="E866" s="32"/>
      <c r="F866" s="32"/>
      <c r="G866" s="32"/>
      <c r="H866" s="32"/>
      <c r="U866" s="32"/>
    </row>
    <row r="867" spans="4:21">
      <c r="D867" s="32"/>
      <c r="E867" s="32"/>
      <c r="F867" s="32"/>
      <c r="G867" s="32"/>
      <c r="H867" s="32"/>
      <c r="U867" s="32"/>
    </row>
    <row r="868" spans="4:21">
      <c r="D868" s="32"/>
      <c r="E868" s="32"/>
      <c r="F868" s="32"/>
      <c r="G868" s="32"/>
      <c r="H868" s="32"/>
      <c r="U868" s="32"/>
    </row>
    <row r="869" spans="4:21">
      <c r="D869" s="32"/>
      <c r="E869" s="32"/>
      <c r="F869" s="32"/>
      <c r="G869" s="32"/>
      <c r="H869" s="32"/>
      <c r="U869" s="32"/>
    </row>
    <row r="870" spans="4:21">
      <c r="D870" s="32"/>
      <c r="E870" s="32"/>
      <c r="F870" s="32"/>
      <c r="G870" s="32"/>
      <c r="H870" s="32"/>
      <c r="U870" s="32"/>
    </row>
    <row r="871" spans="4:21">
      <c r="D871" s="32"/>
      <c r="E871" s="32"/>
      <c r="F871" s="32"/>
      <c r="G871" s="32"/>
      <c r="H871" s="32"/>
      <c r="U871" s="32"/>
    </row>
    <row r="872" spans="4:21">
      <c r="D872" s="32"/>
      <c r="E872" s="32"/>
      <c r="F872" s="32"/>
      <c r="G872" s="32"/>
      <c r="H872" s="32"/>
      <c r="U872" s="32"/>
    </row>
    <row r="873" spans="4:21">
      <c r="D873" s="32"/>
      <c r="E873" s="32"/>
      <c r="F873" s="32"/>
      <c r="G873" s="32"/>
      <c r="H873" s="32"/>
      <c r="U873" s="32"/>
    </row>
    <row r="874" spans="4:21">
      <c r="D874" s="32"/>
      <c r="E874" s="32"/>
      <c r="F874" s="32"/>
      <c r="G874" s="32"/>
      <c r="H874" s="32"/>
      <c r="U874" s="32"/>
    </row>
    <row r="875" spans="4:21">
      <c r="D875" s="32"/>
      <c r="E875" s="32"/>
      <c r="F875" s="32"/>
      <c r="G875" s="32"/>
      <c r="H875" s="32"/>
      <c r="U875" s="32"/>
    </row>
    <row r="876" spans="4:21">
      <c r="D876" s="32"/>
      <c r="E876" s="32"/>
      <c r="F876" s="32"/>
      <c r="G876" s="32"/>
      <c r="H876" s="32"/>
      <c r="U876" s="32"/>
    </row>
    <row r="877" spans="4:21">
      <c r="D877" s="32"/>
      <c r="E877" s="32"/>
      <c r="F877" s="32"/>
      <c r="G877" s="32"/>
      <c r="H877" s="32"/>
      <c r="U877" s="32"/>
    </row>
    <row r="878" spans="4:21">
      <c r="D878" s="32"/>
      <c r="E878" s="32"/>
      <c r="F878" s="32"/>
      <c r="G878" s="32"/>
      <c r="H878" s="32"/>
      <c r="U878" s="32"/>
    </row>
    <row r="879" spans="4:21">
      <c r="D879" s="32"/>
      <c r="E879" s="32"/>
      <c r="F879" s="32"/>
      <c r="G879" s="32"/>
      <c r="H879" s="32"/>
      <c r="U879" s="32"/>
    </row>
    <row r="880" spans="4:21">
      <c r="D880" s="32"/>
      <c r="E880" s="32"/>
      <c r="F880" s="32"/>
      <c r="G880" s="32"/>
      <c r="H880" s="32"/>
      <c r="U880" s="32"/>
    </row>
    <row r="881" spans="4:21">
      <c r="D881" s="32"/>
      <c r="E881" s="32"/>
      <c r="F881" s="32"/>
      <c r="G881" s="32"/>
      <c r="H881" s="32"/>
      <c r="U881" s="32"/>
    </row>
    <row r="882" spans="4:21">
      <c r="D882" s="32"/>
      <c r="E882" s="32"/>
      <c r="F882" s="32"/>
      <c r="G882" s="32"/>
      <c r="H882" s="32"/>
      <c r="U882" s="32"/>
    </row>
    <row r="883" spans="4:21">
      <c r="D883" s="32"/>
      <c r="E883" s="32"/>
      <c r="F883" s="32"/>
      <c r="G883" s="32"/>
      <c r="H883" s="32"/>
      <c r="U883" s="32"/>
    </row>
    <row r="884" spans="4:21">
      <c r="D884" s="32"/>
      <c r="E884" s="32"/>
      <c r="F884" s="32"/>
      <c r="G884" s="32"/>
      <c r="H884" s="32"/>
      <c r="U884" s="32"/>
    </row>
    <row r="885" spans="4:21">
      <c r="D885" s="32"/>
      <c r="E885" s="32"/>
      <c r="F885" s="32"/>
      <c r="G885" s="32"/>
      <c r="H885" s="32"/>
      <c r="U885" s="32"/>
    </row>
    <row r="886" spans="4:21">
      <c r="D886" s="32"/>
      <c r="E886" s="32"/>
      <c r="F886" s="32"/>
      <c r="G886" s="32"/>
      <c r="H886" s="32"/>
      <c r="U886" s="32"/>
    </row>
    <row r="887" spans="4:21">
      <c r="D887" s="32"/>
      <c r="E887" s="32"/>
      <c r="F887" s="32"/>
      <c r="G887" s="32"/>
      <c r="H887" s="32"/>
      <c r="U887" s="32"/>
    </row>
    <row r="888" spans="4:21">
      <c r="D888" s="32"/>
      <c r="E888" s="32"/>
      <c r="F888" s="32"/>
      <c r="G888" s="32"/>
      <c r="H888" s="32"/>
      <c r="U888" s="32"/>
    </row>
    <row r="889" spans="4:21">
      <c r="D889" s="32"/>
      <c r="E889" s="32"/>
      <c r="F889" s="32"/>
      <c r="G889" s="32"/>
      <c r="H889" s="32"/>
      <c r="U889" s="32"/>
    </row>
    <row r="890" spans="4:21">
      <c r="D890" s="32"/>
      <c r="E890" s="32"/>
      <c r="F890" s="32"/>
      <c r="G890" s="32"/>
      <c r="H890" s="32"/>
      <c r="U890" s="32"/>
    </row>
    <row r="891" spans="4:21">
      <c r="D891" s="32"/>
      <c r="E891" s="32"/>
      <c r="F891" s="32"/>
      <c r="G891" s="32"/>
      <c r="H891" s="32"/>
      <c r="U891" s="32"/>
    </row>
    <row r="892" spans="4:21">
      <c r="D892" s="32"/>
      <c r="E892" s="32"/>
      <c r="F892" s="32"/>
      <c r="G892" s="32"/>
      <c r="H892" s="32"/>
      <c r="U892" s="32"/>
    </row>
    <row r="893" spans="4:21">
      <c r="D893" s="32"/>
      <c r="E893" s="32"/>
      <c r="F893" s="32"/>
      <c r="G893" s="32"/>
      <c r="H893" s="32"/>
      <c r="U893" s="32"/>
    </row>
    <row r="894" spans="4:21">
      <c r="D894" s="32"/>
      <c r="E894" s="32"/>
      <c r="F894" s="32"/>
      <c r="G894" s="32"/>
      <c r="H894" s="32"/>
      <c r="U894" s="32"/>
    </row>
    <row r="895" spans="4:21">
      <c r="D895" s="32"/>
      <c r="E895" s="32"/>
      <c r="F895" s="32"/>
      <c r="G895" s="32"/>
      <c r="H895" s="32"/>
      <c r="U895" s="32"/>
    </row>
    <row r="896" spans="4:21">
      <c r="D896" s="32"/>
      <c r="E896" s="32"/>
      <c r="F896" s="32"/>
      <c r="G896" s="32"/>
      <c r="H896" s="32"/>
      <c r="U896" s="32"/>
    </row>
    <row r="897" spans="4:21">
      <c r="D897" s="32"/>
      <c r="E897" s="32"/>
      <c r="F897" s="32"/>
      <c r="G897" s="32"/>
      <c r="H897" s="32"/>
      <c r="U897" s="32"/>
    </row>
    <row r="898" spans="4:21">
      <c r="D898" s="32"/>
      <c r="E898" s="32"/>
      <c r="F898" s="32"/>
      <c r="G898" s="32"/>
      <c r="H898" s="32"/>
      <c r="U898" s="32"/>
    </row>
    <row r="899" spans="4:21">
      <c r="D899" s="32"/>
      <c r="E899" s="32"/>
      <c r="F899" s="32"/>
      <c r="G899" s="32"/>
      <c r="H899" s="32"/>
      <c r="U899" s="32"/>
    </row>
    <row r="900" spans="4:21">
      <c r="D900" s="32"/>
      <c r="E900" s="32"/>
      <c r="F900" s="32"/>
      <c r="G900" s="32"/>
      <c r="H900" s="32"/>
      <c r="U900" s="32"/>
    </row>
    <row r="901" spans="4:21">
      <c r="D901" s="32"/>
      <c r="E901" s="32"/>
      <c r="F901" s="32"/>
      <c r="G901" s="32"/>
      <c r="H901" s="32"/>
      <c r="U901" s="32"/>
    </row>
    <row r="902" spans="4:21">
      <c r="D902" s="32"/>
      <c r="E902" s="32"/>
      <c r="F902" s="32"/>
      <c r="G902" s="32"/>
      <c r="H902" s="32"/>
      <c r="U902" s="32"/>
    </row>
    <row r="903" spans="4:21">
      <c r="D903" s="32"/>
      <c r="E903" s="32"/>
      <c r="F903" s="32"/>
      <c r="G903" s="32"/>
      <c r="H903" s="32"/>
      <c r="U903" s="32"/>
    </row>
    <row r="904" spans="4:21">
      <c r="D904" s="32"/>
      <c r="E904" s="32"/>
      <c r="F904" s="32"/>
      <c r="G904" s="32"/>
      <c r="H904" s="32"/>
      <c r="U904" s="32"/>
    </row>
    <row r="905" spans="4:21">
      <c r="D905" s="32"/>
      <c r="E905" s="32"/>
      <c r="F905" s="32"/>
      <c r="G905" s="32"/>
      <c r="H905" s="32"/>
      <c r="U905" s="32"/>
    </row>
    <row r="906" spans="4:21">
      <c r="D906" s="32"/>
      <c r="E906" s="32"/>
      <c r="F906" s="32"/>
      <c r="G906" s="32"/>
      <c r="H906" s="32"/>
      <c r="U906" s="32"/>
    </row>
    <row r="907" spans="4:21">
      <c r="D907" s="32"/>
      <c r="E907" s="32"/>
      <c r="F907" s="32"/>
      <c r="G907" s="32"/>
      <c r="H907" s="32"/>
      <c r="U907" s="32"/>
    </row>
  </sheetData>
  <autoFilter ref="A11:FO253" xr:uid="{00000000-0009-0000-0000-000004000000}"/>
  <mergeCells count="21">
    <mergeCell ref="C263:D263"/>
    <mergeCell ref="A259:B259"/>
    <mergeCell ref="A263:B263"/>
    <mergeCell ref="C259:D259"/>
    <mergeCell ref="U138:U145"/>
    <mergeCell ref="A249:B249"/>
    <mergeCell ref="U10:U11"/>
    <mergeCell ref="I10:T10"/>
    <mergeCell ref="A1:B1"/>
    <mergeCell ref="A2:B2"/>
    <mergeCell ref="A3:B3"/>
    <mergeCell ref="E1:U1"/>
    <mergeCell ref="E2:U2"/>
    <mergeCell ref="E3:U3"/>
    <mergeCell ref="D10:D11"/>
    <mergeCell ref="E10:E11"/>
    <mergeCell ref="A10:A11"/>
    <mergeCell ref="G10:H10"/>
    <mergeCell ref="B10:B11"/>
    <mergeCell ref="C10:C11"/>
    <mergeCell ref="F10:F11"/>
  </mergeCells>
  <phoneticPr fontId="9" type="noConversion"/>
  <pageMargins left="0.5" right="0.5" top="0.5" bottom="0.5" header="0.25" footer="0.25"/>
  <pageSetup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92D050"/>
  </sheetPr>
  <dimension ref="A1:AV188"/>
  <sheetViews>
    <sheetView zoomScale="80" zoomScaleNormal="80" workbookViewId="0">
      <pane xSplit="2" ySplit="8" topLeftCell="L71" activePane="bottomRight" state="frozen"/>
      <selection pane="topRight" activeCell="C1" sqref="C1"/>
      <selection pane="bottomLeft" activeCell="A10" sqref="A10"/>
      <selection pane="bottomRight" activeCell="W82" sqref="W82"/>
    </sheetView>
  </sheetViews>
  <sheetFormatPr defaultColWidth="9.109375" defaultRowHeight="16.8"/>
  <cols>
    <col min="1" max="1" width="13.6640625" style="507" customWidth="1"/>
    <col min="2" max="2" width="37" style="507" customWidth="1"/>
    <col min="3" max="3" width="19.109375" style="507" customWidth="1"/>
    <col min="4" max="4" width="19.44140625" style="4" customWidth="1"/>
    <col min="5" max="5" width="21.109375" style="507" bestFit="1" customWidth="1"/>
    <col min="6" max="7" width="21.109375" style="507" customWidth="1"/>
    <col min="8" max="8" width="18.6640625" style="4" bestFit="1" customWidth="1"/>
    <col min="9" max="9" width="21" style="4" bestFit="1" customWidth="1"/>
    <col min="10" max="15" width="18.33203125" style="543" bestFit="1" customWidth="1"/>
    <col min="16" max="16" width="19.44140625" style="543" bestFit="1" customWidth="1"/>
    <col min="17" max="17" width="18.33203125" style="543" customWidth="1"/>
    <col min="18" max="21" width="16.44140625" style="543" customWidth="1"/>
    <col min="22" max="22" width="15.44140625" style="543" customWidth="1"/>
    <col min="23" max="23" width="16.44140625" style="543" bestFit="1" customWidth="1"/>
    <col min="24" max="24" width="17.88671875" style="507" customWidth="1"/>
    <col min="25" max="25" width="17.44140625" style="507" bestFit="1" customWidth="1"/>
    <col min="26" max="26" width="31.109375" style="507" customWidth="1"/>
    <col min="27" max="27" width="14.33203125" style="507" customWidth="1"/>
    <col min="28" max="28" width="17.44140625" style="507" bestFit="1" customWidth="1"/>
    <col min="29" max="29" width="15.33203125" style="507" bestFit="1" customWidth="1"/>
    <col min="30" max="30" width="14.44140625" style="507" bestFit="1" customWidth="1"/>
    <col min="31" max="34" width="11.44140625" style="507" bestFit="1" customWidth="1"/>
    <col min="35" max="16384" width="9.109375" style="507"/>
  </cols>
  <sheetData>
    <row r="1" spans="1:48" s="841" customFormat="1" ht="13.8">
      <c r="A1" s="841" t="s">
        <v>849</v>
      </c>
      <c r="C1" s="842"/>
      <c r="D1" s="842"/>
      <c r="E1" s="842"/>
      <c r="F1" s="842"/>
      <c r="G1" s="842"/>
      <c r="H1" s="842"/>
      <c r="I1" s="842"/>
      <c r="J1" s="843"/>
      <c r="K1" s="843"/>
      <c r="L1" s="842"/>
      <c r="M1" s="842"/>
      <c r="N1" s="842"/>
      <c r="O1" s="842"/>
      <c r="P1" s="842"/>
      <c r="Q1" s="842"/>
      <c r="R1" s="842"/>
      <c r="S1" s="842"/>
      <c r="T1" s="842"/>
      <c r="U1" s="842"/>
      <c r="V1" s="842"/>
      <c r="W1" s="842"/>
      <c r="X1" s="842"/>
      <c r="Y1" s="842"/>
      <c r="Z1" s="842"/>
      <c r="AC1" s="842"/>
      <c r="AD1" s="842"/>
      <c r="AE1" s="842"/>
      <c r="AF1" s="842"/>
      <c r="AG1" s="842"/>
      <c r="AL1" s="842"/>
      <c r="AM1" s="843"/>
      <c r="AN1" s="843"/>
      <c r="AO1" s="843"/>
      <c r="AP1" s="842"/>
      <c r="AQ1" s="842"/>
      <c r="AR1" s="842"/>
      <c r="AS1" s="842"/>
      <c r="AT1" s="842"/>
      <c r="AU1" s="842"/>
      <c r="AV1" s="842"/>
    </row>
    <row r="2" spans="1:48" s="841" customFormat="1" ht="13.8">
      <c r="A2" s="840" t="s">
        <v>1590</v>
      </c>
      <c r="C2" s="842"/>
      <c r="D2" s="842"/>
      <c r="E2" s="842"/>
      <c r="F2" s="842"/>
      <c r="G2" s="842"/>
      <c r="H2" s="842"/>
      <c r="I2" s="842"/>
      <c r="J2" s="2593" t="s">
        <v>2196</v>
      </c>
      <c r="K2" s="843">
        <f>K27+K50</f>
        <v>81</v>
      </c>
      <c r="L2" s="843">
        <f t="shared" ref="L2:V2" si="0">L27+L50</f>
        <v>77</v>
      </c>
      <c r="M2" s="843">
        <f t="shared" si="0"/>
        <v>89</v>
      </c>
      <c r="N2" s="843">
        <f t="shared" si="0"/>
        <v>92</v>
      </c>
      <c r="O2" s="843">
        <f t="shared" si="0"/>
        <v>82</v>
      </c>
      <c r="P2" s="843">
        <f t="shared" si="0"/>
        <v>89</v>
      </c>
      <c r="Q2" s="843">
        <f t="shared" si="0"/>
        <v>89</v>
      </c>
      <c r="R2" s="843">
        <f t="shared" si="0"/>
        <v>89</v>
      </c>
      <c r="S2" s="843">
        <f t="shared" si="0"/>
        <v>87</v>
      </c>
      <c r="T2" s="843">
        <f t="shared" si="0"/>
        <v>87</v>
      </c>
      <c r="U2" s="843">
        <f t="shared" si="0"/>
        <v>90</v>
      </c>
      <c r="V2" s="843">
        <f t="shared" si="0"/>
        <v>92</v>
      </c>
      <c r="W2" s="842"/>
      <c r="X2" s="842"/>
      <c r="Y2" s="842"/>
      <c r="Z2" s="842"/>
      <c r="AC2" s="842"/>
      <c r="AD2" s="842"/>
      <c r="AE2" s="842"/>
      <c r="AF2" s="842"/>
      <c r="AG2" s="842"/>
      <c r="AL2" s="842"/>
      <c r="AM2" s="843"/>
      <c r="AN2" s="843"/>
      <c r="AO2" s="843"/>
      <c r="AP2" s="842"/>
      <c r="AQ2" s="842"/>
      <c r="AR2" s="842"/>
      <c r="AS2" s="842"/>
      <c r="AT2" s="842"/>
      <c r="AU2" s="842"/>
      <c r="AV2" s="842"/>
    </row>
    <row r="3" spans="1:48" s="841" customFormat="1" ht="13.8">
      <c r="C3" s="842"/>
      <c r="D3" s="842"/>
      <c r="E3" s="842"/>
      <c r="F3" s="842"/>
      <c r="G3" s="842"/>
      <c r="H3" s="842"/>
      <c r="I3" s="842"/>
      <c r="J3" s="2593" t="s">
        <v>2197</v>
      </c>
      <c r="K3" s="843">
        <f>K69</f>
        <v>30</v>
      </c>
      <c r="L3" s="843">
        <f t="shared" ref="L3:V3" si="1">L69</f>
        <v>31</v>
      </c>
      <c r="M3" s="843">
        <f t="shared" si="1"/>
        <v>30</v>
      </c>
      <c r="N3" s="843">
        <f t="shared" si="1"/>
        <v>30</v>
      </c>
      <c r="O3" s="843">
        <f t="shared" si="1"/>
        <v>73</v>
      </c>
      <c r="P3" s="843">
        <f t="shared" si="1"/>
        <v>70</v>
      </c>
      <c r="Q3" s="843">
        <f t="shared" si="1"/>
        <v>32</v>
      </c>
      <c r="R3" s="843">
        <f t="shared" si="1"/>
        <v>18</v>
      </c>
      <c r="S3" s="843">
        <f t="shared" si="1"/>
        <v>13</v>
      </c>
      <c r="T3" s="843">
        <f t="shared" si="1"/>
        <v>18</v>
      </c>
      <c r="U3" s="843">
        <f t="shared" si="1"/>
        <v>21</v>
      </c>
      <c r="V3" s="843">
        <f t="shared" si="1"/>
        <v>19</v>
      </c>
      <c r="W3" s="842"/>
      <c r="X3" s="842"/>
      <c r="Y3" s="842"/>
      <c r="Z3" s="842"/>
      <c r="AC3" s="842"/>
      <c r="AD3" s="842"/>
      <c r="AE3" s="842"/>
      <c r="AF3" s="842"/>
      <c r="AG3" s="842"/>
      <c r="AL3" s="842"/>
      <c r="AM3" s="843"/>
      <c r="AN3" s="843"/>
      <c r="AO3" s="843"/>
      <c r="AP3" s="842"/>
      <c r="AQ3" s="842"/>
      <c r="AR3" s="842"/>
      <c r="AS3" s="842"/>
      <c r="AT3" s="842"/>
      <c r="AU3" s="842"/>
      <c r="AV3" s="842"/>
    </row>
    <row r="4" spans="1:48" s="840" customFormat="1" ht="13.8">
      <c r="D4" s="840" t="s">
        <v>1898</v>
      </c>
      <c r="J4" s="840" t="s">
        <v>2199</v>
      </c>
      <c r="K4" s="2594">
        <f>K112</f>
        <v>53</v>
      </c>
      <c r="L4" s="2594">
        <f t="shared" ref="L4:V4" si="2">L112</f>
        <v>50</v>
      </c>
      <c r="M4" s="2594">
        <f t="shared" si="2"/>
        <v>59</v>
      </c>
      <c r="N4" s="2594">
        <f t="shared" si="2"/>
        <v>57</v>
      </c>
      <c r="O4" s="2594">
        <f t="shared" si="2"/>
        <v>58</v>
      </c>
      <c r="P4" s="2594">
        <f t="shared" si="2"/>
        <v>63</v>
      </c>
      <c r="Q4" s="2594">
        <f t="shared" si="2"/>
        <v>58</v>
      </c>
      <c r="R4" s="2594">
        <f t="shared" si="2"/>
        <v>61</v>
      </c>
      <c r="S4" s="2594">
        <f t="shared" si="2"/>
        <v>57</v>
      </c>
      <c r="T4" s="2594">
        <f t="shared" si="2"/>
        <v>60</v>
      </c>
      <c r="U4" s="2594">
        <f t="shared" si="2"/>
        <v>61</v>
      </c>
      <c r="V4" s="2594">
        <f t="shared" si="2"/>
        <v>63</v>
      </c>
    </row>
    <row r="5" spans="1:48" s="841" customFormat="1" ht="13.8">
      <c r="C5" s="842"/>
      <c r="D5" s="843"/>
      <c r="E5" s="843"/>
      <c r="F5" s="843"/>
      <c r="G5" s="843"/>
      <c r="H5" s="843"/>
      <c r="I5" s="843"/>
      <c r="J5" s="2593" t="s">
        <v>2198</v>
      </c>
      <c r="K5" s="843">
        <f>K89</f>
        <v>30</v>
      </c>
      <c r="L5" s="843">
        <f t="shared" ref="L5:V5" si="3">L89</f>
        <v>29</v>
      </c>
      <c r="M5" s="843">
        <f t="shared" si="3"/>
        <v>23</v>
      </c>
      <c r="N5" s="843">
        <f t="shared" si="3"/>
        <v>14</v>
      </c>
      <c r="O5" s="843">
        <f t="shared" si="3"/>
        <v>29</v>
      </c>
      <c r="P5" s="843">
        <f t="shared" si="3"/>
        <v>35</v>
      </c>
      <c r="Q5" s="843">
        <f t="shared" si="3"/>
        <v>20</v>
      </c>
      <c r="R5" s="843">
        <f t="shared" si="3"/>
        <v>17</v>
      </c>
      <c r="S5" s="843">
        <f t="shared" si="3"/>
        <v>10</v>
      </c>
      <c r="T5" s="843">
        <f t="shared" si="3"/>
        <v>24</v>
      </c>
      <c r="U5" s="843">
        <f t="shared" si="3"/>
        <v>17</v>
      </c>
      <c r="V5" s="843">
        <f t="shared" si="3"/>
        <v>18</v>
      </c>
      <c r="W5" s="842"/>
      <c r="X5" s="842"/>
      <c r="Y5" s="842"/>
      <c r="Z5" s="842"/>
      <c r="AC5" s="842"/>
      <c r="AD5" s="842"/>
      <c r="AE5" s="842"/>
      <c r="AF5" s="842"/>
      <c r="AG5" s="842"/>
      <c r="AL5" s="843"/>
      <c r="AM5" s="843"/>
      <c r="AN5" s="843"/>
      <c r="AO5" s="843"/>
      <c r="AP5" s="842"/>
      <c r="AQ5" s="842"/>
      <c r="AR5" s="842"/>
      <c r="AS5" s="842"/>
      <c r="AT5" s="842"/>
      <c r="AU5" s="842"/>
      <c r="AV5" s="842"/>
    </row>
    <row r="6" spans="1:48" s="841" customFormat="1" ht="13.8">
      <c r="A6" s="841" t="s">
        <v>1588</v>
      </c>
      <c r="C6" s="842"/>
      <c r="D6" s="843"/>
      <c r="E6" s="843"/>
      <c r="F6" s="843"/>
      <c r="G6" s="843"/>
      <c r="H6" s="843"/>
      <c r="I6" s="843"/>
      <c r="J6" s="2398"/>
      <c r="K6" s="1309"/>
      <c r="L6" s="842"/>
      <c r="M6" s="842"/>
      <c r="N6" s="842"/>
      <c r="O6" s="842"/>
      <c r="P6" s="842"/>
      <c r="Q6" s="842"/>
      <c r="R6" s="842"/>
      <c r="S6" s="842"/>
      <c r="T6" s="842"/>
      <c r="U6" s="842"/>
      <c r="V6" s="842"/>
      <c r="W6" s="842"/>
      <c r="X6" s="842"/>
      <c r="Y6" s="842"/>
      <c r="Z6" s="842"/>
      <c r="AC6" s="842"/>
      <c r="AD6" s="842"/>
      <c r="AE6" s="842"/>
      <c r="AF6" s="842"/>
      <c r="AG6" s="842"/>
      <c r="AL6" s="843"/>
      <c r="AM6" s="843"/>
      <c r="AN6" s="843"/>
      <c r="AO6" s="843"/>
      <c r="AP6" s="842"/>
      <c r="AQ6" s="842"/>
      <c r="AR6" s="842"/>
      <c r="AS6" s="842"/>
      <c r="AT6" s="842"/>
      <c r="AU6" s="842"/>
      <c r="AV6" s="842"/>
    </row>
    <row r="7" spans="1:48" ht="33" customHeight="1">
      <c r="A7" s="2729" t="s">
        <v>326</v>
      </c>
      <c r="B7" s="2729" t="s">
        <v>162</v>
      </c>
      <c r="C7" s="2722" t="s">
        <v>1383</v>
      </c>
      <c r="D7" s="2731" t="s">
        <v>1457</v>
      </c>
      <c r="E7" s="2722" t="s">
        <v>1537</v>
      </c>
      <c r="F7" s="2722" t="s">
        <v>1573</v>
      </c>
      <c r="G7" s="2722" t="s">
        <v>2006</v>
      </c>
      <c r="H7" s="2713" t="s">
        <v>2007</v>
      </c>
      <c r="I7" s="2713" t="s">
        <v>2008</v>
      </c>
      <c r="J7" s="2724" t="s">
        <v>2005</v>
      </c>
      <c r="K7" s="2726" t="s">
        <v>1307</v>
      </c>
      <c r="L7" s="2727"/>
      <c r="M7" s="2727"/>
      <c r="N7" s="2727"/>
      <c r="O7" s="2727"/>
      <c r="P7" s="2727"/>
      <c r="Q7" s="2727"/>
      <c r="R7" s="2727"/>
      <c r="S7" s="2727"/>
      <c r="T7" s="2727"/>
      <c r="U7" s="2727"/>
      <c r="V7" s="2728"/>
      <c r="W7" s="2733" t="s">
        <v>1308</v>
      </c>
      <c r="X7" s="2720" t="s">
        <v>911</v>
      </c>
      <c r="Y7" s="567"/>
      <c r="Z7" s="709"/>
    </row>
    <row r="8" spans="1:48">
      <c r="A8" s="2730"/>
      <c r="B8" s="2730"/>
      <c r="C8" s="2723"/>
      <c r="D8" s="2732"/>
      <c r="E8" s="2723"/>
      <c r="F8" s="2723"/>
      <c r="G8" s="2723"/>
      <c r="H8" s="2714"/>
      <c r="I8" s="2714"/>
      <c r="J8" s="2725"/>
      <c r="K8" s="854" t="s">
        <v>1575</v>
      </c>
      <c r="L8" s="854" t="s">
        <v>1576</v>
      </c>
      <c r="M8" s="854" t="s">
        <v>1577</v>
      </c>
      <c r="N8" s="854" t="s">
        <v>1578</v>
      </c>
      <c r="O8" s="854" t="s">
        <v>1579</v>
      </c>
      <c r="P8" s="854" t="s">
        <v>1580</v>
      </c>
      <c r="Q8" s="854" t="s">
        <v>1581</v>
      </c>
      <c r="R8" s="854" t="s">
        <v>1582</v>
      </c>
      <c r="S8" s="854" t="s">
        <v>1583</v>
      </c>
      <c r="T8" s="854" t="s">
        <v>1584</v>
      </c>
      <c r="U8" s="854" t="s">
        <v>1585</v>
      </c>
      <c r="V8" s="854" t="s">
        <v>1586</v>
      </c>
      <c r="W8" s="2734"/>
      <c r="X8" s="2721"/>
    </row>
    <row r="9" spans="1:48" s="1338" customFormat="1">
      <c r="A9" s="1332"/>
      <c r="B9" s="1333" t="s">
        <v>825</v>
      </c>
      <c r="C9" s="1334">
        <f>C10+C11+C35+C57+C73+C119</f>
        <v>21608</v>
      </c>
      <c r="D9" s="1334">
        <f>D10+D11+D35+D57+D73</f>
        <v>22015</v>
      </c>
      <c r="E9" s="1334">
        <f>E10+E11+E35+E57+E73</f>
        <v>21818</v>
      </c>
      <c r="F9" s="1334">
        <f>F10+F11+F35+F57+F73</f>
        <v>22176</v>
      </c>
      <c r="G9" s="1334">
        <f>G10+G11+G35+G57+G73+G96</f>
        <v>21944</v>
      </c>
      <c r="H9" s="664">
        <f>E9/D9</f>
        <v>0.99105155575743809</v>
      </c>
      <c r="I9" s="1335">
        <f>IFERROR(E9/C9,0)</f>
        <v>1.0097186227323214</v>
      </c>
      <c r="J9" s="1336">
        <f>SUM(J11,J35,J57,J73,J96)</f>
        <v>22967</v>
      </c>
      <c r="K9" s="1336">
        <f>SUM(K11,K35,K57,K73,K96)</f>
        <v>1951</v>
      </c>
      <c r="L9" s="1336">
        <f t="shared" ref="L9:V9" si="4">SUM(L11,L35,L57,L73,L96)</f>
        <v>1837</v>
      </c>
      <c r="M9" s="1336">
        <f t="shared" si="4"/>
        <v>1930</v>
      </c>
      <c r="N9" s="1336">
        <f t="shared" si="4"/>
        <v>1904</v>
      </c>
      <c r="O9" s="1336">
        <f t="shared" si="4"/>
        <v>1879</v>
      </c>
      <c r="P9" s="1336">
        <f t="shared" si="4"/>
        <v>1917</v>
      </c>
      <c r="Q9" s="1336">
        <f t="shared" si="4"/>
        <v>1896</v>
      </c>
      <c r="R9" s="1336">
        <f t="shared" si="4"/>
        <v>1954</v>
      </c>
      <c r="S9" s="1336">
        <f t="shared" si="4"/>
        <v>1885</v>
      </c>
      <c r="T9" s="1336">
        <f t="shared" si="4"/>
        <v>1909</v>
      </c>
      <c r="U9" s="1336">
        <f t="shared" si="4"/>
        <v>1939</v>
      </c>
      <c r="V9" s="1336">
        <f t="shared" si="4"/>
        <v>1966</v>
      </c>
      <c r="W9" s="664">
        <f>J9/E9</f>
        <v>1.0526629388578239</v>
      </c>
      <c r="X9" s="1337"/>
      <c r="AA9" s="1941"/>
    </row>
    <row r="10" spans="1:48">
      <c r="A10" s="539">
        <v>1</v>
      </c>
      <c r="B10" s="540" t="s">
        <v>826</v>
      </c>
      <c r="C10" s="537">
        <v>2</v>
      </c>
      <c r="D10" s="537">
        <v>0</v>
      </c>
      <c r="E10" s="1025">
        <v>0</v>
      </c>
      <c r="F10" s="1025"/>
      <c r="G10" s="1025"/>
      <c r="H10" s="661"/>
      <c r="I10" s="660">
        <f t="shared" ref="I10:I80" si="5">IFERROR(E10/C10,0)</f>
        <v>0</v>
      </c>
      <c r="J10" s="1024">
        <v>0</v>
      </c>
      <c r="K10" s="1024">
        <v>0</v>
      </c>
      <c r="L10" s="1024">
        <v>0</v>
      </c>
      <c r="M10" s="1024">
        <v>0</v>
      </c>
      <c r="N10" s="1024">
        <v>0</v>
      </c>
      <c r="O10" s="1024">
        <v>0</v>
      </c>
      <c r="P10" s="1024">
        <v>0</v>
      </c>
      <c r="Q10" s="1024">
        <v>0</v>
      </c>
      <c r="R10" s="1024">
        <v>0</v>
      </c>
      <c r="S10" s="1024">
        <v>0</v>
      </c>
      <c r="T10" s="1024">
        <v>0</v>
      </c>
      <c r="U10" s="1024">
        <v>0</v>
      </c>
      <c r="V10" s="1024">
        <v>0</v>
      </c>
      <c r="W10" s="661"/>
      <c r="X10" s="538"/>
      <c r="Z10" s="555" t="s">
        <v>2010</v>
      </c>
      <c r="AA10" s="560" t="s">
        <v>929</v>
      </c>
      <c r="AB10" s="568"/>
    </row>
    <row r="11" spans="1:48" s="1340" customFormat="1">
      <c r="A11" s="1342">
        <v>1</v>
      </c>
      <c r="B11" s="1343" t="s">
        <v>827</v>
      </c>
      <c r="C11" s="1344">
        <f>C12+C15+C27</f>
        <v>17748</v>
      </c>
      <c r="D11" s="1344">
        <f>D12+D15+D27</f>
        <v>17778</v>
      </c>
      <c r="E11" s="1344">
        <f>E12+E15+E27</f>
        <v>17928</v>
      </c>
      <c r="F11" s="1344">
        <f>F12+F15+F27</f>
        <v>17915</v>
      </c>
      <c r="G11" s="1344">
        <v>16548</v>
      </c>
      <c r="H11" s="1345">
        <f>E11/D11</f>
        <v>1.0084373945325684</v>
      </c>
      <c r="I11" s="1339">
        <f>IFERROR(E11/C11,0)</f>
        <v>1.0101419878296145</v>
      </c>
      <c r="J11" s="1346">
        <f>SUM(K11:V11)</f>
        <v>16750</v>
      </c>
      <c r="K11" s="1347">
        <f>SUM(K12,K15,K27)</f>
        <v>1415</v>
      </c>
      <c r="L11" s="1347">
        <f t="shared" ref="L11:V11" si="6">SUM(L12,L15,L27)</f>
        <v>1351</v>
      </c>
      <c r="M11" s="1347">
        <f t="shared" si="6"/>
        <v>1402</v>
      </c>
      <c r="N11" s="1347">
        <f t="shared" si="6"/>
        <v>1391</v>
      </c>
      <c r="O11" s="1347">
        <f t="shared" si="6"/>
        <v>1378</v>
      </c>
      <c r="P11" s="1347">
        <f t="shared" si="6"/>
        <v>1392</v>
      </c>
      <c r="Q11" s="1347">
        <f t="shared" si="6"/>
        <v>1383</v>
      </c>
      <c r="R11" s="1347">
        <f t="shared" si="6"/>
        <v>1429</v>
      </c>
      <c r="S11" s="1347">
        <f t="shared" si="6"/>
        <v>1373</v>
      </c>
      <c r="T11" s="1347">
        <f t="shared" si="6"/>
        <v>1396</v>
      </c>
      <c r="U11" s="1347">
        <f t="shared" si="6"/>
        <v>1410</v>
      </c>
      <c r="V11" s="1347">
        <f t="shared" si="6"/>
        <v>1430</v>
      </c>
      <c r="W11" s="1345">
        <f t="shared" ref="W11:W21" si="7">J11/E11</f>
        <v>0.93429272646140116</v>
      </c>
      <c r="X11" s="1348"/>
      <c r="Y11" s="1349"/>
      <c r="Z11" s="1350" t="s">
        <v>930</v>
      </c>
      <c r="AA11" s="1351">
        <f>AA12+AA15</f>
        <v>20572</v>
      </c>
      <c r="AC11" s="1341"/>
    </row>
    <row r="12" spans="1:48" s="535" customFormat="1">
      <c r="A12" s="510"/>
      <c r="B12" s="551" t="s">
        <v>912</v>
      </c>
      <c r="C12" s="547">
        <f>SUM(C13:C14)</f>
        <v>1320</v>
      </c>
      <c r="D12" s="547">
        <f>SUM(D13:D14)</f>
        <v>1418</v>
      </c>
      <c r="E12" s="547">
        <f>SUM(E13:E14)</f>
        <v>1413</v>
      </c>
      <c r="F12" s="547">
        <f>SUM(F13:F14)</f>
        <v>1398</v>
      </c>
      <c r="G12" s="547">
        <f>SUM(G13:G14)</f>
        <v>0</v>
      </c>
      <c r="H12" s="661">
        <f t="shared" ref="H12:H78" si="8">E12/D12</f>
        <v>0.99647390691114246</v>
      </c>
      <c r="I12" s="660">
        <f t="shared" si="5"/>
        <v>1.0704545454545455</v>
      </c>
      <c r="J12" s="1026">
        <f t="shared" ref="J12:J83" si="9">SUM(K12:V12)</f>
        <v>674</v>
      </c>
      <c r="K12" s="1028">
        <f>SUM(K13:K14)</f>
        <v>70</v>
      </c>
      <c r="L12" s="1028">
        <f t="shared" ref="L12:V12" si="10">SUM(L13:L14)</f>
        <v>65</v>
      </c>
      <c r="M12" s="1028">
        <f t="shared" si="10"/>
        <v>66</v>
      </c>
      <c r="N12" s="1028">
        <f t="shared" si="10"/>
        <v>60</v>
      </c>
      <c r="O12" s="1028">
        <f t="shared" si="10"/>
        <v>63</v>
      </c>
      <c r="P12" s="1028">
        <f t="shared" si="10"/>
        <v>22</v>
      </c>
      <c r="Q12" s="1028">
        <f t="shared" si="10"/>
        <v>61</v>
      </c>
      <c r="R12" s="1028">
        <f t="shared" si="10"/>
        <v>60</v>
      </c>
      <c r="S12" s="1028">
        <f t="shared" si="10"/>
        <v>58</v>
      </c>
      <c r="T12" s="1028">
        <f t="shared" si="10"/>
        <v>57</v>
      </c>
      <c r="U12" s="1028">
        <f t="shared" si="10"/>
        <v>52</v>
      </c>
      <c r="V12" s="1028">
        <f t="shared" si="10"/>
        <v>40</v>
      </c>
      <c r="W12" s="662">
        <f t="shared" si="7"/>
        <v>0.47699929228591648</v>
      </c>
      <c r="X12" s="552"/>
      <c r="Z12" s="557" t="s">
        <v>912</v>
      </c>
      <c r="AA12" s="762">
        <f>SUM(AA13:AA14)</f>
        <v>1742</v>
      </c>
    </row>
    <row r="13" spans="1:48" s="567" customFormat="1">
      <c r="A13" s="529"/>
      <c r="B13" s="532" t="s">
        <v>913</v>
      </c>
      <c r="C13" s="533">
        <f>5+600</f>
        <v>605</v>
      </c>
      <c r="D13" s="533">
        <v>680</v>
      </c>
      <c r="E13" s="1037">
        <v>777</v>
      </c>
      <c r="F13" s="1037">
        <v>652</v>
      </c>
      <c r="G13" s="1037"/>
      <c r="H13" s="663">
        <f>E13/D13</f>
        <v>1.1426470588235293</v>
      </c>
      <c r="I13" s="1318">
        <f t="shared" si="5"/>
        <v>1.2842975206611571</v>
      </c>
      <c r="J13" s="1031">
        <f>SUM(K13:V13)</f>
        <v>363</v>
      </c>
      <c r="K13" s="1029">
        <v>70</v>
      </c>
      <c r="L13" s="1029">
        <v>65</v>
      </c>
      <c r="M13" s="1029">
        <v>66</v>
      </c>
      <c r="N13" s="1029">
        <v>60</v>
      </c>
      <c r="O13" s="1029"/>
      <c r="P13" s="1029"/>
      <c r="Q13" s="1029"/>
      <c r="R13" s="1029"/>
      <c r="S13" s="1029"/>
      <c r="T13" s="1029">
        <v>10</v>
      </c>
      <c r="U13" s="1029">
        <v>52</v>
      </c>
      <c r="V13" s="1029">
        <v>40</v>
      </c>
      <c r="W13" s="663">
        <f t="shared" si="7"/>
        <v>0.46718146718146719</v>
      </c>
      <c r="X13" s="569"/>
      <c r="Z13" s="558" t="s">
        <v>913</v>
      </c>
      <c r="AA13" s="1163">
        <f>J13+J37+J75+J98</f>
        <v>840</v>
      </c>
    </row>
    <row r="14" spans="1:48" s="567" customFormat="1">
      <c r="A14" s="529"/>
      <c r="B14" s="532" t="s">
        <v>914</v>
      </c>
      <c r="C14" s="533">
        <f>8+707</f>
        <v>715</v>
      </c>
      <c r="D14" s="533">
        <v>738</v>
      </c>
      <c r="E14" s="1037">
        <v>636</v>
      </c>
      <c r="F14" s="1037">
        <v>746</v>
      </c>
      <c r="G14" s="1037"/>
      <c r="H14" s="663">
        <f t="shared" si="8"/>
        <v>0.86178861788617889</v>
      </c>
      <c r="I14" s="1318">
        <f t="shared" si="5"/>
        <v>0.8895104895104895</v>
      </c>
      <c r="J14" s="1031">
        <f t="shared" si="9"/>
        <v>311</v>
      </c>
      <c r="K14" s="1029"/>
      <c r="L14" s="1029"/>
      <c r="M14" s="1029"/>
      <c r="N14" s="1029"/>
      <c r="O14" s="1029">
        <v>63</v>
      </c>
      <c r="P14" s="1029">
        <v>22</v>
      </c>
      <c r="Q14" s="1029">
        <v>61</v>
      </c>
      <c r="R14" s="1029">
        <v>60</v>
      </c>
      <c r="S14" s="1029">
        <v>58</v>
      </c>
      <c r="T14" s="1029">
        <v>47</v>
      </c>
      <c r="U14" s="1029"/>
      <c r="V14" s="1029"/>
      <c r="W14" s="663">
        <f t="shared" si="7"/>
        <v>0.4889937106918239</v>
      </c>
      <c r="X14" s="569"/>
      <c r="Z14" s="558" t="s">
        <v>914</v>
      </c>
      <c r="AA14" s="1163">
        <f>J14+J38+J76+J99</f>
        <v>902</v>
      </c>
    </row>
    <row r="15" spans="1:48" s="535" customFormat="1">
      <c r="A15" s="510"/>
      <c r="B15" s="546" t="s">
        <v>915</v>
      </c>
      <c r="C15" s="547">
        <f>SUM(C16:C23)</f>
        <v>15856</v>
      </c>
      <c r="D15" s="547">
        <f>SUM(D16:D26)</f>
        <v>15960</v>
      </c>
      <c r="E15" s="547">
        <f>SUM(E16:E26)</f>
        <v>16087</v>
      </c>
      <c r="F15" s="547">
        <f>SUM(F16:F26)</f>
        <v>15853</v>
      </c>
      <c r="G15" s="547">
        <f>SUM(G16:G26)</f>
        <v>0</v>
      </c>
      <c r="H15" s="661">
        <f t="shared" si="8"/>
        <v>1.0079573934837092</v>
      </c>
      <c r="I15" s="660">
        <f t="shared" si="5"/>
        <v>1.0145686175580222</v>
      </c>
      <c r="J15" s="1026">
        <f>SUM(K15:V15)</f>
        <v>15863</v>
      </c>
      <c r="K15" s="1028">
        <f>SUM(K16:K26)</f>
        <v>1329</v>
      </c>
      <c r="L15" s="1028">
        <f t="shared" ref="L15:V15" si="11">SUM(L16:L26)</f>
        <v>1270</v>
      </c>
      <c r="M15" s="1028">
        <f t="shared" si="11"/>
        <v>1318</v>
      </c>
      <c r="N15" s="1028">
        <f t="shared" si="11"/>
        <v>1312</v>
      </c>
      <c r="O15" s="1028">
        <f t="shared" si="11"/>
        <v>1297</v>
      </c>
      <c r="P15" s="1028">
        <f t="shared" si="11"/>
        <v>1352</v>
      </c>
      <c r="Q15" s="1028">
        <f t="shared" si="11"/>
        <v>1304</v>
      </c>
      <c r="R15" s="1028">
        <f t="shared" si="11"/>
        <v>1349</v>
      </c>
      <c r="S15" s="1028">
        <f t="shared" si="11"/>
        <v>1296</v>
      </c>
      <c r="T15" s="1028">
        <f t="shared" si="11"/>
        <v>1323</v>
      </c>
      <c r="U15" s="1028">
        <f t="shared" si="11"/>
        <v>1339</v>
      </c>
      <c r="V15" s="1028">
        <f t="shared" si="11"/>
        <v>1374</v>
      </c>
      <c r="W15" s="662">
        <f>J15/E15</f>
        <v>0.986075713308883</v>
      </c>
      <c r="X15" s="552"/>
      <c r="Z15" s="559" t="s">
        <v>915</v>
      </c>
      <c r="AA15" s="762">
        <f>SUM(AA16:AA25)</f>
        <v>18830</v>
      </c>
    </row>
    <row r="16" spans="1:48" s="567" customFormat="1">
      <c r="A16" s="529"/>
      <c r="B16" s="532" t="s">
        <v>916</v>
      </c>
      <c r="C16" s="533">
        <v>3174</v>
      </c>
      <c r="D16" s="533">
        <v>2715</v>
      </c>
      <c r="E16" s="1037">
        <v>2702</v>
      </c>
      <c r="F16" s="1037">
        <v>2900</v>
      </c>
      <c r="G16" s="1037"/>
      <c r="H16" s="663">
        <f t="shared" si="8"/>
        <v>0.99521178637200736</v>
      </c>
      <c r="I16" s="1318">
        <f t="shared" si="5"/>
        <v>0.851291745431632</v>
      </c>
      <c r="J16" s="1031">
        <f>SUM(K16:V16)</f>
        <v>2726</v>
      </c>
      <c r="K16" s="1029">
        <v>222</v>
      </c>
      <c r="L16" s="1029">
        <v>253</v>
      </c>
      <c r="M16" s="1029">
        <v>264</v>
      </c>
      <c r="N16" s="1029">
        <v>229</v>
      </c>
      <c r="O16" s="1029">
        <v>248</v>
      </c>
      <c r="P16" s="1029">
        <v>223</v>
      </c>
      <c r="Q16" s="1029">
        <v>211</v>
      </c>
      <c r="R16" s="1029">
        <v>210</v>
      </c>
      <c r="S16" s="1029">
        <v>214</v>
      </c>
      <c r="T16" s="1029">
        <v>219</v>
      </c>
      <c r="U16" s="1029">
        <v>223</v>
      </c>
      <c r="V16" s="1029">
        <v>210</v>
      </c>
      <c r="W16" s="663">
        <f>J16/E16</f>
        <v>1.0088823094004442</v>
      </c>
      <c r="X16" s="569"/>
      <c r="Z16" s="558" t="s">
        <v>916</v>
      </c>
      <c r="AA16" s="1163">
        <f>J16+J40+J59+J78+J101</f>
        <v>2820</v>
      </c>
      <c r="AB16" s="1164"/>
    </row>
    <row r="17" spans="1:30" s="4" customFormat="1" ht="17.25" customHeight="1">
      <c r="A17" s="529"/>
      <c r="B17" s="532" t="s">
        <v>917</v>
      </c>
      <c r="C17" s="533">
        <v>3005</v>
      </c>
      <c r="D17" s="533">
        <v>2345</v>
      </c>
      <c r="E17" s="1037">
        <v>2889</v>
      </c>
      <c r="F17" s="1037">
        <v>2754</v>
      </c>
      <c r="G17" s="1037"/>
      <c r="H17" s="663">
        <f t="shared" si="8"/>
        <v>1.2319829424307036</v>
      </c>
      <c r="I17" s="1318">
        <f t="shared" si="5"/>
        <v>0.96139767054908487</v>
      </c>
      <c r="J17" s="1031">
        <f t="shared" si="9"/>
        <v>2474</v>
      </c>
      <c r="K17" s="1029">
        <v>228</v>
      </c>
      <c r="L17" s="1029">
        <v>251</v>
      </c>
      <c r="M17" s="1029">
        <v>261</v>
      </c>
      <c r="N17" s="1029">
        <v>221</v>
      </c>
      <c r="O17" s="1029"/>
      <c r="P17" s="1029">
        <v>220</v>
      </c>
      <c r="Q17" s="1029">
        <v>218</v>
      </c>
      <c r="R17" s="1029">
        <v>217</v>
      </c>
      <c r="S17" s="1029">
        <v>219</v>
      </c>
      <c r="T17" s="1029">
        <v>220</v>
      </c>
      <c r="U17" s="1029">
        <v>206</v>
      </c>
      <c r="V17" s="1029">
        <v>213</v>
      </c>
      <c r="W17" s="663">
        <f t="shared" si="7"/>
        <v>0.85635167878158536</v>
      </c>
      <c r="X17" s="594"/>
      <c r="Y17" s="1952"/>
      <c r="Z17" s="558" t="s">
        <v>917</v>
      </c>
      <c r="AA17" s="2334">
        <f>J17+J41+J60+J79</f>
        <v>2564</v>
      </c>
      <c r="AB17" s="2335"/>
    </row>
    <row r="18" spans="1:30" s="567" customFormat="1">
      <c r="A18" s="529"/>
      <c r="B18" s="532" t="s">
        <v>918</v>
      </c>
      <c r="C18" s="531">
        <v>2889</v>
      </c>
      <c r="D18" s="533">
        <v>2675</v>
      </c>
      <c r="E18" s="1037">
        <v>2513</v>
      </c>
      <c r="F18" s="1037">
        <v>2794</v>
      </c>
      <c r="G18" s="1938"/>
      <c r="H18" s="663">
        <f t="shared" si="8"/>
        <v>0.93943925233644865</v>
      </c>
      <c r="I18" s="1318">
        <f>IFERROR(E18/C18,0)</f>
        <v>0.86985115957078574</v>
      </c>
      <c r="J18" s="1031">
        <f t="shared" si="9"/>
        <v>2540</v>
      </c>
      <c r="K18" s="1030">
        <v>225</v>
      </c>
      <c r="L18" s="1030">
        <v>252</v>
      </c>
      <c r="M18" s="1030">
        <v>258</v>
      </c>
      <c r="N18" s="1030">
        <v>230</v>
      </c>
      <c r="O18" s="1029">
        <v>257</v>
      </c>
      <c r="P18" s="1030">
        <v>232</v>
      </c>
      <c r="Q18" s="1030"/>
      <c r="R18" s="1030">
        <v>215</v>
      </c>
      <c r="S18" s="1030">
        <v>220</v>
      </c>
      <c r="T18" s="1030">
        <v>216</v>
      </c>
      <c r="U18" s="1030">
        <v>225</v>
      </c>
      <c r="V18" s="1030">
        <v>210</v>
      </c>
      <c r="W18" s="663">
        <f t="shared" si="7"/>
        <v>1.0107441305212892</v>
      </c>
      <c r="X18" s="569"/>
      <c r="Z18" s="558" t="s">
        <v>918</v>
      </c>
      <c r="AA18" s="1163">
        <f>J18+J42+J61+J80</f>
        <v>2675</v>
      </c>
      <c r="AB18" s="1164"/>
    </row>
    <row r="19" spans="1:30" s="567" customFormat="1">
      <c r="A19" s="529"/>
      <c r="B19" s="532" t="s">
        <v>919</v>
      </c>
      <c r="C19" s="531">
        <v>3017</v>
      </c>
      <c r="D19" s="533">
        <v>2750</v>
      </c>
      <c r="E19" s="1037">
        <v>2943</v>
      </c>
      <c r="F19" s="1037">
        <v>2823</v>
      </c>
      <c r="G19" s="1938"/>
      <c r="H19" s="663">
        <f t="shared" si="8"/>
        <v>1.0701818181818181</v>
      </c>
      <c r="I19" s="1318">
        <f t="shared" si="5"/>
        <v>0.97547232350016577</v>
      </c>
      <c r="J19" s="1031">
        <f t="shared" si="9"/>
        <v>2876</v>
      </c>
      <c r="K19" s="1030">
        <v>234</v>
      </c>
      <c r="L19" s="1030">
        <v>264</v>
      </c>
      <c r="M19" s="1030">
        <v>269</v>
      </c>
      <c r="N19" s="1030">
        <v>238</v>
      </c>
      <c r="O19" s="1029">
        <v>273</v>
      </c>
      <c r="P19" s="1030">
        <v>234</v>
      </c>
      <c r="Q19" s="1030">
        <v>226</v>
      </c>
      <c r="R19" s="1030">
        <v>231</v>
      </c>
      <c r="S19" s="1030">
        <v>232</v>
      </c>
      <c r="T19" s="1030">
        <v>229</v>
      </c>
      <c r="U19" s="1030">
        <v>228</v>
      </c>
      <c r="V19" s="1030">
        <v>218</v>
      </c>
      <c r="W19" s="663">
        <f t="shared" si="7"/>
        <v>0.97723411484879374</v>
      </c>
      <c r="X19" s="569"/>
      <c r="Y19" s="671"/>
      <c r="Z19" s="558" t="s">
        <v>919</v>
      </c>
      <c r="AA19" s="1163">
        <f>J19+J43+J62+J81</f>
        <v>2940</v>
      </c>
      <c r="AB19" s="1164"/>
    </row>
    <row r="20" spans="1:30" s="567" customFormat="1">
      <c r="A20" s="529"/>
      <c r="B20" s="532" t="s">
        <v>920</v>
      </c>
      <c r="C20" s="531">
        <v>2934</v>
      </c>
      <c r="D20" s="533">
        <v>2725</v>
      </c>
      <c r="E20" s="1037">
        <v>3046</v>
      </c>
      <c r="F20" s="1037">
        <v>2818</v>
      </c>
      <c r="G20" s="1938"/>
      <c r="H20" s="663">
        <f t="shared" si="8"/>
        <v>1.1177981651376148</v>
      </c>
      <c r="I20" s="1318">
        <f t="shared" si="5"/>
        <v>1.038173142467621</v>
      </c>
      <c r="J20" s="1031">
        <f t="shared" si="9"/>
        <v>2764</v>
      </c>
      <c r="K20" s="1030">
        <v>223</v>
      </c>
      <c r="L20" s="1030">
        <v>250</v>
      </c>
      <c r="M20" s="1030">
        <v>266</v>
      </c>
      <c r="N20" s="1030">
        <v>232</v>
      </c>
      <c r="O20" s="1029">
        <v>259</v>
      </c>
      <c r="P20" s="1030">
        <v>222</v>
      </c>
      <c r="Q20" s="1030">
        <v>219</v>
      </c>
      <c r="R20" s="1030">
        <v>218</v>
      </c>
      <c r="S20" s="1030">
        <v>217</v>
      </c>
      <c r="T20" s="1030">
        <v>224</v>
      </c>
      <c r="U20" s="1030">
        <v>227</v>
      </c>
      <c r="V20" s="1030">
        <v>207</v>
      </c>
      <c r="W20" s="663">
        <f t="shared" si="7"/>
        <v>0.90741956664478007</v>
      </c>
      <c r="X20" s="569"/>
      <c r="Z20" s="558" t="s">
        <v>920</v>
      </c>
      <c r="AA20" s="1163">
        <f>J20+J44+J63+J82</f>
        <v>2833</v>
      </c>
      <c r="AB20" s="1164"/>
    </row>
    <row r="21" spans="1:30" s="567" customFormat="1">
      <c r="A21" s="529"/>
      <c r="B21" s="532" t="s">
        <v>921</v>
      </c>
      <c r="C21" s="531">
        <v>815</v>
      </c>
      <c r="D21" s="533">
        <v>300</v>
      </c>
      <c r="E21" s="1037">
        <v>1994</v>
      </c>
      <c r="F21" s="1037">
        <v>1099</v>
      </c>
      <c r="G21" s="1938"/>
      <c r="H21" s="663">
        <f t="shared" si="8"/>
        <v>6.6466666666666665</v>
      </c>
      <c r="I21" s="1318">
        <f t="shared" si="5"/>
        <v>2.4466257668711657</v>
      </c>
      <c r="J21" s="1031">
        <f t="shared" si="9"/>
        <v>1497</v>
      </c>
      <c r="K21" s="1030">
        <v>197</v>
      </c>
      <c r="L21" s="1030"/>
      <c r="M21" s="1030"/>
      <c r="N21" s="1030">
        <v>162</v>
      </c>
      <c r="O21" s="1029">
        <v>260</v>
      </c>
      <c r="P21" s="1030">
        <v>221</v>
      </c>
      <c r="Q21" s="1030">
        <v>212</v>
      </c>
      <c r="R21" s="1030">
        <v>110</v>
      </c>
      <c r="S21" s="1030">
        <v>0</v>
      </c>
      <c r="T21" s="1030"/>
      <c r="U21" s="1030">
        <v>130</v>
      </c>
      <c r="V21" s="1030">
        <v>205</v>
      </c>
      <c r="W21" s="663">
        <f t="shared" si="7"/>
        <v>0.75075225677031088</v>
      </c>
      <c r="X21" s="569"/>
      <c r="Z21" s="558" t="s">
        <v>921</v>
      </c>
      <c r="AA21" s="1163">
        <f>J21+J45+J64+J83+J106</f>
        <v>2295</v>
      </c>
      <c r="AB21" s="1164"/>
    </row>
    <row r="22" spans="1:30" s="567" customFormat="1">
      <c r="A22" s="529"/>
      <c r="B22" s="532" t="s">
        <v>922</v>
      </c>
      <c r="C22" s="531">
        <v>22</v>
      </c>
      <c r="D22" s="533">
        <v>50</v>
      </c>
      <c r="E22" s="1037">
        <v>0</v>
      </c>
      <c r="F22" s="1037">
        <v>0</v>
      </c>
      <c r="G22" s="1037"/>
      <c r="H22" s="663">
        <f t="shared" si="8"/>
        <v>0</v>
      </c>
      <c r="I22" s="1318">
        <f t="shared" si="5"/>
        <v>0</v>
      </c>
      <c r="J22" s="1031">
        <f t="shared" si="9"/>
        <v>0</v>
      </c>
      <c r="K22" s="1031"/>
      <c r="L22" s="1031"/>
      <c r="M22" s="1031"/>
      <c r="O22" s="1031"/>
      <c r="P22" s="1031"/>
      <c r="Q22" s="1031"/>
      <c r="R22" s="1031"/>
      <c r="S22" s="1031"/>
      <c r="T22" s="1031"/>
      <c r="U22" s="1031"/>
      <c r="V22" s="1031"/>
      <c r="W22" s="663"/>
      <c r="X22" s="569"/>
      <c r="Z22" s="558" t="s">
        <v>922</v>
      </c>
      <c r="AA22" s="1163">
        <f>J22+J46+J65+J84+J107</f>
        <v>1221</v>
      </c>
      <c r="AB22" s="1164"/>
    </row>
    <row r="23" spans="1:30" s="567" customFormat="1">
      <c r="A23" s="529"/>
      <c r="B23" s="532" t="s">
        <v>923</v>
      </c>
      <c r="C23" s="1030"/>
      <c r="D23" s="1034">
        <v>750</v>
      </c>
      <c r="E23" s="1037">
        <v>0</v>
      </c>
      <c r="F23" s="1037">
        <v>665</v>
      </c>
      <c r="G23" s="1037"/>
      <c r="H23" s="640">
        <f>E23/D23</f>
        <v>0</v>
      </c>
      <c r="I23" s="1318">
        <f t="shared" si="5"/>
        <v>0</v>
      </c>
      <c r="J23" s="1031">
        <f t="shared" si="9"/>
        <v>0</v>
      </c>
      <c r="K23" s="1031"/>
      <c r="L23" s="1031"/>
      <c r="M23" s="1031"/>
      <c r="N23" s="1031"/>
      <c r="O23" s="1031"/>
      <c r="P23" s="1031"/>
      <c r="Q23" s="1031"/>
      <c r="R23" s="1031"/>
      <c r="S23" s="1031"/>
      <c r="T23" s="1030"/>
      <c r="U23" s="1030"/>
      <c r="V23" s="1030"/>
      <c r="W23" s="640"/>
      <c r="X23" s="569"/>
      <c r="Z23" s="2341" t="s">
        <v>923</v>
      </c>
      <c r="AA23" s="2334">
        <f>J23+J47+J66+J85</f>
        <v>0</v>
      </c>
      <c r="AB23" s="1165"/>
    </row>
    <row r="24" spans="1:30" s="1338" customFormat="1">
      <c r="A24" s="2364"/>
      <c r="B24" s="2365" t="s">
        <v>2001</v>
      </c>
      <c r="C24" s="2366"/>
      <c r="D24" s="2367"/>
      <c r="E24" s="1938"/>
      <c r="F24" s="1938">
        <v>0</v>
      </c>
      <c r="G24" s="1938"/>
      <c r="H24" s="2368"/>
      <c r="I24" s="2375"/>
      <c r="J24" s="2370">
        <f t="shared" si="9"/>
        <v>875</v>
      </c>
      <c r="K24" s="2370"/>
      <c r="L24" s="2370"/>
      <c r="M24" s="2370"/>
      <c r="N24" s="2370"/>
      <c r="O24" s="2370"/>
      <c r="P24" s="2370"/>
      <c r="Q24" s="2370">
        <v>218</v>
      </c>
      <c r="R24" s="2370">
        <v>148</v>
      </c>
      <c r="S24" s="2370">
        <v>194</v>
      </c>
      <c r="T24" s="2366">
        <v>215</v>
      </c>
      <c r="U24" s="2366">
        <v>100</v>
      </c>
      <c r="V24" s="2366"/>
      <c r="W24" s="2368"/>
      <c r="X24" s="2372"/>
      <c r="Z24" s="2382" t="s">
        <v>2001</v>
      </c>
      <c r="AA24" s="2383">
        <f>J24+J48+J67+J86+J109</f>
        <v>1344</v>
      </c>
      <c r="AB24" s="2384"/>
    </row>
    <row r="25" spans="1:30" s="1338" customFormat="1">
      <c r="A25" s="2364"/>
      <c r="B25" s="2365" t="s">
        <v>2002</v>
      </c>
      <c r="C25" s="2366"/>
      <c r="D25" s="2367"/>
      <c r="E25" s="1938"/>
      <c r="F25" s="1938"/>
      <c r="G25" s="1938"/>
      <c r="H25" s="2368"/>
      <c r="I25" s="2375"/>
      <c r="J25" s="2370">
        <f t="shared" si="9"/>
        <v>111</v>
      </c>
      <c r="K25" s="2370"/>
      <c r="L25" s="2370"/>
      <c r="M25" s="2370"/>
      <c r="N25" s="2370"/>
      <c r="O25" s="2370"/>
      <c r="P25" s="2370"/>
      <c r="Q25" s="2370"/>
      <c r="R25" s="2370"/>
      <c r="S25" s="2370"/>
      <c r="T25" s="2366"/>
      <c r="U25" s="2366"/>
      <c r="V25" s="2366">
        <v>111</v>
      </c>
      <c r="W25" s="2368"/>
      <c r="X25" s="2372"/>
      <c r="Z25" s="2382" t="s">
        <v>2002</v>
      </c>
      <c r="AA25" s="2383">
        <f>J25+J49+J68+J87+J110</f>
        <v>138</v>
      </c>
      <c r="AB25" s="2384"/>
    </row>
    <row r="26" spans="1:30" s="567" customFormat="1">
      <c r="A26" s="529"/>
      <c r="B26" s="532" t="s">
        <v>1387</v>
      </c>
      <c r="C26" s="1030"/>
      <c r="D26" s="1034">
        <v>1650</v>
      </c>
      <c r="E26" s="1037">
        <v>0</v>
      </c>
      <c r="F26" s="1037"/>
      <c r="G26" s="1037"/>
      <c r="H26" s="640"/>
      <c r="I26" s="1318">
        <f t="shared" si="5"/>
        <v>0</v>
      </c>
      <c r="J26" s="1031">
        <f t="shared" si="9"/>
        <v>0</v>
      </c>
      <c r="K26" s="1031"/>
      <c r="L26" s="1031"/>
      <c r="M26" s="1031"/>
      <c r="N26" s="1031"/>
      <c r="O26" s="1031"/>
      <c r="P26" s="1031"/>
      <c r="Q26" s="1031"/>
      <c r="R26" s="1031"/>
      <c r="S26" s="1031"/>
      <c r="T26" s="1031"/>
      <c r="U26" s="1031"/>
      <c r="V26" s="1031"/>
      <c r="W26" s="640"/>
      <c r="X26" s="569"/>
      <c r="Z26" s="561" t="s">
        <v>931</v>
      </c>
      <c r="AA26" s="761">
        <f>SUM(AA27:AA34)</f>
        <v>2395</v>
      </c>
      <c r="AB26" s="2399">
        <f>AA26/J9</f>
        <v>0.10428005399050812</v>
      </c>
      <c r="AC26" s="1331">
        <v>2325</v>
      </c>
      <c r="AD26" s="1331">
        <f>AA26-AC26</f>
        <v>70</v>
      </c>
    </row>
    <row r="27" spans="1:30" s="535" customFormat="1">
      <c r="A27" s="510"/>
      <c r="B27" s="551" t="s">
        <v>924</v>
      </c>
      <c r="C27" s="1033">
        <f>SUM(C28:C31)</f>
        <v>572</v>
      </c>
      <c r="D27" s="1033">
        <f>SUM(D28:D33)</f>
        <v>400</v>
      </c>
      <c r="E27" s="1033">
        <f>SUM(E28:E33)</f>
        <v>428</v>
      </c>
      <c r="F27" s="1033">
        <f>SUM(F28:F33)</f>
        <v>664</v>
      </c>
      <c r="G27" s="1033">
        <f>SUM(G28:G33)</f>
        <v>0</v>
      </c>
      <c r="H27" s="1327">
        <f t="shared" si="8"/>
        <v>1.07</v>
      </c>
      <c r="I27" s="1321">
        <f t="shared" si="5"/>
        <v>0.74825174825174823</v>
      </c>
      <c r="J27" s="1026">
        <f>SUM(K27:V27)</f>
        <v>213</v>
      </c>
      <c r="K27" s="1028">
        <f>SUM(K28:K33)</f>
        <v>16</v>
      </c>
      <c r="L27" s="1028">
        <f t="shared" ref="L27:V27" si="12">SUM(L28:L33)</f>
        <v>16</v>
      </c>
      <c r="M27" s="1028">
        <f t="shared" si="12"/>
        <v>18</v>
      </c>
      <c r="N27" s="1028">
        <f t="shared" si="12"/>
        <v>19</v>
      </c>
      <c r="O27" s="1028">
        <f t="shared" si="12"/>
        <v>18</v>
      </c>
      <c r="P27" s="1028">
        <f t="shared" si="12"/>
        <v>18</v>
      </c>
      <c r="Q27" s="1028">
        <f t="shared" si="12"/>
        <v>18</v>
      </c>
      <c r="R27" s="1028">
        <f t="shared" si="12"/>
        <v>20</v>
      </c>
      <c r="S27" s="1028">
        <f t="shared" si="12"/>
        <v>19</v>
      </c>
      <c r="T27" s="1028">
        <f t="shared" si="12"/>
        <v>16</v>
      </c>
      <c r="U27" s="1028">
        <f t="shared" si="12"/>
        <v>19</v>
      </c>
      <c r="V27" s="1028">
        <f t="shared" si="12"/>
        <v>16</v>
      </c>
      <c r="W27" s="1327">
        <f>J27/E27</f>
        <v>0.49766355140186919</v>
      </c>
      <c r="X27" s="553"/>
      <c r="Y27" s="536"/>
      <c r="Z27" s="558" t="s">
        <v>925</v>
      </c>
      <c r="AA27" s="763">
        <f>J28</f>
        <v>0</v>
      </c>
      <c r="AB27" s="1328"/>
    </row>
    <row r="28" spans="1:30" s="4" customFormat="1">
      <c r="A28" s="530"/>
      <c r="B28" s="534" t="s">
        <v>925</v>
      </c>
      <c r="C28" s="533">
        <f>33+351</f>
        <v>384</v>
      </c>
      <c r="D28" s="533">
        <v>0</v>
      </c>
      <c r="E28" s="1037">
        <v>0</v>
      </c>
      <c r="F28" s="1037"/>
      <c r="G28" s="1037"/>
      <c r="H28" s="640"/>
      <c r="I28" s="1318">
        <f t="shared" si="5"/>
        <v>0</v>
      </c>
      <c r="J28" s="1031">
        <f t="shared" si="9"/>
        <v>0</v>
      </c>
      <c r="K28" s="1029"/>
      <c r="L28" s="1029"/>
      <c r="M28" s="1029"/>
      <c r="N28" s="1029"/>
      <c r="O28" s="1029"/>
      <c r="P28" s="1029"/>
      <c r="Q28" s="1029"/>
      <c r="R28" s="1029"/>
      <c r="S28" s="1029"/>
      <c r="T28" s="1029"/>
      <c r="U28" s="1029"/>
      <c r="V28" s="1029"/>
      <c r="W28" s="663"/>
      <c r="X28" s="542"/>
      <c r="Y28" s="541"/>
      <c r="Z28" s="556" t="s">
        <v>926</v>
      </c>
      <c r="AA28" s="763">
        <f>J29+J52+J90+J113</f>
        <v>782</v>
      </c>
      <c r="AB28" s="672"/>
    </row>
    <row r="29" spans="1:30" s="4" customFormat="1">
      <c r="A29" s="530"/>
      <c r="B29" s="534" t="s">
        <v>926</v>
      </c>
      <c r="C29" s="531">
        <v>69</v>
      </c>
      <c r="D29" s="533">
        <v>100</v>
      </c>
      <c r="E29" s="1037">
        <v>218</v>
      </c>
      <c r="F29" s="1037">
        <v>139</v>
      </c>
      <c r="G29" s="1037"/>
      <c r="H29" s="640">
        <f>E29/D29</f>
        <v>2.1800000000000002</v>
      </c>
      <c r="I29" s="1318">
        <f t="shared" si="5"/>
        <v>3.1594202898550723</v>
      </c>
      <c r="J29" s="1031">
        <f t="shared" si="9"/>
        <v>0</v>
      </c>
      <c r="K29" s="1029"/>
      <c r="L29" s="1029"/>
      <c r="M29" s="1029"/>
      <c r="N29" s="1029"/>
      <c r="O29" s="1029"/>
      <c r="P29" s="1029"/>
      <c r="Q29" s="1029"/>
      <c r="R29" s="1029"/>
      <c r="S29" s="1029"/>
      <c r="T29" s="1029"/>
      <c r="U29" s="1029"/>
      <c r="V29" s="1029"/>
      <c r="W29" s="663"/>
      <c r="X29" s="542"/>
      <c r="Y29" s="541"/>
      <c r="Z29" s="558" t="s">
        <v>927</v>
      </c>
      <c r="AA29" s="763">
        <f>J30+J53+J91+J114</f>
        <v>172</v>
      </c>
      <c r="AB29" s="2399"/>
    </row>
    <row r="30" spans="1:30" s="4" customFormat="1">
      <c r="A30" s="530"/>
      <c r="B30" s="534" t="s">
        <v>927</v>
      </c>
      <c r="C30" s="533">
        <v>119</v>
      </c>
      <c r="D30" s="533">
        <v>300</v>
      </c>
      <c r="E30" s="1037">
        <v>194</v>
      </c>
      <c r="F30" s="1037">
        <v>45</v>
      </c>
      <c r="G30" s="1037"/>
      <c r="H30" s="640">
        <f>E30/D30</f>
        <v>0.64666666666666661</v>
      </c>
      <c r="I30" s="1318">
        <f t="shared" si="5"/>
        <v>1.6302521008403361</v>
      </c>
      <c r="J30" s="1031">
        <f>SUM(K30:V30)</f>
        <v>73</v>
      </c>
      <c r="K30" s="1029">
        <v>5</v>
      </c>
      <c r="L30" s="1029">
        <v>4</v>
      </c>
      <c r="M30" s="1029">
        <v>6</v>
      </c>
      <c r="N30" s="1029">
        <v>8</v>
      </c>
      <c r="O30" s="1029">
        <v>5</v>
      </c>
      <c r="P30" s="1029">
        <v>6</v>
      </c>
      <c r="Q30" s="1029">
        <v>7</v>
      </c>
      <c r="R30" s="1029">
        <v>8</v>
      </c>
      <c r="S30" s="1029">
        <v>7</v>
      </c>
      <c r="T30" s="1029">
        <v>5</v>
      </c>
      <c r="U30" s="1029">
        <v>7</v>
      </c>
      <c r="V30" s="1029">
        <v>5</v>
      </c>
      <c r="W30" s="663">
        <f>J30/E30</f>
        <v>0.37628865979381443</v>
      </c>
      <c r="X30" s="542"/>
      <c r="Y30" s="541"/>
      <c r="Z30" s="558" t="s">
        <v>2011</v>
      </c>
      <c r="AA30" s="763">
        <f>J31+J54</f>
        <v>44</v>
      </c>
    </row>
    <row r="31" spans="1:30" s="4" customFormat="1">
      <c r="A31" s="530"/>
      <c r="B31" s="532" t="s">
        <v>1616</v>
      </c>
      <c r="C31" s="533">
        <v>0</v>
      </c>
      <c r="D31" s="533">
        <v>0</v>
      </c>
      <c r="E31" s="1037">
        <v>0</v>
      </c>
      <c r="F31" s="1037"/>
      <c r="G31" s="1037"/>
      <c r="H31" s="640"/>
      <c r="I31" s="1318">
        <f t="shared" si="5"/>
        <v>0</v>
      </c>
      <c r="J31" s="1031">
        <f t="shared" si="9"/>
        <v>20</v>
      </c>
      <c r="K31" s="1029">
        <v>1</v>
      </c>
      <c r="L31" s="1029">
        <v>2</v>
      </c>
      <c r="M31" s="1029">
        <v>2</v>
      </c>
      <c r="N31" s="1029">
        <v>1</v>
      </c>
      <c r="O31" s="1029">
        <v>3</v>
      </c>
      <c r="P31" s="1029">
        <v>2</v>
      </c>
      <c r="Q31" s="1029">
        <v>1</v>
      </c>
      <c r="R31" s="1029">
        <v>2</v>
      </c>
      <c r="S31" s="1029">
        <v>2</v>
      </c>
      <c r="T31" s="1029">
        <v>1</v>
      </c>
      <c r="U31" s="1029">
        <v>2</v>
      </c>
      <c r="V31" s="1029">
        <v>1</v>
      </c>
      <c r="W31" s="663"/>
      <c r="X31" s="542"/>
      <c r="Y31" s="541"/>
      <c r="Z31" s="764" t="s">
        <v>1388</v>
      </c>
      <c r="AA31" s="763">
        <f>J71+J92+J115</f>
        <v>577</v>
      </c>
      <c r="AB31" s="1164"/>
    </row>
    <row r="32" spans="1:30" s="4" customFormat="1">
      <c r="A32" s="751"/>
      <c r="B32" s="532" t="s">
        <v>2042</v>
      </c>
      <c r="C32" s="752"/>
      <c r="D32" s="533"/>
      <c r="E32" s="1037">
        <v>16</v>
      </c>
      <c r="F32" s="1037"/>
      <c r="G32" s="1037"/>
      <c r="H32" s="640"/>
      <c r="I32" s="1318">
        <f t="shared" si="5"/>
        <v>0</v>
      </c>
      <c r="J32" s="1031">
        <f t="shared" si="9"/>
        <v>120</v>
      </c>
      <c r="K32" s="1032">
        <v>10</v>
      </c>
      <c r="L32" s="1032">
        <f>K32</f>
        <v>10</v>
      </c>
      <c r="M32" s="1032">
        <f t="shared" ref="M32:V32" si="13">L32</f>
        <v>10</v>
      </c>
      <c r="N32" s="1032">
        <f t="shared" si="13"/>
        <v>10</v>
      </c>
      <c r="O32" s="1032">
        <f t="shared" si="13"/>
        <v>10</v>
      </c>
      <c r="P32" s="1032">
        <f t="shared" si="13"/>
        <v>10</v>
      </c>
      <c r="Q32" s="1032">
        <f t="shared" si="13"/>
        <v>10</v>
      </c>
      <c r="R32" s="1032">
        <f t="shared" si="13"/>
        <v>10</v>
      </c>
      <c r="S32" s="1032">
        <f t="shared" si="13"/>
        <v>10</v>
      </c>
      <c r="T32" s="1032">
        <f t="shared" si="13"/>
        <v>10</v>
      </c>
      <c r="U32" s="1032">
        <f t="shared" si="13"/>
        <v>10</v>
      </c>
      <c r="V32" s="1032">
        <f t="shared" si="13"/>
        <v>10</v>
      </c>
      <c r="W32" s="753"/>
      <c r="X32" s="554"/>
      <c r="Y32" s="541"/>
      <c r="Z32" s="764"/>
      <c r="AA32" s="763"/>
      <c r="AB32" s="1164"/>
    </row>
    <row r="33" spans="1:28" s="4" customFormat="1">
      <c r="A33" s="1323"/>
      <c r="B33" s="532" t="s">
        <v>1713</v>
      </c>
      <c r="C33" s="1324"/>
      <c r="D33" s="1034"/>
      <c r="E33" s="1325"/>
      <c r="F33" s="1325">
        <v>480</v>
      </c>
      <c r="G33" s="1325"/>
      <c r="H33" s="641"/>
      <c r="I33" s="1320">
        <f t="shared" si="5"/>
        <v>0</v>
      </c>
      <c r="J33" s="1036">
        <f>SUM(K33:V33)</f>
        <v>0</v>
      </c>
      <c r="K33" s="1032"/>
      <c r="L33" s="1032"/>
      <c r="M33" s="1032"/>
      <c r="N33" s="1984"/>
      <c r="O33" s="1984"/>
      <c r="P33" s="1984"/>
      <c r="Q33" s="1984"/>
      <c r="R33" s="1984"/>
      <c r="S33" s="1984"/>
      <c r="T33" s="1984"/>
      <c r="U33" s="1984"/>
      <c r="V33" s="1984"/>
      <c r="W33" s="641"/>
      <c r="X33" s="554"/>
      <c r="Y33" s="541"/>
      <c r="Z33" s="2342" t="s">
        <v>2044</v>
      </c>
      <c r="AA33" s="2343">
        <f>J32+J51+J94+J117</f>
        <v>605</v>
      </c>
      <c r="AB33" s="1326"/>
    </row>
    <row r="34" spans="1:28" s="1290" customFormat="1">
      <c r="A34" s="1285"/>
      <c r="B34" s="1285" t="s">
        <v>997</v>
      </c>
      <c r="C34" s="1292">
        <f>-16-312</f>
        <v>-328</v>
      </c>
      <c r="E34" s="1292">
        <v>-478</v>
      </c>
      <c r="F34" s="1292"/>
      <c r="G34" s="1292"/>
      <c r="H34" s="1292"/>
      <c r="I34" s="1294">
        <f>IFERROR(#REF!/C34,0)</f>
        <v>0</v>
      </c>
      <c r="J34" s="1292"/>
      <c r="K34" s="1285"/>
      <c r="L34" s="1285"/>
      <c r="M34" s="1285"/>
      <c r="N34" s="1285"/>
      <c r="O34" s="1285"/>
      <c r="P34" s="1285"/>
      <c r="Q34" s="1285"/>
      <c r="R34" s="1285"/>
      <c r="S34" s="1285"/>
      <c r="T34" s="1285"/>
      <c r="U34" s="1285"/>
      <c r="V34" s="1285"/>
      <c r="W34" s="1287"/>
      <c r="X34" s="1285"/>
      <c r="Y34" s="1298"/>
      <c r="Z34" s="1329" t="s">
        <v>2043</v>
      </c>
      <c r="AA34" s="1330">
        <f>J93+J116</f>
        <v>215</v>
      </c>
      <c r="AB34" s="1299"/>
    </row>
    <row r="35" spans="1:28" s="1340" customFormat="1">
      <c r="A35" s="1352">
        <v>2</v>
      </c>
      <c r="B35" s="1353" t="s">
        <v>829</v>
      </c>
      <c r="C35" s="1354">
        <f>C36+C39+C50</f>
        <v>888</v>
      </c>
      <c r="D35" s="1354">
        <f>D36+D39+D50</f>
        <v>1248</v>
      </c>
      <c r="E35" s="1354">
        <f>E36+E39+E50</f>
        <v>902</v>
      </c>
      <c r="F35" s="1354">
        <f>F36+F39+F50</f>
        <v>987</v>
      </c>
      <c r="G35" s="1354">
        <v>1586</v>
      </c>
      <c r="H35" s="1355">
        <f t="shared" si="8"/>
        <v>0.72275641025641024</v>
      </c>
      <c r="I35" s="1355">
        <f t="shared" si="5"/>
        <v>1.0157657657657657</v>
      </c>
      <c r="J35" s="1356">
        <f>SUM(K35:V35)</f>
        <v>1740</v>
      </c>
      <c r="K35" s="1354">
        <f>SUM(K36,K39,K50)</f>
        <v>144</v>
      </c>
      <c r="L35" s="1354">
        <f t="shared" ref="L35:V35" si="14">SUM(L36,L39,L50)</f>
        <v>136</v>
      </c>
      <c r="M35" s="1354">
        <f t="shared" si="14"/>
        <v>141</v>
      </c>
      <c r="N35" s="1354">
        <f t="shared" si="14"/>
        <v>154</v>
      </c>
      <c r="O35" s="1354">
        <f t="shared" si="14"/>
        <v>141</v>
      </c>
      <c r="P35" s="1354">
        <f t="shared" si="14"/>
        <v>145</v>
      </c>
      <c r="Q35" s="1354">
        <f t="shared" si="14"/>
        <v>150</v>
      </c>
      <c r="R35" s="1354">
        <f t="shared" si="14"/>
        <v>144</v>
      </c>
      <c r="S35" s="1354">
        <f t="shared" si="14"/>
        <v>141</v>
      </c>
      <c r="T35" s="1354">
        <f t="shared" si="14"/>
        <v>147</v>
      </c>
      <c r="U35" s="1354">
        <f t="shared" si="14"/>
        <v>147</v>
      </c>
      <c r="V35" s="1354">
        <f t="shared" si="14"/>
        <v>150</v>
      </c>
      <c r="W35" s="1355">
        <f>J35/E35</f>
        <v>1.9290465631929046</v>
      </c>
      <c r="X35" s="1357"/>
      <c r="Y35" s="1358"/>
      <c r="Z35" s="1359" t="s">
        <v>1723</v>
      </c>
      <c r="AA35" s="1360">
        <f>AA11+AA26</f>
        <v>22967</v>
      </c>
      <c r="AB35" s="1361"/>
    </row>
    <row r="36" spans="1:28" s="535" customFormat="1">
      <c r="A36" s="548"/>
      <c r="B36" s="551" t="s">
        <v>912</v>
      </c>
      <c r="C36" s="547">
        <f>SUM(C37:C38)</f>
        <v>402</v>
      </c>
      <c r="D36" s="547">
        <f>SUM(D37:D38)</f>
        <v>645</v>
      </c>
      <c r="E36" s="547">
        <f>SUM(E37:E38)</f>
        <v>407</v>
      </c>
      <c r="F36" s="547">
        <f>SUM(F37:F38)</f>
        <v>530</v>
      </c>
      <c r="G36" s="547">
        <f>SUM(G37:G38)</f>
        <v>0</v>
      </c>
      <c r="H36" s="661">
        <f t="shared" si="8"/>
        <v>0.63100775193798453</v>
      </c>
      <c r="I36" s="660">
        <f t="shared" si="5"/>
        <v>1.0124378109452736</v>
      </c>
      <c r="J36" s="1027">
        <f t="shared" si="9"/>
        <v>778</v>
      </c>
      <c r="K36" s="1033">
        <f>SUM(K37:K38)</f>
        <v>63</v>
      </c>
      <c r="L36" s="1033">
        <f t="shared" ref="L36:V36" si="15">SUM(L37:L38)</f>
        <v>59</v>
      </c>
      <c r="M36" s="1033">
        <f t="shared" si="15"/>
        <v>66</v>
      </c>
      <c r="N36" s="1033">
        <f t="shared" si="15"/>
        <v>69</v>
      </c>
      <c r="O36" s="1033">
        <f t="shared" si="15"/>
        <v>61</v>
      </c>
      <c r="P36" s="1033">
        <f t="shared" si="15"/>
        <v>65</v>
      </c>
      <c r="Q36" s="1033">
        <f t="shared" si="15"/>
        <v>67</v>
      </c>
      <c r="R36" s="1033">
        <f t="shared" si="15"/>
        <v>65</v>
      </c>
      <c r="S36" s="1033">
        <f t="shared" si="15"/>
        <v>63</v>
      </c>
      <c r="T36" s="1033">
        <f t="shared" si="15"/>
        <v>66</v>
      </c>
      <c r="U36" s="1033">
        <f t="shared" si="15"/>
        <v>68</v>
      </c>
      <c r="V36" s="1033">
        <f t="shared" si="15"/>
        <v>66</v>
      </c>
      <c r="W36" s="662">
        <f>J36/E36</f>
        <v>1.9115479115479115</v>
      </c>
      <c r="X36" s="553"/>
      <c r="Y36" s="536"/>
      <c r="Z36" s="567"/>
      <c r="AA36" s="1331"/>
    </row>
    <row r="37" spans="1:28" s="4" customFormat="1">
      <c r="A37" s="530"/>
      <c r="B37" s="532" t="s">
        <v>913</v>
      </c>
      <c r="C37" s="533">
        <v>218</v>
      </c>
      <c r="D37" s="533">
        <v>330</v>
      </c>
      <c r="E37" s="1037">
        <v>197</v>
      </c>
      <c r="F37" s="1037">
        <v>283</v>
      </c>
      <c r="G37" s="1037"/>
      <c r="H37" s="663">
        <f t="shared" si="8"/>
        <v>0.59696969696969693</v>
      </c>
      <c r="I37" s="1318">
        <f t="shared" si="5"/>
        <v>0.90366972477064222</v>
      </c>
      <c r="J37" s="1030">
        <f t="shared" si="9"/>
        <v>327</v>
      </c>
      <c r="K37" s="1034"/>
      <c r="L37" s="1034"/>
      <c r="M37" s="1034"/>
      <c r="N37" s="1034"/>
      <c r="O37" s="1034">
        <v>61</v>
      </c>
      <c r="P37" s="1034">
        <v>65</v>
      </c>
      <c r="Q37" s="1034">
        <v>67</v>
      </c>
      <c r="R37" s="1034">
        <v>65</v>
      </c>
      <c r="S37" s="1034">
        <v>63</v>
      </c>
      <c r="T37" s="1034">
        <v>6</v>
      </c>
      <c r="U37" s="1034"/>
      <c r="V37" s="1034"/>
      <c r="W37" s="663">
        <f>J37/E37</f>
        <v>1.6598984771573604</v>
      </c>
      <c r="X37" s="594"/>
      <c r="Y37" s="541"/>
    </row>
    <row r="38" spans="1:28" s="4" customFormat="1">
      <c r="A38" s="530"/>
      <c r="B38" s="532" t="s">
        <v>914</v>
      </c>
      <c r="C38" s="533">
        <v>184</v>
      </c>
      <c r="D38" s="533">
        <v>315</v>
      </c>
      <c r="E38" s="1037">
        <v>210</v>
      </c>
      <c r="F38" s="1037">
        <v>247</v>
      </c>
      <c r="G38" s="1037"/>
      <c r="H38" s="663">
        <f t="shared" si="8"/>
        <v>0.66666666666666663</v>
      </c>
      <c r="I38" s="1318">
        <f t="shared" si="5"/>
        <v>1.1413043478260869</v>
      </c>
      <c r="J38" s="1030">
        <f t="shared" si="9"/>
        <v>451</v>
      </c>
      <c r="K38" s="1034">
        <v>63</v>
      </c>
      <c r="L38" s="1034">
        <v>59</v>
      </c>
      <c r="M38" s="1034">
        <v>66</v>
      </c>
      <c r="N38" s="1034">
        <v>69</v>
      </c>
      <c r="O38" s="1034"/>
      <c r="P38" s="1034"/>
      <c r="Q38" s="1034"/>
      <c r="R38" s="1034"/>
      <c r="S38" s="1034"/>
      <c r="T38" s="1034">
        <v>60</v>
      </c>
      <c r="U38" s="1034">
        <v>68</v>
      </c>
      <c r="V38" s="1034">
        <v>66</v>
      </c>
      <c r="W38" s="663">
        <f>J38/E38</f>
        <v>2.1476190476190475</v>
      </c>
      <c r="X38" s="594"/>
      <c r="Y38" s="2176"/>
    </row>
    <row r="39" spans="1:28" s="535" customFormat="1">
      <c r="A39" s="548"/>
      <c r="B39" s="546" t="s">
        <v>915</v>
      </c>
      <c r="C39" s="547">
        <f>SUM(C40:C47)</f>
        <v>35</v>
      </c>
      <c r="D39" s="547">
        <f>SUM(D40:D47)</f>
        <v>53</v>
      </c>
      <c r="E39" s="547">
        <f>SUM(E40:E47)</f>
        <v>44</v>
      </c>
      <c r="F39" s="547">
        <f>SUM(F40:F47)</f>
        <v>23</v>
      </c>
      <c r="G39" s="547">
        <f>SUM(G40:G47)</f>
        <v>0</v>
      </c>
      <c r="H39" s="661">
        <f t="shared" si="8"/>
        <v>0.83018867924528306</v>
      </c>
      <c r="I39" s="660">
        <f t="shared" si="5"/>
        <v>1.2571428571428571</v>
      </c>
      <c r="J39" s="1027">
        <f t="shared" si="9"/>
        <v>131</v>
      </c>
      <c r="K39" s="1033">
        <f>SUM(K40:K47)</f>
        <v>16</v>
      </c>
      <c r="L39" s="1033">
        <f t="shared" ref="L39:V39" si="16">SUM(L40:L47)</f>
        <v>16</v>
      </c>
      <c r="M39" s="1033">
        <f t="shared" si="16"/>
        <v>4</v>
      </c>
      <c r="N39" s="1033">
        <f t="shared" si="16"/>
        <v>12</v>
      </c>
      <c r="O39" s="1033">
        <f t="shared" si="16"/>
        <v>16</v>
      </c>
      <c r="P39" s="1033">
        <f t="shared" si="16"/>
        <v>9</v>
      </c>
      <c r="Q39" s="1033">
        <f t="shared" si="16"/>
        <v>12</v>
      </c>
      <c r="R39" s="1033">
        <f t="shared" si="16"/>
        <v>10</v>
      </c>
      <c r="S39" s="1033">
        <f t="shared" si="16"/>
        <v>10</v>
      </c>
      <c r="T39" s="1033">
        <f t="shared" si="16"/>
        <v>10</v>
      </c>
      <c r="U39" s="1033">
        <f t="shared" si="16"/>
        <v>8</v>
      </c>
      <c r="V39" s="1033">
        <f t="shared" si="16"/>
        <v>8</v>
      </c>
      <c r="W39" s="662">
        <f>J39/E39</f>
        <v>2.9772727272727271</v>
      </c>
      <c r="X39" s="552"/>
      <c r="Y39" s="536"/>
    </row>
    <row r="40" spans="1:28">
      <c r="A40" s="530"/>
      <c r="B40" s="532" t="s">
        <v>916</v>
      </c>
      <c r="C40" s="531">
        <v>0</v>
      </c>
      <c r="D40" s="533">
        <v>13</v>
      </c>
      <c r="E40" s="1037">
        <v>0</v>
      </c>
      <c r="F40" s="1037">
        <v>0</v>
      </c>
      <c r="G40" s="1037"/>
      <c r="H40" s="663">
        <f t="shared" si="8"/>
        <v>0</v>
      </c>
      <c r="I40" s="1318">
        <f t="shared" si="5"/>
        <v>0</v>
      </c>
      <c r="J40" s="1030">
        <f t="shared" si="9"/>
        <v>35</v>
      </c>
      <c r="K40" s="1034">
        <v>6</v>
      </c>
      <c r="L40" s="1034"/>
      <c r="M40" s="1034"/>
      <c r="N40" s="1034">
        <v>3</v>
      </c>
      <c r="O40" s="1034">
        <v>8</v>
      </c>
      <c r="P40" s="1034"/>
      <c r="Q40" s="1034">
        <v>6</v>
      </c>
      <c r="R40" s="1034">
        <v>4</v>
      </c>
      <c r="S40" s="1034">
        <v>1</v>
      </c>
      <c r="T40" s="1034">
        <v>3</v>
      </c>
      <c r="U40" s="1034">
        <v>1</v>
      </c>
      <c r="V40" s="1034">
        <v>3</v>
      </c>
      <c r="W40" s="663"/>
      <c r="X40" s="542" t="s">
        <v>831</v>
      </c>
    </row>
    <row r="41" spans="1:28">
      <c r="A41" s="530"/>
      <c r="B41" s="532" t="s">
        <v>917</v>
      </c>
      <c r="C41" s="533">
        <v>7</v>
      </c>
      <c r="D41" s="533">
        <v>11</v>
      </c>
      <c r="E41" s="1037">
        <v>5</v>
      </c>
      <c r="F41" s="1037">
        <v>0</v>
      </c>
      <c r="G41" s="1037"/>
      <c r="H41" s="663">
        <f t="shared" si="8"/>
        <v>0.45454545454545453</v>
      </c>
      <c r="I41" s="1318">
        <f t="shared" si="5"/>
        <v>0.7142857142857143</v>
      </c>
      <c r="J41" s="1030">
        <f t="shared" si="9"/>
        <v>35</v>
      </c>
      <c r="K41" s="1034">
        <v>5</v>
      </c>
      <c r="L41" s="1034">
        <v>6</v>
      </c>
      <c r="M41" s="1034">
        <v>1</v>
      </c>
      <c r="N41" s="1034">
        <v>2</v>
      </c>
      <c r="O41" s="1034"/>
      <c r="P41" s="1034">
        <v>3</v>
      </c>
      <c r="Q41" s="1034">
        <v>6</v>
      </c>
      <c r="R41" s="1034">
        <v>2</v>
      </c>
      <c r="S41" s="1034">
        <v>3</v>
      </c>
      <c r="T41" s="1034">
        <v>2</v>
      </c>
      <c r="U41" s="1034">
        <v>3</v>
      </c>
      <c r="V41" s="1034">
        <v>2</v>
      </c>
      <c r="W41" s="663">
        <f>J41/E41</f>
        <v>7</v>
      </c>
      <c r="X41" s="542" t="s">
        <v>831</v>
      </c>
      <c r="Y41" s="511"/>
    </row>
    <row r="42" spans="1:28" s="567" customFormat="1">
      <c r="A42" s="530"/>
      <c r="B42" s="532" t="s">
        <v>918</v>
      </c>
      <c r="C42" s="533">
        <v>23</v>
      </c>
      <c r="D42" s="533">
        <v>14</v>
      </c>
      <c r="E42" s="1037">
        <v>36</v>
      </c>
      <c r="F42" s="1037">
        <v>23</v>
      </c>
      <c r="G42" s="1037"/>
      <c r="H42" s="663">
        <f t="shared" si="8"/>
        <v>2.5714285714285716</v>
      </c>
      <c r="I42" s="1318">
        <f t="shared" si="5"/>
        <v>1.5652173913043479</v>
      </c>
      <c r="J42" s="1030">
        <f t="shared" si="9"/>
        <v>61</v>
      </c>
      <c r="K42" s="1034">
        <v>5</v>
      </c>
      <c r="L42" s="1034">
        <v>10</v>
      </c>
      <c r="M42" s="1034">
        <v>3</v>
      </c>
      <c r="N42" s="1034">
        <v>7</v>
      </c>
      <c r="O42" s="1034">
        <v>8</v>
      </c>
      <c r="P42" s="1034">
        <v>6</v>
      </c>
      <c r="Q42" s="1034"/>
      <c r="R42" s="1034">
        <v>4</v>
      </c>
      <c r="S42" s="1034">
        <v>6</v>
      </c>
      <c r="T42" s="1034">
        <v>5</v>
      </c>
      <c r="U42" s="1034">
        <v>4</v>
      </c>
      <c r="V42" s="1034">
        <v>3</v>
      </c>
      <c r="W42" s="663">
        <f>J42/E42</f>
        <v>1.6944444444444444</v>
      </c>
      <c r="X42" s="542" t="s">
        <v>831</v>
      </c>
      <c r="Y42" s="1166"/>
    </row>
    <row r="43" spans="1:28">
      <c r="A43" s="530"/>
      <c r="B43" s="532" t="s">
        <v>919</v>
      </c>
      <c r="C43" s="533">
        <v>5</v>
      </c>
      <c r="D43" s="533">
        <v>7</v>
      </c>
      <c r="E43" s="1037">
        <v>1</v>
      </c>
      <c r="F43" s="1037">
        <v>0</v>
      </c>
      <c r="G43" s="1037"/>
      <c r="H43" s="663">
        <f t="shared" si="8"/>
        <v>0.14285714285714285</v>
      </c>
      <c r="I43" s="1318">
        <f t="shared" si="5"/>
        <v>0.2</v>
      </c>
      <c r="J43" s="1027">
        <f t="shared" si="9"/>
        <v>0</v>
      </c>
      <c r="K43" s="1035"/>
      <c r="L43" s="1035"/>
      <c r="M43" s="1035"/>
      <c r="N43" s="1035"/>
      <c r="O43" s="1035"/>
      <c r="P43" s="1035"/>
      <c r="Q43" s="1035"/>
      <c r="R43" s="1035"/>
      <c r="S43" s="1035"/>
      <c r="T43" s="1035"/>
      <c r="U43" s="1035"/>
      <c r="V43" s="1035"/>
      <c r="W43" s="663"/>
      <c r="X43" s="554" t="s">
        <v>831</v>
      </c>
    </row>
    <row r="44" spans="1:28">
      <c r="A44" s="530"/>
      <c r="B44" s="532" t="s">
        <v>920</v>
      </c>
      <c r="C44" s="531">
        <v>0</v>
      </c>
      <c r="D44" s="533">
        <v>8</v>
      </c>
      <c r="E44" s="1037">
        <v>2</v>
      </c>
      <c r="F44" s="1037">
        <v>0</v>
      </c>
      <c r="G44" s="1037"/>
      <c r="H44" s="663">
        <f t="shared" si="8"/>
        <v>0.25</v>
      </c>
      <c r="I44" s="1318">
        <f t="shared" si="5"/>
        <v>0</v>
      </c>
      <c r="J44" s="1027">
        <f t="shared" si="9"/>
        <v>0</v>
      </c>
      <c r="K44" s="1035"/>
      <c r="L44" s="1035"/>
      <c r="M44" s="1035"/>
      <c r="N44" s="1035"/>
      <c r="O44" s="1035"/>
      <c r="P44" s="1035"/>
      <c r="Q44" s="1035"/>
      <c r="R44" s="1035"/>
      <c r="S44" s="1035"/>
      <c r="T44" s="1035"/>
      <c r="U44" s="1035"/>
      <c r="V44" s="1035"/>
      <c r="W44" s="663"/>
      <c r="X44" s="554" t="s">
        <v>831</v>
      </c>
    </row>
    <row r="45" spans="1:28">
      <c r="A45" s="549"/>
      <c r="B45" s="532" t="s">
        <v>921</v>
      </c>
      <c r="C45" s="531">
        <v>0</v>
      </c>
      <c r="D45" s="531">
        <v>0</v>
      </c>
      <c r="E45" s="1037">
        <v>0</v>
      </c>
      <c r="F45" s="1037">
        <v>0</v>
      </c>
      <c r="G45" s="1037"/>
      <c r="H45" s="663"/>
      <c r="I45" s="1318">
        <f t="shared" si="5"/>
        <v>0</v>
      </c>
      <c r="J45" s="1027">
        <f t="shared" si="9"/>
        <v>0</v>
      </c>
      <c r="K45" s="1030"/>
      <c r="L45" s="1030"/>
      <c r="M45" s="1030"/>
      <c r="N45" s="1030"/>
      <c r="O45" s="1030"/>
      <c r="P45" s="1030"/>
      <c r="Q45" s="1030"/>
      <c r="R45" s="1030"/>
      <c r="S45" s="1030"/>
      <c r="T45" s="1030"/>
      <c r="U45" s="1030"/>
      <c r="V45" s="1030"/>
      <c r="W45" s="663"/>
      <c r="X45" s="538"/>
      <c r="Z45" s="509"/>
    </row>
    <row r="46" spans="1:28">
      <c r="A46" s="530"/>
      <c r="B46" s="532" t="s">
        <v>922</v>
      </c>
      <c r="C46" s="531">
        <v>0</v>
      </c>
      <c r="D46" s="531">
        <v>0</v>
      </c>
      <c r="E46" s="1037">
        <v>0</v>
      </c>
      <c r="F46" s="1037">
        <v>0</v>
      </c>
      <c r="G46" s="1037"/>
      <c r="H46" s="663"/>
      <c r="I46" s="1318">
        <f t="shared" si="5"/>
        <v>0</v>
      </c>
      <c r="J46" s="1027">
        <f t="shared" si="9"/>
        <v>0</v>
      </c>
      <c r="K46" s="1030"/>
      <c r="L46" s="1030"/>
      <c r="M46" s="1030"/>
      <c r="N46" s="1030"/>
      <c r="O46" s="1030"/>
      <c r="P46" s="1030"/>
      <c r="Q46" s="1030"/>
      <c r="R46" s="1030"/>
      <c r="S46" s="1030"/>
      <c r="T46" s="1030"/>
      <c r="U46" s="1030"/>
      <c r="V46" s="1030"/>
      <c r="W46" s="663"/>
      <c r="X46" s="538"/>
      <c r="Z46" s="509"/>
    </row>
    <row r="47" spans="1:28">
      <c r="A47" s="529"/>
      <c r="B47" s="532" t="s">
        <v>923</v>
      </c>
      <c r="C47" s="1030"/>
      <c r="D47" s="1030">
        <v>0</v>
      </c>
      <c r="E47" s="1037">
        <v>0</v>
      </c>
      <c r="F47" s="1037">
        <v>0</v>
      </c>
      <c r="G47" s="1037"/>
      <c r="H47" s="640"/>
      <c r="I47" s="1318">
        <f t="shared" si="5"/>
        <v>0</v>
      </c>
      <c r="J47" s="1027">
        <f t="shared" si="9"/>
        <v>0</v>
      </c>
      <c r="K47" s="1034"/>
      <c r="L47" s="1034"/>
      <c r="M47" s="1034"/>
      <c r="N47" s="1034"/>
      <c r="O47" s="1034"/>
      <c r="P47" s="1034"/>
      <c r="Q47" s="1034"/>
      <c r="R47" s="1034"/>
      <c r="S47" s="1034"/>
      <c r="T47" s="1034"/>
      <c r="U47" s="1034"/>
      <c r="V47" s="1034"/>
      <c r="W47" s="640"/>
      <c r="X47" s="538"/>
    </row>
    <row r="48" spans="1:28" s="1338" customFormat="1">
      <c r="A48" s="2364"/>
      <c r="B48" s="2365" t="s">
        <v>2001</v>
      </c>
      <c r="C48" s="2366"/>
      <c r="D48" s="2366"/>
      <c r="E48" s="1938"/>
      <c r="F48" s="1938"/>
      <c r="G48" s="1938"/>
      <c r="H48" s="2368"/>
      <c r="I48" s="2375"/>
      <c r="J48" s="2385">
        <f t="shared" si="9"/>
        <v>0</v>
      </c>
      <c r="K48" s="2367"/>
      <c r="L48" s="2367"/>
      <c r="M48" s="2367"/>
      <c r="N48" s="2367"/>
      <c r="O48" s="2367"/>
      <c r="P48" s="2367"/>
      <c r="Q48" s="2367"/>
      <c r="R48" s="2367"/>
      <c r="S48" s="2367"/>
      <c r="T48" s="2367"/>
      <c r="U48" s="2367"/>
      <c r="V48" s="2367"/>
      <c r="W48" s="2368"/>
      <c r="X48" s="2374"/>
    </row>
    <row r="49" spans="1:26" s="1338" customFormat="1">
      <c r="A49" s="2364"/>
      <c r="B49" s="2365" t="s">
        <v>2002</v>
      </c>
      <c r="C49" s="2366"/>
      <c r="D49" s="2366"/>
      <c r="E49" s="1938"/>
      <c r="F49" s="1938"/>
      <c r="G49" s="1938"/>
      <c r="H49" s="2368"/>
      <c r="I49" s="2375"/>
      <c r="J49" s="2385">
        <f t="shared" si="9"/>
        <v>0</v>
      </c>
      <c r="K49" s="2367"/>
      <c r="L49" s="2367"/>
      <c r="M49" s="2367"/>
      <c r="N49" s="2367"/>
      <c r="O49" s="2367"/>
      <c r="P49" s="2367"/>
      <c r="Q49" s="2367"/>
      <c r="R49" s="2367"/>
      <c r="S49" s="2367"/>
      <c r="T49" s="2367"/>
      <c r="U49" s="2367"/>
      <c r="V49" s="2367"/>
      <c r="W49" s="2368"/>
      <c r="X49" s="2374"/>
    </row>
    <row r="50" spans="1:26" s="535" customFormat="1">
      <c r="A50" s="548"/>
      <c r="B50" s="550" t="s">
        <v>924</v>
      </c>
      <c r="C50" s="547">
        <f>SUM(C51:C54)</f>
        <v>451</v>
      </c>
      <c r="D50" s="547">
        <f>SUM(D51:D54)</f>
        <v>550</v>
      </c>
      <c r="E50" s="547">
        <f>SUM(E51:E54)</f>
        <v>451</v>
      </c>
      <c r="F50" s="547">
        <f>SUM(F51:F55)</f>
        <v>434</v>
      </c>
      <c r="G50" s="547">
        <f>SUM(G51:G55)</f>
        <v>0</v>
      </c>
      <c r="H50" s="662">
        <f>E50/D50</f>
        <v>0.82</v>
      </c>
      <c r="I50" s="660">
        <f>IFERROR(E50/C50,0)</f>
        <v>1</v>
      </c>
      <c r="J50" s="1027">
        <f>SUM(K50:V50)</f>
        <v>831</v>
      </c>
      <c r="K50" s="1033">
        <f>SUM(K51:K54)</f>
        <v>65</v>
      </c>
      <c r="L50" s="1033">
        <f t="shared" ref="L50:V50" si="17">SUM(L51:L54)</f>
        <v>61</v>
      </c>
      <c r="M50" s="1033">
        <f t="shared" si="17"/>
        <v>71</v>
      </c>
      <c r="N50" s="1033">
        <f t="shared" si="17"/>
        <v>73</v>
      </c>
      <c r="O50" s="1033">
        <f t="shared" si="17"/>
        <v>64</v>
      </c>
      <c r="P50" s="1033">
        <f t="shared" si="17"/>
        <v>71</v>
      </c>
      <c r="Q50" s="1033">
        <f t="shared" si="17"/>
        <v>71</v>
      </c>
      <c r="R50" s="1033">
        <f t="shared" si="17"/>
        <v>69</v>
      </c>
      <c r="S50" s="1033">
        <f t="shared" si="17"/>
        <v>68</v>
      </c>
      <c r="T50" s="1033">
        <f t="shared" si="17"/>
        <v>71</v>
      </c>
      <c r="U50" s="1033">
        <f t="shared" si="17"/>
        <v>71</v>
      </c>
      <c r="V50" s="1033">
        <f t="shared" si="17"/>
        <v>76</v>
      </c>
      <c r="W50" s="662">
        <f>J50/E50</f>
        <v>1.8425720620842572</v>
      </c>
      <c r="X50" s="552"/>
    </row>
    <row r="51" spans="1:26" s="567" customFormat="1">
      <c r="A51" s="530"/>
      <c r="B51" s="532" t="s">
        <v>2042</v>
      </c>
      <c r="C51" s="531">
        <v>0</v>
      </c>
      <c r="D51" s="531">
        <v>0</v>
      </c>
      <c r="E51" s="1037"/>
      <c r="F51" s="1037"/>
      <c r="G51" s="1037"/>
      <c r="H51" s="663"/>
      <c r="I51" s="1318">
        <f t="shared" si="5"/>
        <v>0</v>
      </c>
      <c r="J51" s="1030">
        <f t="shared" si="9"/>
        <v>0</v>
      </c>
      <c r="K51" s="1035"/>
      <c r="L51" s="1035"/>
      <c r="M51" s="1035"/>
      <c r="N51" s="1035"/>
      <c r="O51" s="1035"/>
      <c r="P51" s="1035"/>
      <c r="Q51" s="1035"/>
      <c r="R51" s="1035"/>
      <c r="S51" s="1035"/>
      <c r="T51" s="1035"/>
      <c r="U51" s="1035"/>
      <c r="V51" s="1035"/>
      <c r="W51" s="663"/>
      <c r="X51" s="554" t="s">
        <v>831</v>
      </c>
    </row>
    <row r="52" spans="1:26" s="567" customFormat="1">
      <c r="A52" s="530"/>
      <c r="B52" s="532" t="s">
        <v>926</v>
      </c>
      <c r="C52" s="531">
        <v>413</v>
      </c>
      <c r="D52" s="531">
        <v>500</v>
      </c>
      <c r="E52" s="1037">
        <v>353</v>
      </c>
      <c r="F52" s="1037">
        <v>413</v>
      </c>
      <c r="G52" s="1037"/>
      <c r="H52" s="663"/>
      <c r="I52" s="1318">
        <f t="shared" si="5"/>
        <v>0.85472154963680391</v>
      </c>
      <c r="J52" s="1031">
        <f t="shared" si="9"/>
        <v>782</v>
      </c>
      <c r="K52" s="1036">
        <v>63</v>
      </c>
      <c r="L52" s="1036">
        <v>60</v>
      </c>
      <c r="M52" s="1036">
        <v>66</v>
      </c>
      <c r="N52" s="1036">
        <v>69</v>
      </c>
      <c r="O52" s="1036">
        <v>61</v>
      </c>
      <c r="P52" s="1036">
        <v>65</v>
      </c>
      <c r="Q52" s="1036">
        <v>67</v>
      </c>
      <c r="R52" s="1036">
        <v>65</v>
      </c>
      <c r="S52" s="1036">
        <v>63</v>
      </c>
      <c r="T52" s="1036">
        <v>66</v>
      </c>
      <c r="U52" s="1036">
        <v>68</v>
      </c>
      <c r="V52" s="1036">
        <v>69</v>
      </c>
      <c r="W52" s="663"/>
      <c r="X52" s="554" t="s">
        <v>831</v>
      </c>
    </row>
    <row r="53" spans="1:26" s="567" customFormat="1">
      <c r="A53" s="530"/>
      <c r="B53" s="532" t="s">
        <v>927</v>
      </c>
      <c r="C53" s="533">
        <v>35</v>
      </c>
      <c r="D53" s="533">
        <v>50</v>
      </c>
      <c r="E53" s="1037">
        <v>95</v>
      </c>
      <c r="F53" s="1037">
        <v>21</v>
      </c>
      <c r="G53" s="1037"/>
      <c r="H53" s="663"/>
      <c r="I53" s="1318">
        <f t="shared" si="5"/>
        <v>2.7142857142857144</v>
      </c>
      <c r="J53" s="1031">
        <f t="shared" si="9"/>
        <v>25</v>
      </c>
      <c r="K53" s="1036">
        <v>2</v>
      </c>
      <c r="L53" s="1036">
        <v>0</v>
      </c>
      <c r="M53" s="1036">
        <v>3</v>
      </c>
      <c r="N53" s="1036">
        <v>1</v>
      </c>
      <c r="O53" s="1036">
        <v>2</v>
      </c>
      <c r="P53" s="1036">
        <v>3</v>
      </c>
      <c r="Q53" s="1036">
        <v>1</v>
      </c>
      <c r="R53" s="1036">
        <v>3</v>
      </c>
      <c r="S53" s="1036">
        <v>2</v>
      </c>
      <c r="T53" s="1036">
        <v>3</v>
      </c>
      <c r="U53" s="1036">
        <v>1</v>
      </c>
      <c r="V53" s="1036">
        <v>4</v>
      </c>
      <c r="W53" s="663">
        <f>J53/E53</f>
        <v>0.26315789473684209</v>
      </c>
      <c r="X53" s="542" t="s">
        <v>831</v>
      </c>
    </row>
    <row r="54" spans="1:26" s="567" customFormat="1">
      <c r="A54" s="751"/>
      <c r="B54" s="532" t="s">
        <v>1616</v>
      </c>
      <c r="C54" s="752">
        <v>3</v>
      </c>
      <c r="D54" s="752"/>
      <c r="E54" s="1037">
        <v>3</v>
      </c>
      <c r="F54" s="1325"/>
      <c r="G54" s="1325"/>
      <c r="H54" s="753"/>
      <c r="I54" s="1318">
        <f t="shared" si="5"/>
        <v>1</v>
      </c>
      <c r="J54" s="1031">
        <f t="shared" si="9"/>
        <v>24</v>
      </c>
      <c r="K54" s="1036">
        <v>0</v>
      </c>
      <c r="L54" s="1036">
        <v>1</v>
      </c>
      <c r="M54" s="1036">
        <v>2</v>
      </c>
      <c r="N54" s="1036">
        <v>3</v>
      </c>
      <c r="O54" s="1036">
        <v>1</v>
      </c>
      <c r="P54" s="1036">
        <v>3</v>
      </c>
      <c r="Q54" s="1036">
        <v>3</v>
      </c>
      <c r="R54" s="1036">
        <v>1</v>
      </c>
      <c r="S54" s="1036">
        <v>3</v>
      </c>
      <c r="T54" s="1036">
        <v>2</v>
      </c>
      <c r="U54" s="1036">
        <v>2</v>
      </c>
      <c r="V54" s="1036">
        <v>3</v>
      </c>
      <c r="W54" s="753"/>
      <c r="X54" s="554"/>
    </row>
    <row r="55" spans="1:26" s="567" customFormat="1">
      <c r="A55" s="751"/>
      <c r="B55" s="532" t="s">
        <v>2012</v>
      </c>
      <c r="C55" s="752"/>
      <c r="D55" s="2188"/>
      <c r="E55" s="1325"/>
      <c r="F55" s="1325"/>
      <c r="G55" s="1325"/>
      <c r="H55" s="753"/>
      <c r="I55" s="2189"/>
      <c r="J55" s="1036"/>
      <c r="K55" s="1036"/>
      <c r="L55" s="1036"/>
      <c r="M55" s="1036"/>
      <c r="N55" s="1036"/>
      <c r="O55" s="1036"/>
      <c r="P55" s="1036"/>
      <c r="Q55" s="1036"/>
      <c r="R55" s="1036"/>
      <c r="S55" s="1036"/>
      <c r="T55" s="1036"/>
      <c r="U55" s="1036"/>
      <c r="V55" s="1036"/>
      <c r="W55" s="753"/>
      <c r="X55" s="554"/>
    </row>
    <row r="56" spans="1:26" s="1297" customFormat="1">
      <c r="A56" s="1292"/>
      <c r="B56" s="1292" t="s">
        <v>997</v>
      </c>
      <c r="C56" s="1292">
        <v>-17</v>
      </c>
      <c r="E56" s="1292">
        <v>-16</v>
      </c>
      <c r="F56" s="1292"/>
      <c r="G56" s="1292"/>
      <c r="H56" s="1292"/>
      <c r="I56" s="1294">
        <f>IFERROR(#REF!/C56,0)</f>
        <v>0</v>
      </c>
      <c r="J56" s="1311"/>
      <c r="K56" s="1288"/>
      <c r="L56" s="1288"/>
      <c r="M56" s="1288"/>
      <c r="N56" s="1288"/>
      <c r="O56" s="1288"/>
      <c r="P56" s="1288"/>
      <c r="Q56" s="1288"/>
      <c r="R56" s="1288"/>
      <c r="S56" s="1288"/>
      <c r="T56" s="1288"/>
      <c r="U56" s="1288"/>
      <c r="V56" s="1288"/>
      <c r="W56" s="1294"/>
      <c r="X56" s="1292"/>
    </row>
    <row r="57" spans="1:26" s="1340" customFormat="1">
      <c r="A57" s="1362">
        <v>3</v>
      </c>
      <c r="B57" s="1353" t="s">
        <v>830</v>
      </c>
      <c r="C57" s="1363">
        <f>C58+C69</f>
        <v>1800</v>
      </c>
      <c r="D57" s="1363">
        <f>D58+D69</f>
        <v>1738</v>
      </c>
      <c r="E57" s="1363">
        <f>E58+E69</f>
        <v>1578</v>
      </c>
      <c r="F57" s="1363">
        <f>F58+F69</f>
        <v>1611</v>
      </c>
      <c r="G57" s="1363">
        <v>1621</v>
      </c>
      <c r="H57" s="1339">
        <f t="shared" si="8"/>
        <v>0.90794016110471809</v>
      </c>
      <c r="I57" s="1339">
        <f t="shared" si="5"/>
        <v>0.87666666666666671</v>
      </c>
      <c r="J57" s="1364">
        <f>SUM(K57:V57)</f>
        <v>1624</v>
      </c>
      <c r="K57" s="1365">
        <f>SUM(K58,K69)</f>
        <v>141</v>
      </c>
      <c r="L57" s="1365">
        <f t="shared" ref="L57:V57" si="18">SUM(L58,L69)</f>
        <v>127</v>
      </c>
      <c r="M57" s="1365">
        <f t="shared" si="18"/>
        <v>134</v>
      </c>
      <c r="N57" s="1365">
        <f t="shared" si="18"/>
        <v>127</v>
      </c>
      <c r="O57" s="1365">
        <f t="shared" si="18"/>
        <v>131</v>
      </c>
      <c r="P57" s="1365">
        <f t="shared" si="18"/>
        <v>130</v>
      </c>
      <c r="Q57" s="1365">
        <f t="shared" si="18"/>
        <v>127</v>
      </c>
      <c r="R57" s="1365">
        <f t="shared" si="18"/>
        <v>138</v>
      </c>
      <c r="S57" s="1365">
        <f t="shared" si="18"/>
        <v>133</v>
      </c>
      <c r="T57" s="1365">
        <f t="shared" si="18"/>
        <v>136</v>
      </c>
      <c r="U57" s="1365">
        <f t="shared" si="18"/>
        <v>157</v>
      </c>
      <c r="V57" s="1365">
        <f t="shared" si="18"/>
        <v>143</v>
      </c>
      <c r="W57" s="1366">
        <f>J57/E57</f>
        <v>1.0291508238276299</v>
      </c>
      <c r="X57" s="1367"/>
      <c r="Y57" s="1349"/>
      <c r="Z57" s="1341"/>
    </row>
    <row r="58" spans="1:26">
      <c r="A58" s="548"/>
      <c r="B58" s="546" t="s">
        <v>915</v>
      </c>
      <c r="C58" s="547">
        <f>SUM(C59:C66)</f>
        <v>1211</v>
      </c>
      <c r="D58" s="547">
        <f>SUM(D59:D66)</f>
        <v>1463</v>
      </c>
      <c r="E58" s="547">
        <f>SUM(E59:E66)</f>
        <v>840</v>
      </c>
      <c r="F58" s="547">
        <f>SUM(F59:F66)</f>
        <v>1127</v>
      </c>
      <c r="G58" s="547">
        <f>SUM(G59:G66)</f>
        <v>0</v>
      </c>
      <c r="H58" s="661">
        <f t="shared" si="8"/>
        <v>0.57416267942583732</v>
      </c>
      <c r="I58" s="660">
        <f t="shared" si="5"/>
        <v>0.69364161849710981</v>
      </c>
      <c r="J58" s="1026">
        <f>SUM(K58:V58)</f>
        <v>1239</v>
      </c>
      <c r="K58" s="1028">
        <f>SUM(K59:K68)</f>
        <v>111</v>
      </c>
      <c r="L58" s="1028">
        <f t="shared" ref="L58:V58" si="19">SUM(L59:L68)</f>
        <v>96</v>
      </c>
      <c r="M58" s="1028">
        <f t="shared" si="19"/>
        <v>104</v>
      </c>
      <c r="N58" s="1028">
        <f t="shared" si="19"/>
        <v>97</v>
      </c>
      <c r="O58" s="1028">
        <f t="shared" si="19"/>
        <v>58</v>
      </c>
      <c r="P58" s="1028">
        <f t="shared" si="19"/>
        <v>60</v>
      </c>
      <c r="Q58" s="1028">
        <f t="shared" si="19"/>
        <v>95</v>
      </c>
      <c r="R58" s="1028">
        <f t="shared" si="19"/>
        <v>120</v>
      </c>
      <c r="S58" s="1028">
        <f t="shared" si="19"/>
        <v>120</v>
      </c>
      <c r="T58" s="1028">
        <f t="shared" si="19"/>
        <v>118</v>
      </c>
      <c r="U58" s="1028">
        <f t="shared" si="19"/>
        <v>136</v>
      </c>
      <c r="V58" s="1028">
        <f t="shared" si="19"/>
        <v>124</v>
      </c>
      <c r="W58" s="662">
        <f>J58/E58</f>
        <v>1.4750000000000001</v>
      </c>
      <c r="X58" s="538"/>
    </row>
    <row r="59" spans="1:26" s="567" customFormat="1">
      <c r="A59" s="530"/>
      <c r="B59" s="532" t="s">
        <v>916</v>
      </c>
      <c r="C59" s="531">
        <v>0</v>
      </c>
      <c r="D59" s="531">
        <v>5</v>
      </c>
      <c r="E59" s="1037">
        <v>0</v>
      </c>
      <c r="F59" s="1037"/>
      <c r="G59" s="1037"/>
      <c r="H59" s="663">
        <f>E59/D59</f>
        <v>0</v>
      </c>
      <c r="I59" s="1318">
        <f t="shared" si="5"/>
        <v>0</v>
      </c>
      <c r="J59" s="1031">
        <f t="shared" si="9"/>
        <v>0</v>
      </c>
      <c r="K59" s="1029"/>
      <c r="L59" s="1029"/>
      <c r="M59" s="1029"/>
      <c r="N59" s="1029"/>
      <c r="O59" s="1029"/>
      <c r="P59" s="1029"/>
      <c r="Q59" s="1029"/>
      <c r="R59" s="1029"/>
      <c r="S59" s="1029"/>
      <c r="T59" s="1029"/>
      <c r="U59" s="1029"/>
      <c r="V59" s="1029"/>
      <c r="W59" s="663"/>
      <c r="X59" s="569"/>
    </row>
    <row r="60" spans="1:26" s="567" customFormat="1">
      <c r="A60" s="530"/>
      <c r="B60" s="532" t="s">
        <v>917</v>
      </c>
      <c r="C60" s="531">
        <v>0</v>
      </c>
      <c r="D60" s="531">
        <v>0</v>
      </c>
      <c r="E60" s="1037">
        <v>0</v>
      </c>
      <c r="F60" s="1037"/>
      <c r="G60" s="1037"/>
      <c r="H60" s="663"/>
      <c r="I60" s="1318">
        <f t="shared" si="5"/>
        <v>0</v>
      </c>
      <c r="J60" s="1031">
        <f t="shared" si="9"/>
        <v>0</v>
      </c>
      <c r="K60" s="1031"/>
      <c r="L60" s="1031"/>
      <c r="M60" s="1031"/>
      <c r="N60" s="1031"/>
      <c r="O60" s="1031"/>
      <c r="P60" s="1031"/>
      <c r="Q60" s="1031"/>
      <c r="R60" s="1031"/>
      <c r="S60" s="1031"/>
      <c r="T60" s="1031"/>
      <c r="U60" s="1031"/>
      <c r="V60" s="1031"/>
      <c r="W60" s="663"/>
      <c r="X60" s="1167"/>
      <c r="Y60" s="1168"/>
    </row>
    <row r="61" spans="1:26" s="567" customFormat="1">
      <c r="A61" s="530"/>
      <c r="B61" s="532" t="s">
        <v>918</v>
      </c>
      <c r="C61" s="531">
        <v>0</v>
      </c>
      <c r="D61" s="531">
        <v>0</v>
      </c>
      <c r="E61" s="1037">
        <v>0</v>
      </c>
      <c r="F61" s="1037"/>
      <c r="G61" s="1037"/>
      <c r="H61" s="663"/>
      <c r="I61" s="1318">
        <f t="shared" si="5"/>
        <v>0</v>
      </c>
      <c r="J61" s="1031">
        <f t="shared" si="9"/>
        <v>0</v>
      </c>
      <c r="K61" s="1031"/>
      <c r="L61" s="1031"/>
      <c r="M61" s="1031"/>
      <c r="N61" s="1031"/>
      <c r="O61" s="1031"/>
      <c r="P61" s="1031"/>
      <c r="Q61" s="1031"/>
      <c r="R61" s="1031"/>
      <c r="S61" s="1031"/>
      <c r="T61" s="1031"/>
      <c r="U61" s="1031"/>
      <c r="V61" s="1031"/>
      <c r="W61" s="663"/>
      <c r="X61" s="1167"/>
      <c r="Y61" s="1168"/>
    </row>
    <row r="62" spans="1:26" s="567" customFormat="1">
      <c r="A62" s="530"/>
      <c r="B62" s="532" t="s">
        <v>919</v>
      </c>
      <c r="C62" s="531">
        <v>0</v>
      </c>
      <c r="D62" s="531">
        <v>3</v>
      </c>
      <c r="E62" s="1037">
        <v>0</v>
      </c>
      <c r="F62" s="1037"/>
      <c r="G62" s="1037"/>
      <c r="H62" s="663">
        <f t="shared" si="8"/>
        <v>0</v>
      </c>
      <c r="I62" s="1318">
        <f t="shared" si="5"/>
        <v>0</v>
      </c>
      <c r="J62" s="1031">
        <f t="shared" si="9"/>
        <v>0</v>
      </c>
      <c r="K62" s="1031"/>
      <c r="L62" s="1031"/>
      <c r="M62" s="1031"/>
      <c r="N62" s="1031"/>
      <c r="O62" s="1031"/>
      <c r="P62" s="1031"/>
      <c r="Q62" s="1031"/>
      <c r="R62" s="1031"/>
      <c r="S62" s="1031"/>
      <c r="T62" s="1031"/>
      <c r="U62" s="1031"/>
      <c r="V62" s="1031"/>
      <c r="W62" s="663"/>
      <c r="X62" s="569"/>
      <c r="Y62" s="1169"/>
    </row>
    <row r="63" spans="1:26" s="567" customFormat="1">
      <c r="A63" s="530"/>
      <c r="B63" s="532" t="s">
        <v>920</v>
      </c>
      <c r="C63" s="531">
        <v>0</v>
      </c>
      <c r="D63" s="531">
        <v>5</v>
      </c>
      <c r="E63" s="1037">
        <v>0</v>
      </c>
      <c r="F63" s="1037"/>
      <c r="G63" s="1037"/>
      <c r="H63" s="663">
        <f t="shared" si="8"/>
        <v>0</v>
      </c>
      <c r="I63" s="1318">
        <f t="shared" si="5"/>
        <v>0</v>
      </c>
      <c r="J63" s="1031">
        <f t="shared" si="9"/>
        <v>0</v>
      </c>
      <c r="K63" s="1031"/>
      <c r="L63" s="1031"/>
      <c r="M63" s="1031"/>
      <c r="N63" s="1031"/>
      <c r="O63" s="1031"/>
      <c r="P63" s="1031"/>
      <c r="Q63" s="1031"/>
      <c r="R63" s="1031"/>
      <c r="S63" s="1031"/>
      <c r="T63" s="1031"/>
      <c r="U63" s="1031"/>
      <c r="V63" s="1031"/>
      <c r="W63" s="663"/>
      <c r="X63" s="569"/>
      <c r="Y63" s="1170"/>
    </row>
    <row r="64" spans="1:26" s="567" customFormat="1">
      <c r="A64" s="530"/>
      <c r="B64" s="532" t="s">
        <v>921</v>
      </c>
      <c r="C64" s="531">
        <v>545</v>
      </c>
      <c r="D64" s="533">
        <v>720</v>
      </c>
      <c r="E64" s="1037">
        <v>200</v>
      </c>
      <c r="F64" s="1037">
        <v>477</v>
      </c>
      <c r="G64" s="1037"/>
      <c r="H64" s="663">
        <f t="shared" si="8"/>
        <v>0.27777777777777779</v>
      </c>
      <c r="I64" s="1318">
        <f t="shared" si="5"/>
        <v>0.3669724770642202</v>
      </c>
      <c r="J64" s="1031">
        <f t="shared" si="9"/>
        <v>354</v>
      </c>
      <c r="K64" s="1029">
        <v>56</v>
      </c>
      <c r="L64" s="1029">
        <v>46</v>
      </c>
      <c r="M64" s="1029">
        <v>53</v>
      </c>
      <c r="N64" s="1029">
        <v>39</v>
      </c>
      <c r="O64" s="1029">
        <v>0</v>
      </c>
      <c r="P64" s="1029">
        <v>0</v>
      </c>
      <c r="Q64" s="1029">
        <v>0</v>
      </c>
      <c r="R64" s="1029">
        <v>37</v>
      </c>
      <c r="S64" s="1029">
        <v>55</v>
      </c>
      <c r="T64" s="1029">
        <v>48</v>
      </c>
      <c r="U64" s="1029">
        <v>20</v>
      </c>
      <c r="V64" s="1029">
        <v>0</v>
      </c>
      <c r="W64" s="663">
        <f>J64/E64</f>
        <v>1.77</v>
      </c>
      <c r="X64" s="569"/>
      <c r="Y64" s="1168"/>
    </row>
    <row r="65" spans="1:25" s="567" customFormat="1">
      <c r="A65" s="529"/>
      <c r="B65" s="532" t="s">
        <v>922</v>
      </c>
      <c r="C65" s="1034">
        <v>666</v>
      </c>
      <c r="D65" s="1034">
        <v>670</v>
      </c>
      <c r="E65" s="1037">
        <v>640</v>
      </c>
      <c r="F65" s="1037">
        <v>650</v>
      </c>
      <c r="G65" s="1037"/>
      <c r="H65" s="640">
        <f t="shared" si="8"/>
        <v>0.95522388059701491</v>
      </c>
      <c r="I65" s="1320">
        <f t="shared" si="5"/>
        <v>0.96096096096096095</v>
      </c>
      <c r="J65" s="1031">
        <f t="shared" si="9"/>
        <v>625</v>
      </c>
      <c r="K65" s="1029">
        <v>55</v>
      </c>
      <c r="L65" s="1029">
        <v>50</v>
      </c>
      <c r="M65" s="1029">
        <v>51</v>
      </c>
      <c r="N65" s="1029">
        <v>58</v>
      </c>
      <c r="O65" s="1029">
        <v>58</v>
      </c>
      <c r="P65" s="1029">
        <v>60</v>
      </c>
      <c r="Q65" s="1029">
        <v>59</v>
      </c>
      <c r="R65" s="1029">
        <v>58</v>
      </c>
      <c r="S65" s="1029">
        <v>20</v>
      </c>
      <c r="T65" s="1029">
        <v>50</v>
      </c>
      <c r="U65" s="1029">
        <v>55</v>
      </c>
      <c r="V65" s="1029">
        <v>51</v>
      </c>
      <c r="W65" s="640">
        <f>J65/E65</f>
        <v>0.9765625</v>
      </c>
      <c r="X65" s="569"/>
      <c r="Y65" s="1168"/>
    </row>
    <row r="66" spans="1:25" s="567" customFormat="1">
      <c r="A66" s="529"/>
      <c r="B66" s="532" t="s">
        <v>923</v>
      </c>
      <c r="C66" s="1030"/>
      <c r="D66" s="1034">
        <v>60</v>
      </c>
      <c r="E66" s="1037">
        <v>0</v>
      </c>
      <c r="F66" s="1037"/>
      <c r="G66" s="1037"/>
      <c r="H66" s="640">
        <f t="shared" si="8"/>
        <v>0</v>
      </c>
      <c r="I66" s="1320">
        <f t="shared" si="5"/>
        <v>0</v>
      </c>
      <c r="J66" s="1031">
        <f t="shared" si="9"/>
        <v>0</v>
      </c>
      <c r="K66" s="1029"/>
      <c r="L66" s="1029"/>
      <c r="M66" s="1029"/>
      <c r="N66" s="1029"/>
      <c r="O66" s="1029"/>
      <c r="P66" s="1029"/>
      <c r="Q66" s="1029"/>
      <c r="R66" s="1029"/>
      <c r="S66" s="1029"/>
      <c r="T66" s="1029"/>
      <c r="U66" s="1029"/>
      <c r="V66" s="1029"/>
      <c r="W66" s="640"/>
      <c r="X66" s="569"/>
      <c r="Y66" s="1168"/>
    </row>
    <row r="67" spans="1:25" s="1338" customFormat="1">
      <c r="A67" s="2364"/>
      <c r="B67" s="2365" t="s">
        <v>2001</v>
      </c>
      <c r="C67" s="2366"/>
      <c r="D67" s="2367"/>
      <c r="E67" s="1938"/>
      <c r="F67" s="1938"/>
      <c r="G67" s="1938"/>
      <c r="H67" s="2368"/>
      <c r="I67" s="2369"/>
      <c r="J67" s="2370">
        <f t="shared" si="9"/>
        <v>250</v>
      </c>
      <c r="K67" s="2371"/>
      <c r="L67" s="2371"/>
      <c r="M67" s="2371"/>
      <c r="N67" s="2371"/>
      <c r="O67" s="2371"/>
      <c r="P67" s="2371"/>
      <c r="Q67" s="2371">
        <v>36</v>
      </c>
      <c r="R67" s="2371">
        <v>25</v>
      </c>
      <c r="S67" s="2371">
        <v>45</v>
      </c>
      <c r="T67" s="2371">
        <v>20</v>
      </c>
      <c r="U67" s="2371">
        <v>61</v>
      </c>
      <c r="V67" s="2371">
        <v>63</v>
      </c>
      <c r="W67" s="2368"/>
      <c r="X67" s="2372"/>
      <c r="Y67" s="2373"/>
    </row>
    <row r="68" spans="1:25" s="1338" customFormat="1">
      <c r="A68" s="2364"/>
      <c r="B68" s="2365" t="s">
        <v>2002</v>
      </c>
      <c r="C68" s="2366"/>
      <c r="D68" s="2367"/>
      <c r="E68" s="1938"/>
      <c r="F68" s="1938"/>
      <c r="G68" s="1938"/>
      <c r="H68" s="2368"/>
      <c r="I68" s="2369"/>
      <c r="J68" s="2370">
        <f t="shared" si="9"/>
        <v>10</v>
      </c>
      <c r="K68" s="2371"/>
      <c r="L68" s="2371"/>
      <c r="M68" s="2371"/>
      <c r="N68" s="2371"/>
      <c r="O68" s="2371"/>
      <c r="P68" s="2371"/>
      <c r="Q68" s="2371"/>
      <c r="R68" s="2371"/>
      <c r="S68" s="2371"/>
      <c r="T68" s="2371"/>
      <c r="U68" s="2371"/>
      <c r="V68" s="2371">
        <v>10</v>
      </c>
      <c r="W68" s="2368"/>
      <c r="X68" s="2372"/>
      <c r="Y68" s="2373"/>
    </row>
    <row r="69" spans="1:25">
      <c r="A69" s="530"/>
      <c r="B69" s="550" t="s">
        <v>924</v>
      </c>
      <c r="C69" s="547">
        <f>SUM(C70:C71)</f>
        <v>589</v>
      </c>
      <c r="D69" s="547">
        <f>SUM(D70:D71)</f>
        <v>275</v>
      </c>
      <c r="E69" s="547">
        <f>SUM(E70:E71)</f>
        <v>738</v>
      </c>
      <c r="F69" s="547">
        <f>SUM(F70:F71)</f>
        <v>484</v>
      </c>
      <c r="G69" s="547">
        <f>SUM(G70:G71)</f>
        <v>0</v>
      </c>
      <c r="H69" s="661">
        <f t="shared" si="8"/>
        <v>2.6836363636363636</v>
      </c>
      <c r="I69" s="1321">
        <f t="shared" si="5"/>
        <v>1.2529711375212225</v>
      </c>
      <c r="J69" s="1026">
        <f t="shared" si="9"/>
        <v>385</v>
      </c>
      <c r="K69" s="1028">
        <f>K71</f>
        <v>30</v>
      </c>
      <c r="L69" s="1028">
        <f>L71</f>
        <v>31</v>
      </c>
      <c r="M69" s="1028">
        <f t="shared" ref="M69:V69" si="20">M71</f>
        <v>30</v>
      </c>
      <c r="N69" s="1028">
        <f>N71</f>
        <v>30</v>
      </c>
      <c r="O69" s="1028">
        <f t="shared" si="20"/>
        <v>73</v>
      </c>
      <c r="P69" s="1028">
        <f t="shared" si="20"/>
        <v>70</v>
      </c>
      <c r="Q69" s="1028">
        <f t="shared" si="20"/>
        <v>32</v>
      </c>
      <c r="R69" s="1028">
        <f t="shared" si="20"/>
        <v>18</v>
      </c>
      <c r="S69" s="1028">
        <f t="shared" si="20"/>
        <v>13</v>
      </c>
      <c r="T69" s="1028">
        <f t="shared" si="20"/>
        <v>18</v>
      </c>
      <c r="U69" s="1028">
        <f t="shared" si="20"/>
        <v>21</v>
      </c>
      <c r="V69" s="1028">
        <f t="shared" si="20"/>
        <v>19</v>
      </c>
      <c r="W69" s="661">
        <f>J69/E69</f>
        <v>0.52168021680216803</v>
      </c>
      <c r="X69" s="569"/>
      <c r="Y69" s="541"/>
    </row>
    <row r="70" spans="1:25">
      <c r="A70" s="530"/>
      <c r="B70" s="532" t="s">
        <v>2003</v>
      </c>
      <c r="C70" s="533">
        <v>0</v>
      </c>
      <c r="D70" s="533">
        <v>0</v>
      </c>
      <c r="E70" s="1037">
        <f>'[84]SL 2024 '!$Q55</f>
        <v>0</v>
      </c>
      <c r="F70" s="1037"/>
      <c r="G70" s="1037"/>
      <c r="H70" s="663"/>
      <c r="I70" s="1318">
        <f t="shared" si="5"/>
        <v>0</v>
      </c>
      <c r="J70" s="1026">
        <f t="shared" si="9"/>
        <v>0</v>
      </c>
      <c r="K70" s="444"/>
      <c r="L70" s="444"/>
      <c r="M70" s="444"/>
      <c r="N70" s="444"/>
      <c r="O70" s="444"/>
      <c r="P70" s="444"/>
      <c r="Q70" s="444"/>
      <c r="R70" s="444"/>
      <c r="S70" s="444"/>
      <c r="T70" s="444"/>
      <c r="U70" s="444"/>
      <c r="V70" s="444"/>
      <c r="W70" s="663"/>
      <c r="X70" s="463"/>
      <c r="Y70" s="541"/>
    </row>
    <row r="71" spans="1:25">
      <c r="A71" s="530"/>
      <c r="B71" s="532" t="s">
        <v>1386</v>
      </c>
      <c r="C71" s="533">
        <v>589</v>
      </c>
      <c r="D71" s="533">
        <v>275</v>
      </c>
      <c r="E71" s="1037">
        <f>'[84]SL 2024 '!$Q56</f>
        <v>738</v>
      </c>
      <c r="F71" s="1037">
        <v>484</v>
      </c>
      <c r="G71" s="1037"/>
      <c r="H71" s="663">
        <f t="shared" si="8"/>
        <v>2.6836363636363636</v>
      </c>
      <c r="I71" s="1318">
        <f t="shared" si="5"/>
        <v>1.2529711375212225</v>
      </c>
      <c r="J71" s="1031">
        <f t="shared" si="9"/>
        <v>385</v>
      </c>
      <c r="K71" s="444">
        <v>30</v>
      </c>
      <c r="L71" s="444">
        <v>31</v>
      </c>
      <c r="M71" s="444">
        <v>30</v>
      </c>
      <c r="N71" s="444">
        <v>30</v>
      </c>
      <c r="O71" s="444">
        <v>73</v>
      </c>
      <c r="P71" s="444">
        <v>70</v>
      </c>
      <c r="Q71" s="444">
        <v>32</v>
      </c>
      <c r="R71" s="444">
        <v>18</v>
      </c>
      <c r="S71" s="444">
        <v>13</v>
      </c>
      <c r="T71" s="444">
        <v>18</v>
      </c>
      <c r="U71" s="444">
        <v>21</v>
      </c>
      <c r="V71" s="444">
        <v>19</v>
      </c>
      <c r="W71" s="663">
        <f>J71/E71</f>
        <v>0.52168021680216803</v>
      </c>
      <c r="X71" s="463" t="s">
        <v>1717</v>
      </c>
      <c r="Y71" s="512"/>
    </row>
    <row r="72" spans="1:25" s="1290" customFormat="1">
      <c r="A72" s="1285"/>
      <c r="B72" s="1285" t="s">
        <v>997</v>
      </c>
      <c r="C72" s="1285">
        <v>-110</v>
      </c>
      <c r="E72" s="1285">
        <v>-89</v>
      </c>
      <c r="F72" s="1285"/>
      <c r="G72" s="1285"/>
      <c r="H72" s="1285"/>
      <c r="I72" s="1294">
        <f>IFERROR(#REF!/C72,0)</f>
        <v>0</v>
      </c>
      <c r="J72" s="1286"/>
      <c r="K72" s="1288"/>
      <c r="L72" s="1288"/>
      <c r="M72" s="1288"/>
      <c r="N72" s="1288"/>
      <c r="O72" s="1288"/>
      <c r="P72" s="1288"/>
      <c r="Q72" s="1288"/>
      <c r="R72" s="1288"/>
      <c r="S72" s="1288"/>
      <c r="T72" s="1288"/>
      <c r="U72" s="1288"/>
      <c r="V72" s="1288"/>
      <c r="W72" s="1287"/>
      <c r="X72" s="1285"/>
      <c r="Y72" s="1289"/>
    </row>
    <row r="73" spans="1:25" s="1340" customFormat="1">
      <c r="A73" s="1362">
        <v>4</v>
      </c>
      <c r="B73" s="1353" t="s">
        <v>832</v>
      </c>
      <c r="C73" s="1368">
        <f>C74+C77+C89</f>
        <v>1170</v>
      </c>
      <c r="D73" s="1368">
        <f>D74+D77+D89</f>
        <v>1251</v>
      </c>
      <c r="E73" s="1368">
        <f>E74+E77+E89</f>
        <v>1410</v>
      </c>
      <c r="F73" s="1368">
        <f>F74+F77+F89-F95</f>
        <v>1663</v>
      </c>
      <c r="G73" s="2181">
        <f>2189-G96</f>
        <v>1632</v>
      </c>
      <c r="H73" s="1339">
        <f t="shared" si="8"/>
        <v>1.1270983213429258</v>
      </c>
      <c r="I73" s="1339">
        <f t="shared" si="5"/>
        <v>1.2051282051282051</v>
      </c>
      <c r="J73" s="1364">
        <f>SUM(K73:V73)-J95</f>
        <v>1653</v>
      </c>
      <c r="K73" s="1369">
        <f>SUM(K74,K77,K89)</f>
        <v>148</v>
      </c>
      <c r="L73" s="1369">
        <f>SUM(L74,L77,L89)</f>
        <v>137</v>
      </c>
      <c r="M73" s="1369">
        <f t="shared" ref="M73:V73" si="21">SUM(M74,M77,M89)</f>
        <v>151</v>
      </c>
      <c r="N73" s="1369">
        <f t="shared" si="21"/>
        <v>132</v>
      </c>
      <c r="O73" s="1369">
        <f t="shared" si="21"/>
        <v>132</v>
      </c>
      <c r="P73" s="1369">
        <f t="shared" si="21"/>
        <v>140</v>
      </c>
      <c r="Q73" s="1369">
        <f t="shared" si="21"/>
        <v>136</v>
      </c>
      <c r="R73" s="1369">
        <f t="shared" si="21"/>
        <v>142</v>
      </c>
      <c r="S73" s="1369">
        <f t="shared" si="21"/>
        <v>138</v>
      </c>
      <c r="T73" s="1369">
        <f t="shared" si="21"/>
        <v>131</v>
      </c>
      <c r="U73" s="1369">
        <f t="shared" si="21"/>
        <v>129</v>
      </c>
      <c r="V73" s="1369">
        <f t="shared" si="21"/>
        <v>137</v>
      </c>
      <c r="W73" s="1339">
        <f t="shared" ref="W73:W84" si="22">J73/E73</f>
        <v>1.172340425531915</v>
      </c>
      <c r="X73" s="1370"/>
      <c r="Y73" s="1371"/>
    </row>
    <row r="74" spans="1:25">
      <c r="A74" s="538"/>
      <c r="B74" s="551" t="s">
        <v>912</v>
      </c>
      <c r="C74" s="547">
        <f>SUM(C75:C76)</f>
        <v>238</v>
      </c>
      <c r="D74" s="547">
        <f>SUM(D75:D76)</f>
        <v>274</v>
      </c>
      <c r="E74" s="547">
        <f>SUM(E75:E76)</f>
        <v>296</v>
      </c>
      <c r="F74" s="547">
        <f>SUM(F75:F76)</f>
        <v>299</v>
      </c>
      <c r="G74" s="547"/>
      <c r="H74" s="661">
        <f t="shared" si="8"/>
        <v>1.0802919708029197</v>
      </c>
      <c r="I74" s="660">
        <f t="shared" si="5"/>
        <v>1.2436974789915967</v>
      </c>
      <c r="J74" s="1026">
        <f t="shared" si="9"/>
        <v>290</v>
      </c>
      <c r="K74" s="1028">
        <f>SUM(K75:K76)</f>
        <v>18</v>
      </c>
      <c r="L74" s="1028">
        <f t="shared" ref="L74:V74" si="23">SUM(L75:L76)</f>
        <v>17</v>
      </c>
      <c r="M74" s="1028">
        <f t="shared" si="23"/>
        <v>25</v>
      </c>
      <c r="N74" s="1028">
        <f t="shared" si="23"/>
        <v>21</v>
      </c>
      <c r="O74" s="1028">
        <f t="shared" si="23"/>
        <v>30</v>
      </c>
      <c r="P74" s="1028">
        <f t="shared" si="23"/>
        <v>20</v>
      </c>
      <c r="Q74" s="1028">
        <f t="shared" si="23"/>
        <v>29</v>
      </c>
      <c r="R74" s="1028">
        <f t="shared" si="23"/>
        <v>27</v>
      </c>
      <c r="S74" s="1028">
        <f t="shared" si="23"/>
        <v>25</v>
      </c>
      <c r="T74" s="1028">
        <f t="shared" si="23"/>
        <v>24</v>
      </c>
      <c r="U74" s="1028">
        <f t="shared" si="23"/>
        <v>25</v>
      </c>
      <c r="V74" s="1028">
        <f t="shared" si="23"/>
        <v>29</v>
      </c>
      <c r="W74" s="662">
        <f t="shared" si="22"/>
        <v>0.97972972972972971</v>
      </c>
      <c r="X74" s="538"/>
    </row>
    <row r="75" spans="1:25" s="567" customFormat="1">
      <c r="A75" s="1167"/>
      <c r="B75" s="532" t="s">
        <v>913</v>
      </c>
      <c r="C75" s="533">
        <v>134</v>
      </c>
      <c r="D75" s="531">
        <v>144</v>
      </c>
      <c r="E75" s="1932">
        <v>150</v>
      </c>
      <c r="F75" s="1932">
        <v>144</v>
      </c>
      <c r="G75" s="1932"/>
      <c r="H75" s="663">
        <f t="shared" si="8"/>
        <v>1.0416666666666667</v>
      </c>
      <c r="I75" s="1318">
        <f t="shared" si="5"/>
        <v>1.1194029850746268</v>
      </c>
      <c r="J75" s="1031">
        <f t="shared" si="9"/>
        <v>150</v>
      </c>
      <c r="K75" s="1029">
        <v>8</v>
      </c>
      <c r="L75" s="1029">
        <v>9</v>
      </c>
      <c r="M75" s="1029">
        <v>12</v>
      </c>
      <c r="N75" s="1029">
        <v>11</v>
      </c>
      <c r="O75" s="1029">
        <v>16</v>
      </c>
      <c r="P75" s="1029">
        <v>15</v>
      </c>
      <c r="Q75" s="1029">
        <v>17</v>
      </c>
      <c r="R75" s="1029">
        <v>12</v>
      </c>
      <c r="S75" s="1029">
        <v>13</v>
      </c>
      <c r="T75" s="1029">
        <v>9</v>
      </c>
      <c r="U75" s="1029">
        <v>12</v>
      </c>
      <c r="V75" s="1029">
        <v>16</v>
      </c>
      <c r="W75" s="663">
        <f t="shared" si="22"/>
        <v>1</v>
      </c>
      <c r="X75" s="569"/>
    </row>
    <row r="76" spans="1:25" s="567" customFormat="1">
      <c r="A76" s="1167"/>
      <c r="B76" s="532" t="s">
        <v>914</v>
      </c>
      <c r="C76" s="533">
        <v>104</v>
      </c>
      <c r="D76" s="531">
        <v>130</v>
      </c>
      <c r="E76" s="1932">
        <v>146</v>
      </c>
      <c r="F76" s="1932">
        <v>155</v>
      </c>
      <c r="G76" s="1932"/>
      <c r="H76" s="663">
        <f t="shared" si="8"/>
        <v>1.1230769230769231</v>
      </c>
      <c r="I76" s="1318">
        <f t="shared" si="5"/>
        <v>1.4038461538461537</v>
      </c>
      <c r="J76" s="1031">
        <f t="shared" si="9"/>
        <v>140</v>
      </c>
      <c r="K76" s="1029">
        <v>10</v>
      </c>
      <c r="L76" s="1029">
        <v>8</v>
      </c>
      <c r="M76" s="1029">
        <v>13</v>
      </c>
      <c r="N76" s="1029">
        <v>10</v>
      </c>
      <c r="O76" s="1029">
        <v>14</v>
      </c>
      <c r="P76" s="1029">
        <v>5</v>
      </c>
      <c r="Q76" s="1029">
        <v>12</v>
      </c>
      <c r="R76" s="1029">
        <v>15</v>
      </c>
      <c r="S76" s="1029">
        <v>12</v>
      </c>
      <c r="T76" s="1029">
        <v>15</v>
      </c>
      <c r="U76" s="1029">
        <v>13</v>
      </c>
      <c r="V76" s="1029">
        <v>13</v>
      </c>
      <c r="W76" s="663">
        <f t="shared" si="22"/>
        <v>0.95890410958904104</v>
      </c>
      <c r="X76" s="569"/>
    </row>
    <row r="77" spans="1:25">
      <c r="A77" s="538"/>
      <c r="B77" s="546" t="s">
        <v>915</v>
      </c>
      <c r="C77" s="547">
        <f>SUM(C78:C85)</f>
        <v>615</v>
      </c>
      <c r="D77" s="547">
        <f>SUM(D78:D88)</f>
        <v>847</v>
      </c>
      <c r="E77" s="547">
        <f>SUM(E78:E88)</f>
        <v>728</v>
      </c>
      <c r="F77" s="547">
        <f>SUM(F78:F88)</f>
        <v>828</v>
      </c>
      <c r="G77" s="547"/>
      <c r="H77" s="661">
        <f t="shared" si="8"/>
        <v>0.85950413223140498</v>
      </c>
      <c r="I77" s="660">
        <f t="shared" si="5"/>
        <v>1.1837398373983741</v>
      </c>
      <c r="J77" s="1026">
        <f>SUM(K77:V77)</f>
        <v>1097</v>
      </c>
      <c r="K77" s="1028">
        <f>SUM(K78:K88)</f>
        <v>100</v>
      </c>
      <c r="L77" s="1028">
        <f t="shared" ref="L77:V77" si="24">SUM(L78:L88)</f>
        <v>91</v>
      </c>
      <c r="M77" s="1028">
        <f t="shared" si="24"/>
        <v>103</v>
      </c>
      <c r="N77" s="1028">
        <f t="shared" si="24"/>
        <v>97</v>
      </c>
      <c r="O77" s="1028">
        <f t="shared" si="24"/>
        <v>73</v>
      </c>
      <c r="P77" s="1028">
        <f t="shared" si="24"/>
        <v>85</v>
      </c>
      <c r="Q77" s="1028">
        <f t="shared" si="24"/>
        <v>87</v>
      </c>
      <c r="R77" s="1028">
        <f t="shared" si="24"/>
        <v>98</v>
      </c>
      <c r="S77" s="1028">
        <f t="shared" si="24"/>
        <v>103</v>
      </c>
      <c r="T77" s="1028">
        <f t="shared" si="24"/>
        <v>83</v>
      </c>
      <c r="U77" s="1028">
        <f t="shared" si="24"/>
        <v>87</v>
      </c>
      <c r="V77" s="1028">
        <f t="shared" si="24"/>
        <v>90</v>
      </c>
      <c r="W77" s="662">
        <f t="shared" si="22"/>
        <v>1.5068681318681318</v>
      </c>
      <c r="X77" s="538"/>
    </row>
    <row r="78" spans="1:25" s="567" customFormat="1">
      <c r="A78" s="1167"/>
      <c r="B78" s="532" t="s">
        <v>916</v>
      </c>
      <c r="C78" s="533">
        <v>14</v>
      </c>
      <c r="D78" s="531">
        <v>30</v>
      </c>
      <c r="E78" s="1037">
        <v>25</v>
      </c>
      <c r="F78" s="1037">
        <v>17</v>
      </c>
      <c r="G78" s="1037"/>
      <c r="H78" s="663">
        <f t="shared" si="8"/>
        <v>0.83333333333333337</v>
      </c>
      <c r="I78" s="1318">
        <f t="shared" si="5"/>
        <v>1.7857142857142858</v>
      </c>
      <c r="J78" s="1031">
        <f t="shared" si="9"/>
        <v>59</v>
      </c>
      <c r="K78" s="1029">
        <v>4</v>
      </c>
      <c r="L78" s="1029">
        <v>3</v>
      </c>
      <c r="M78" s="1029">
        <v>5</v>
      </c>
      <c r="N78" s="1029">
        <v>7</v>
      </c>
      <c r="O78" s="1029">
        <v>7</v>
      </c>
      <c r="P78" s="1031">
        <v>3</v>
      </c>
      <c r="Q78" s="1029">
        <v>5</v>
      </c>
      <c r="R78" s="1029">
        <v>5</v>
      </c>
      <c r="S78" s="1029">
        <v>7</v>
      </c>
      <c r="T78" s="1029">
        <v>5</v>
      </c>
      <c r="U78" s="1029">
        <v>4</v>
      </c>
      <c r="V78" s="1029">
        <v>4</v>
      </c>
      <c r="W78" s="663">
        <f t="shared" si="22"/>
        <v>2.36</v>
      </c>
      <c r="X78" s="569"/>
    </row>
    <row r="79" spans="1:25" s="567" customFormat="1">
      <c r="A79" s="1167"/>
      <c r="B79" s="532" t="s">
        <v>917</v>
      </c>
      <c r="C79" s="533">
        <v>20</v>
      </c>
      <c r="D79" s="531">
        <v>23</v>
      </c>
      <c r="E79" s="1037">
        <v>30</v>
      </c>
      <c r="F79" s="1037">
        <v>21</v>
      </c>
      <c r="G79" s="1037"/>
      <c r="H79" s="663">
        <f t="shared" ref="H79:H89" si="25">E79/D79</f>
        <v>1.3043478260869565</v>
      </c>
      <c r="I79" s="1318">
        <f t="shared" si="5"/>
        <v>1.5</v>
      </c>
      <c r="J79" s="1031">
        <f t="shared" si="9"/>
        <v>55</v>
      </c>
      <c r="K79" s="1029">
        <v>2</v>
      </c>
      <c r="L79" s="1029">
        <v>3</v>
      </c>
      <c r="M79" s="1029">
        <v>8</v>
      </c>
      <c r="N79" s="1029">
        <v>5</v>
      </c>
      <c r="O79" s="1029"/>
      <c r="P79" s="1031">
        <v>5</v>
      </c>
      <c r="Q79" s="1029">
        <v>5</v>
      </c>
      <c r="R79" s="1029">
        <v>6</v>
      </c>
      <c r="S79" s="1029">
        <v>4</v>
      </c>
      <c r="T79" s="1029">
        <v>3</v>
      </c>
      <c r="U79" s="1029">
        <v>6</v>
      </c>
      <c r="V79" s="1029">
        <v>8</v>
      </c>
      <c r="W79" s="663">
        <f t="shared" si="22"/>
        <v>1.8333333333333333</v>
      </c>
      <c r="X79" s="569"/>
    </row>
    <row r="80" spans="1:25" s="567" customFormat="1">
      <c r="A80" s="1167"/>
      <c r="B80" s="532" t="s">
        <v>918</v>
      </c>
      <c r="C80" s="533">
        <v>47</v>
      </c>
      <c r="D80" s="531">
        <v>21</v>
      </c>
      <c r="E80" s="1037">
        <v>135</v>
      </c>
      <c r="F80" s="1037">
        <v>76</v>
      </c>
      <c r="G80" s="1037"/>
      <c r="H80" s="663">
        <f t="shared" si="25"/>
        <v>6.4285714285714288</v>
      </c>
      <c r="I80" s="1318">
        <f t="shared" si="5"/>
        <v>2.8723404255319149</v>
      </c>
      <c r="J80" s="1031">
        <f t="shared" si="9"/>
        <v>74</v>
      </c>
      <c r="K80" s="1029">
        <v>9</v>
      </c>
      <c r="L80" s="1029">
        <v>6</v>
      </c>
      <c r="M80" s="1029">
        <v>5</v>
      </c>
      <c r="N80" s="1029">
        <v>7</v>
      </c>
      <c r="O80" s="1029">
        <v>6</v>
      </c>
      <c r="P80" s="1031">
        <v>8</v>
      </c>
      <c r="Q80" s="1029"/>
      <c r="R80" s="1029">
        <v>6</v>
      </c>
      <c r="S80" s="1029">
        <v>6</v>
      </c>
      <c r="T80" s="1029">
        <v>7</v>
      </c>
      <c r="U80" s="1029">
        <v>8</v>
      </c>
      <c r="V80" s="1029">
        <v>6</v>
      </c>
      <c r="W80" s="663">
        <f t="shared" si="22"/>
        <v>0.54814814814814816</v>
      </c>
      <c r="X80" s="569"/>
    </row>
    <row r="81" spans="1:25" s="567" customFormat="1">
      <c r="A81" s="1167"/>
      <c r="B81" s="532" t="s">
        <v>919</v>
      </c>
      <c r="C81" s="533">
        <v>18</v>
      </c>
      <c r="D81" s="531">
        <v>34</v>
      </c>
      <c r="E81" s="1037">
        <v>34</v>
      </c>
      <c r="F81" s="1037">
        <v>35</v>
      </c>
      <c r="G81" s="1037"/>
      <c r="H81" s="663">
        <f t="shared" si="25"/>
        <v>1</v>
      </c>
      <c r="I81" s="1318">
        <f t="shared" ref="I81:I89" si="26">IFERROR(E81/C81,0)</f>
        <v>1.8888888888888888</v>
      </c>
      <c r="J81" s="1031">
        <f t="shared" si="9"/>
        <v>64</v>
      </c>
      <c r="K81" s="1029">
        <v>8</v>
      </c>
      <c r="L81" s="1029">
        <v>5</v>
      </c>
      <c r="M81" s="1029">
        <v>3</v>
      </c>
      <c r="N81" s="1029">
        <v>8</v>
      </c>
      <c r="O81" s="1029">
        <v>4</v>
      </c>
      <c r="P81" s="1031">
        <v>6</v>
      </c>
      <c r="Q81" s="1029">
        <v>5</v>
      </c>
      <c r="R81" s="1029">
        <v>5</v>
      </c>
      <c r="S81" s="1029">
        <v>6</v>
      </c>
      <c r="T81" s="1029">
        <v>3</v>
      </c>
      <c r="U81" s="1029">
        <v>8</v>
      </c>
      <c r="V81" s="1029">
        <v>3</v>
      </c>
      <c r="W81" s="663">
        <f t="shared" si="22"/>
        <v>1.8823529411764706</v>
      </c>
      <c r="X81" s="569"/>
    </row>
    <row r="82" spans="1:25" s="567" customFormat="1">
      <c r="A82" s="1167"/>
      <c r="B82" s="532" t="s">
        <v>920</v>
      </c>
      <c r="C82" s="533">
        <v>16</v>
      </c>
      <c r="D82" s="531">
        <v>28</v>
      </c>
      <c r="E82" s="1037">
        <v>33</v>
      </c>
      <c r="F82" s="1037">
        <v>32</v>
      </c>
      <c r="G82" s="1037"/>
      <c r="H82" s="663">
        <f t="shared" si="25"/>
        <v>1.1785714285714286</v>
      </c>
      <c r="I82" s="1318">
        <f t="shared" si="26"/>
        <v>2.0625</v>
      </c>
      <c r="J82" s="1031">
        <f t="shared" si="9"/>
        <v>69</v>
      </c>
      <c r="K82" s="1029">
        <v>4</v>
      </c>
      <c r="L82" s="1029">
        <v>6</v>
      </c>
      <c r="M82" s="1029">
        <v>5</v>
      </c>
      <c r="N82" s="1029">
        <v>6</v>
      </c>
      <c r="O82" s="1029">
        <v>6</v>
      </c>
      <c r="P82" s="1031">
        <v>8</v>
      </c>
      <c r="Q82" s="1029">
        <v>6</v>
      </c>
      <c r="R82" s="1029">
        <v>6</v>
      </c>
      <c r="S82" s="1029">
        <v>4</v>
      </c>
      <c r="T82" s="1029">
        <v>8</v>
      </c>
      <c r="U82" s="1029">
        <v>4</v>
      </c>
      <c r="V82" s="1029">
        <v>6</v>
      </c>
      <c r="W82" s="663">
        <f t="shared" si="22"/>
        <v>2.0909090909090908</v>
      </c>
      <c r="X82" s="569"/>
    </row>
    <row r="83" spans="1:25" s="567" customFormat="1">
      <c r="A83" s="1167"/>
      <c r="B83" s="532" t="s">
        <v>921</v>
      </c>
      <c r="C83" s="533">
        <v>290</v>
      </c>
      <c r="D83" s="531">
        <v>361</v>
      </c>
      <c r="E83" s="1037">
        <v>149</v>
      </c>
      <c r="F83" s="1037">
        <v>242</v>
      </c>
      <c r="G83" s="1037"/>
      <c r="H83" s="663">
        <f t="shared" si="25"/>
        <v>0.41274238227146814</v>
      </c>
      <c r="I83" s="1318">
        <f t="shared" si="26"/>
        <v>0.51379310344827589</v>
      </c>
      <c r="J83" s="1031">
        <f t="shared" si="9"/>
        <v>253</v>
      </c>
      <c r="K83" s="1029">
        <v>42</v>
      </c>
      <c r="L83" s="1029">
        <v>39</v>
      </c>
      <c r="M83" s="1029">
        <v>39</v>
      </c>
      <c r="N83" s="1029">
        <v>21</v>
      </c>
      <c r="O83" s="1029">
        <v>5</v>
      </c>
      <c r="P83" s="1031">
        <v>8</v>
      </c>
      <c r="Q83" s="1029">
        <v>6</v>
      </c>
      <c r="R83" s="1029">
        <v>25</v>
      </c>
      <c r="S83" s="1029">
        <v>30</v>
      </c>
      <c r="T83" s="1029">
        <v>28</v>
      </c>
      <c r="U83" s="1029">
        <v>5</v>
      </c>
      <c r="V83" s="1029">
        <v>5</v>
      </c>
      <c r="W83" s="663">
        <f t="shared" si="22"/>
        <v>1.6979865771812082</v>
      </c>
      <c r="X83" s="569"/>
    </row>
    <row r="84" spans="1:25" s="567" customFormat="1">
      <c r="A84" s="1167"/>
      <c r="B84" s="532" t="s">
        <v>922</v>
      </c>
      <c r="C84" s="533">
        <v>210</v>
      </c>
      <c r="D84" s="531">
        <v>325</v>
      </c>
      <c r="E84" s="1037">
        <v>322</v>
      </c>
      <c r="F84" s="1037">
        <v>399</v>
      </c>
      <c r="G84" s="1037"/>
      <c r="H84" s="663">
        <f t="shared" si="25"/>
        <v>0.99076923076923074</v>
      </c>
      <c r="I84" s="1318">
        <f t="shared" si="26"/>
        <v>1.5333333333333334</v>
      </c>
      <c r="J84" s="1031">
        <f>SUM(K84:V84)</f>
        <v>382</v>
      </c>
      <c r="K84" s="1029">
        <v>31</v>
      </c>
      <c r="L84" s="1029">
        <v>29</v>
      </c>
      <c r="M84" s="1029">
        <v>38</v>
      </c>
      <c r="N84" s="1029">
        <v>43</v>
      </c>
      <c r="O84" s="1029">
        <v>45</v>
      </c>
      <c r="P84" s="1031">
        <v>47</v>
      </c>
      <c r="Q84" s="1029">
        <v>27</v>
      </c>
      <c r="R84" s="1029">
        <v>28</v>
      </c>
      <c r="S84" s="1029">
        <v>21</v>
      </c>
      <c r="T84" s="1029">
        <v>25</v>
      </c>
      <c r="U84" s="1029">
        <v>28</v>
      </c>
      <c r="V84" s="1029">
        <v>20</v>
      </c>
      <c r="W84" s="663">
        <f t="shared" si="22"/>
        <v>1.186335403726708</v>
      </c>
      <c r="X84" s="569"/>
    </row>
    <row r="85" spans="1:25" s="567" customFormat="1">
      <c r="A85" s="1167"/>
      <c r="B85" s="532" t="s">
        <v>923</v>
      </c>
      <c r="C85" s="1034"/>
      <c r="D85" s="1030">
        <v>13</v>
      </c>
      <c r="E85" s="1037">
        <v>0</v>
      </c>
      <c r="F85" s="1037">
        <v>6</v>
      </c>
      <c r="G85" s="1037"/>
      <c r="H85" s="640">
        <f t="shared" si="25"/>
        <v>0</v>
      </c>
      <c r="I85" s="1318">
        <f t="shared" si="26"/>
        <v>0</v>
      </c>
      <c r="J85" s="1031">
        <f t="shared" ref="J85:J87" si="27">SUM(K85:V85)</f>
        <v>0</v>
      </c>
      <c r="K85" s="1029"/>
      <c r="L85" s="1029"/>
      <c r="M85" s="1029"/>
      <c r="N85" s="1029"/>
      <c r="O85" s="1029"/>
      <c r="P85" s="1029"/>
      <c r="Q85" s="1029"/>
      <c r="R85" s="1029"/>
      <c r="S85" s="1029"/>
      <c r="T85" s="1029"/>
      <c r="U85" s="1029"/>
      <c r="V85" s="1029"/>
      <c r="W85" s="640"/>
      <c r="X85" s="569"/>
      <c r="Y85" s="1171"/>
    </row>
    <row r="86" spans="1:25" s="1338" customFormat="1">
      <c r="A86" s="2374"/>
      <c r="B86" s="2365" t="s">
        <v>2001</v>
      </c>
      <c r="C86" s="2367"/>
      <c r="D86" s="2366"/>
      <c r="E86" s="1938"/>
      <c r="F86" s="1938">
        <v>0</v>
      </c>
      <c r="G86" s="1938"/>
      <c r="H86" s="2368"/>
      <c r="I86" s="2375"/>
      <c r="J86" s="2370">
        <f t="shared" si="27"/>
        <v>130</v>
      </c>
      <c r="K86" s="2371"/>
      <c r="L86" s="2371"/>
      <c r="M86" s="2371"/>
      <c r="N86" s="2371"/>
      <c r="O86" s="2371"/>
      <c r="P86" s="2371"/>
      <c r="Q86" s="2371">
        <v>33</v>
      </c>
      <c r="R86" s="2371">
        <v>17</v>
      </c>
      <c r="S86" s="2371">
        <v>25</v>
      </c>
      <c r="T86" s="2371">
        <v>4</v>
      </c>
      <c r="U86" s="2371">
        <v>24</v>
      </c>
      <c r="V86" s="2371">
        <v>27</v>
      </c>
      <c r="W86" s="2368"/>
      <c r="X86" s="2372"/>
      <c r="Y86" s="2376"/>
    </row>
    <row r="87" spans="1:25" s="1338" customFormat="1">
      <c r="A87" s="2374"/>
      <c r="B87" s="2365" t="s">
        <v>2002</v>
      </c>
      <c r="C87" s="2367"/>
      <c r="D87" s="2366"/>
      <c r="E87" s="1938"/>
      <c r="F87" s="1938"/>
      <c r="G87" s="1938"/>
      <c r="H87" s="2368"/>
      <c r="I87" s="2375"/>
      <c r="J87" s="2370">
        <f t="shared" si="27"/>
        <v>11</v>
      </c>
      <c r="K87" s="2371"/>
      <c r="L87" s="2371"/>
      <c r="M87" s="2371"/>
      <c r="N87" s="2371"/>
      <c r="O87" s="2371"/>
      <c r="P87" s="2371"/>
      <c r="Q87" s="2371"/>
      <c r="R87" s="2371"/>
      <c r="S87" s="2371"/>
      <c r="T87" s="2371"/>
      <c r="U87" s="2371"/>
      <c r="V87" s="2371">
        <v>11</v>
      </c>
      <c r="W87" s="2368"/>
      <c r="X87" s="2372"/>
      <c r="Y87" s="2376"/>
    </row>
    <row r="88" spans="1:25" s="567" customFormat="1">
      <c r="A88" s="1167"/>
      <c r="B88" s="532" t="s">
        <v>1387</v>
      </c>
      <c r="C88" s="1034"/>
      <c r="D88" s="1030">
        <v>12</v>
      </c>
      <c r="E88" s="1037">
        <f>'[84]SL 2024 '!$Q71</f>
        <v>0</v>
      </c>
      <c r="F88" s="1037"/>
      <c r="G88" s="1037"/>
      <c r="H88" s="640"/>
      <c r="I88" s="1318">
        <f t="shared" si="26"/>
        <v>0</v>
      </c>
      <c r="J88" s="1031">
        <f>SUM(K88:V88)</f>
        <v>0</v>
      </c>
      <c r="K88" s="1029"/>
      <c r="L88" s="1029"/>
      <c r="M88" s="1029"/>
      <c r="N88" s="1029"/>
      <c r="O88" s="1029"/>
      <c r="P88" s="1029"/>
      <c r="Q88" s="1029"/>
      <c r="R88" s="1029"/>
      <c r="S88" s="1029"/>
      <c r="T88" s="1029"/>
      <c r="U88" s="1029"/>
      <c r="V88" s="1029"/>
      <c r="W88" s="640"/>
      <c r="X88" s="569"/>
      <c r="Y88" s="1171"/>
    </row>
    <row r="89" spans="1:25">
      <c r="A89" s="538"/>
      <c r="B89" s="550" t="s">
        <v>924</v>
      </c>
      <c r="C89" s="547">
        <v>317</v>
      </c>
      <c r="D89" s="547">
        <v>130</v>
      </c>
      <c r="E89" s="1025">
        <v>386</v>
      </c>
      <c r="F89" s="1025">
        <v>278</v>
      </c>
      <c r="G89" s="1025"/>
      <c r="H89" s="661">
        <f t="shared" si="25"/>
        <v>2.9692307692307693</v>
      </c>
      <c r="I89" s="660">
        <f t="shared" si="26"/>
        <v>1.2176656151419558</v>
      </c>
      <c r="J89" s="1026">
        <f>SUM(K89:V89)</f>
        <v>266</v>
      </c>
      <c r="K89" s="1028">
        <f>SUM(K90:K94)</f>
        <v>30</v>
      </c>
      <c r="L89" s="1028">
        <f t="shared" ref="L89:V89" si="28">SUM(L90:L94)</f>
        <v>29</v>
      </c>
      <c r="M89" s="1028">
        <f t="shared" si="28"/>
        <v>23</v>
      </c>
      <c r="N89" s="1028">
        <f t="shared" si="28"/>
        <v>14</v>
      </c>
      <c r="O89" s="1028">
        <f t="shared" si="28"/>
        <v>29</v>
      </c>
      <c r="P89" s="1028">
        <f t="shared" si="28"/>
        <v>35</v>
      </c>
      <c r="Q89" s="1028">
        <f t="shared" si="28"/>
        <v>20</v>
      </c>
      <c r="R89" s="1028">
        <f t="shared" si="28"/>
        <v>17</v>
      </c>
      <c r="S89" s="1028">
        <f t="shared" si="28"/>
        <v>10</v>
      </c>
      <c r="T89" s="1028">
        <f t="shared" si="28"/>
        <v>24</v>
      </c>
      <c r="U89" s="1028">
        <f t="shared" si="28"/>
        <v>17</v>
      </c>
      <c r="V89" s="1028">
        <f t="shared" si="28"/>
        <v>18</v>
      </c>
      <c r="W89" s="662">
        <f>J89/E89</f>
        <v>0.68911917098445596</v>
      </c>
      <c r="X89" s="538"/>
    </row>
    <row r="90" spans="1:25" s="567" customFormat="1">
      <c r="A90" s="2177"/>
      <c r="B90" s="2175" t="s">
        <v>926</v>
      </c>
      <c r="C90" s="2178"/>
      <c r="D90" s="2178"/>
      <c r="E90" s="1325"/>
      <c r="F90" s="1325"/>
      <c r="G90" s="1325"/>
      <c r="H90" s="753"/>
      <c r="I90" s="1318"/>
      <c r="J90" s="1031">
        <f>SUM(K90:V90)</f>
        <v>0</v>
      </c>
      <c r="K90" s="2179"/>
      <c r="L90" s="2179"/>
      <c r="M90" s="2179"/>
      <c r="N90" s="2179"/>
      <c r="O90" s="2179"/>
      <c r="P90" s="2179"/>
      <c r="Q90" s="2179"/>
      <c r="R90" s="2179"/>
      <c r="S90" s="2179"/>
      <c r="T90" s="2179"/>
      <c r="U90" s="2179"/>
      <c r="V90" s="2179"/>
      <c r="W90" s="2180"/>
      <c r="X90" s="2177"/>
    </row>
    <row r="91" spans="1:25" s="567" customFormat="1">
      <c r="A91" s="2177"/>
      <c r="B91" s="2175" t="s">
        <v>927</v>
      </c>
      <c r="C91" s="2178"/>
      <c r="D91" s="2178"/>
      <c r="E91" s="1325"/>
      <c r="F91" s="1325"/>
      <c r="G91" s="1325"/>
      <c r="H91" s="753"/>
      <c r="I91" s="1318"/>
      <c r="J91" s="1031">
        <f t="shared" ref="J91:J94" si="29">SUM(K91:V91)</f>
        <v>74</v>
      </c>
      <c r="K91" s="2179">
        <v>9</v>
      </c>
      <c r="L91" s="2179">
        <v>7</v>
      </c>
      <c r="M91" s="2179">
        <v>5</v>
      </c>
      <c r="N91" s="2179">
        <v>8</v>
      </c>
      <c r="O91" s="2179">
        <v>4</v>
      </c>
      <c r="P91" s="2179">
        <v>6</v>
      </c>
      <c r="Q91" s="2179">
        <v>8</v>
      </c>
      <c r="R91" s="2179">
        <v>4</v>
      </c>
      <c r="S91" s="2179">
        <v>2</v>
      </c>
      <c r="T91" s="2179">
        <v>9</v>
      </c>
      <c r="U91" s="2179">
        <v>5</v>
      </c>
      <c r="V91" s="2179">
        <v>7</v>
      </c>
      <c r="W91" s="2180"/>
      <c r="X91" s="2177"/>
    </row>
    <row r="92" spans="1:25" s="567" customFormat="1">
      <c r="A92" s="2177"/>
      <c r="B92" s="2175" t="s">
        <v>1386</v>
      </c>
      <c r="C92" s="2178"/>
      <c r="D92" s="2178"/>
      <c r="E92" s="1325"/>
      <c r="F92" s="1325"/>
      <c r="G92" s="1325"/>
      <c r="H92" s="753"/>
      <c r="I92" s="1318"/>
      <c r="J92" s="1031">
        <f t="shared" si="29"/>
        <v>192</v>
      </c>
      <c r="K92" s="2179">
        <v>21</v>
      </c>
      <c r="L92" s="2179">
        <v>22</v>
      </c>
      <c r="M92" s="2179">
        <v>18</v>
      </c>
      <c r="N92" s="2179">
        <v>6</v>
      </c>
      <c r="O92" s="2179">
        <v>25</v>
      </c>
      <c r="P92" s="2179">
        <v>29</v>
      </c>
      <c r="Q92" s="2179">
        <v>12</v>
      </c>
      <c r="R92" s="2179">
        <v>13</v>
      </c>
      <c r="S92" s="2179">
        <v>8</v>
      </c>
      <c r="T92" s="2179">
        <v>15</v>
      </c>
      <c r="U92" s="2179">
        <v>12</v>
      </c>
      <c r="V92" s="2179">
        <v>11</v>
      </c>
      <c r="W92" s="2180"/>
      <c r="X92" s="2177"/>
    </row>
    <row r="93" spans="1:25" s="567" customFormat="1">
      <c r="A93" s="2177"/>
      <c r="B93" s="2175" t="s">
        <v>2004</v>
      </c>
      <c r="C93" s="2178"/>
      <c r="D93" s="2178"/>
      <c r="E93" s="1325"/>
      <c r="F93" s="1325"/>
      <c r="G93" s="1325"/>
      <c r="H93" s="753"/>
      <c r="I93" s="1318"/>
      <c r="J93" s="1031">
        <f t="shared" si="29"/>
        <v>0</v>
      </c>
      <c r="K93" s="2179"/>
      <c r="L93" s="2179"/>
      <c r="M93" s="2179"/>
      <c r="N93" s="2179"/>
      <c r="O93" s="2179"/>
      <c r="P93" s="2179"/>
      <c r="Q93" s="2179"/>
      <c r="R93" s="2179"/>
      <c r="S93" s="2179"/>
      <c r="T93" s="2179"/>
      <c r="U93" s="2179"/>
      <c r="V93" s="2179"/>
      <c r="W93" s="2180"/>
      <c r="X93" s="2177"/>
    </row>
    <row r="94" spans="1:25" s="567" customFormat="1">
      <c r="A94" s="2177"/>
      <c r="B94" s="532" t="s">
        <v>2042</v>
      </c>
      <c r="C94" s="2178"/>
      <c r="D94" s="2178"/>
      <c r="E94" s="1325"/>
      <c r="F94" s="1325"/>
      <c r="G94" s="1325"/>
      <c r="H94" s="753"/>
      <c r="I94" s="1318"/>
      <c r="J94" s="1031">
        <f t="shared" si="29"/>
        <v>0</v>
      </c>
      <c r="K94" s="2179"/>
      <c r="L94" s="2179"/>
      <c r="M94" s="2179"/>
      <c r="N94" s="2179"/>
      <c r="O94" s="2179"/>
      <c r="P94" s="2179"/>
      <c r="Q94" s="2179"/>
      <c r="R94" s="2179"/>
      <c r="S94" s="2179"/>
      <c r="T94" s="2179"/>
      <c r="U94" s="2179"/>
      <c r="V94" s="2179"/>
      <c r="W94" s="2180"/>
      <c r="X94" s="2177"/>
    </row>
    <row r="95" spans="1:25" s="1297" customFormat="1">
      <c r="A95" s="1291"/>
      <c r="B95" s="1292" t="s">
        <v>997</v>
      </c>
      <c r="C95" s="1292">
        <v>-18</v>
      </c>
      <c r="D95" s="1293"/>
      <c r="E95" s="1292">
        <v>-53</v>
      </c>
      <c r="F95" s="1292">
        <v>-258</v>
      </c>
      <c r="G95" s="1292"/>
      <c r="H95" s="1292"/>
      <c r="I95" s="1294"/>
      <c r="J95" s="1286"/>
      <c r="K95" s="1295"/>
      <c r="L95" s="1295"/>
      <c r="M95" s="1295"/>
      <c r="N95" s="1295"/>
      <c r="O95" s="1295"/>
      <c r="P95" s="1295"/>
      <c r="Q95" s="1295"/>
      <c r="R95" s="1295"/>
      <c r="S95" s="1295"/>
      <c r="T95" s="1295"/>
      <c r="U95" s="1295"/>
      <c r="V95" s="1295"/>
      <c r="W95" s="1296"/>
      <c r="X95" s="1291"/>
    </row>
    <row r="96" spans="1:25" s="1340" customFormat="1">
      <c r="A96" s="1370">
        <v>5</v>
      </c>
      <c r="B96" s="1353" t="s">
        <v>2009</v>
      </c>
      <c r="C96" s="2200"/>
      <c r="D96" s="2201"/>
      <c r="E96" s="2200"/>
      <c r="F96" s="2200"/>
      <c r="G96" s="2202">
        <v>557</v>
      </c>
      <c r="H96" s="2200"/>
      <c r="I96" s="2203"/>
      <c r="J96" s="1365">
        <f>J97+J100+J112</f>
        <v>1200</v>
      </c>
      <c r="K96" s="1365">
        <f>K97+K100+K112</f>
        <v>103</v>
      </c>
      <c r="L96" s="1365">
        <f t="shared" ref="L96:V96" si="30">L97+L100+L112</f>
        <v>86</v>
      </c>
      <c r="M96" s="1365">
        <f t="shared" si="30"/>
        <v>102</v>
      </c>
      <c r="N96" s="1365">
        <f t="shared" si="30"/>
        <v>100</v>
      </c>
      <c r="O96" s="1365">
        <f t="shared" si="30"/>
        <v>97</v>
      </c>
      <c r="P96" s="1365">
        <f t="shared" si="30"/>
        <v>110</v>
      </c>
      <c r="Q96" s="1365">
        <f t="shared" si="30"/>
        <v>100</v>
      </c>
      <c r="R96" s="1365">
        <f t="shared" si="30"/>
        <v>101</v>
      </c>
      <c r="S96" s="1365">
        <f t="shared" si="30"/>
        <v>100</v>
      </c>
      <c r="T96" s="1365">
        <f t="shared" si="30"/>
        <v>99</v>
      </c>
      <c r="U96" s="1365">
        <f t="shared" si="30"/>
        <v>96</v>
      </c>
      <c r="V96" s="1365">
        <f t="shared" si="30"/>
        <v>106</v>
      </c>
      <c r="W96" s="2204"/>
      <c r="X96" s="1370"/>
    </row>
    <row r="97" spans="1:24">
      <c r="A97" s="538"/>
      <c r="B97" s="551" t="s">
        <v>912</v>
      </c>
      <c r="C97" s="2182"/>
      <c r="D97" s="1033"/>
      <c r="E97" s="2182"/>
      <c r="F97" s="2182"/>
      <c r="G97" s="2198">
        <f>SUM(G98:G99)</f>
        <v>0</v>
      </c>
      <c r="H97" s="2182"/>
      <c r="I97" s="2183"/>
      <c r="J97" s="1028">
        <f>SUM(J98:J99)</f>
        <v>0</v>
      </c>
      <c r="K97" s="1028">
        <f>SUM(K98:K99)</f>
        <v>0</v>
      </c>
      <c r="L97" s="1028">
        <f t="shared" ref="L97:V97" si="31">SUM(L98:L99)</f>
        <v>0</v>
      </c>
      <c r="M97" s="1028">
        <f t="shared" si="31"/>
        <v>0</v>
      </c>
      <c r="N97" s="1028">
        <f t="shared" si="31"/>
        <v>0</v>
      </c>
      <c r="O97" s="1028">
        <f t="shared" si="31"/>
        <v>0</v>
      </c>
      <c r="P97" s="1028">
        <f t="shared" si="31"/>
        <v>0</v>
      </c>
      <c r="Q97" s="1028">
        <f t="shared" si="31"/>
        <v>0</v>
      </c>
      <c r="R97" s="1028">
        <f t="shared" si="31"/>
        <v>0</v>
      </c>
      <c r="S97" s="1028">
        <f t="shared" si="31"/>
        <v>0</v>
      </c>
      <c r="T97" s="1028">
        <f t="shared" si="31"/>
        <v>0</v>
      </c>
      <c r="U97" s="1028">
        <f t="shared" si="31"/>
        <v>0</v>
      </c>
      <c r="V97" s="1028">
        <f t="shared" si="31"/>
        <v>0</v>
      </c>
      <c r="W97" s="1327"/>
      <c r="X97" s="538"/>
    </row>
    <row r="98" spans="1:24" s="567" customFormat="1">
      <c r="A98" s="1167"/>
      <c r="B98" s="2184" t="s">
        <v>913</v>
      </c>
      <c r="C98" s="2185"/>
      <c r="D98" s="2185"/>
      <c r="E98" s="1029"/>
      <c r="F98" s="1029"/>
      <c r="G98" s="1029"/>
      <c r="H98" s="663"/>
      <c r="I98" s="663"/>
      <c r="J98" s="1031">
        <f t="shared" ref="J98:J117" si="32">SUM(K98:V98)</f>
        <v>0</v>
      </c>
      <c r="K98" s="2186"/>
      <c r="L98" s="2186"/>
      <c r="M98" s="2186"/>
      <c r="N98" s="2186"/>
      <c r="O98" s="2186"/>
      <c r="P98" s="2186"/>
      <c r="Q98" s="2186"/>
      <c r="R98" s="2186"/>
      <c r="S98" s="2186"/>
      <c r="T98" s="2186"/>
      <c r="U98" s="2186"/>
      <c r="V98" s="2186"/>
      <c r="W98" s="2187"/>
      <c r="X98" s="1167"/>
    </row>
    <row r="99" spans="1:24" s="567" customFormat="1">
      <c r="A99" s="1167"/>
      <c r="B99" s="2184" t="s">
        <v>914</v>
      </c>
      <c r="C99" s="2185"/>
      <c r="D99" s="2185"/>
      <c r="E99" s="1029"/>
      <c r="F99" s="1029"/>
      <c r="G99" s="1029"/>
      <c r="H99" s="663"/>
      <c r="I99" s="663"/>
      <c r="J99" s="1031">
        <f t="shared" si="32"/>
        <v>0</v>
      </c>
      <c r="K99" s="2186"/>
      <c r="L99" s="2186"/>
      <c r="M99" s="2186"/>
      <c r="N99" s="2186"/>
      <c r="O99" s="2186"/>
      <c r="P99" s="2186"/>
      <c r="Q99" s="2186"/>
      <c r="R99" s="2186"/>
      <c r="S99" s="2186"/>
      <c r="T99" s="2186"/>
      <c r="U99" s="2186"/>
      <c r="V99" s="2186"/>
      <c r="W99" s="2187"/>
      <c r="X99" s="1167"/>
    </row>
    <row r="100" spans="1:24">
      <c r="A100" s="538"/>
      <c r="B100" s="546" t="s">
        <v>915</v>
      </c>
      <c r="C100" s="2182"/>
      <c r="D100" s="1033"/>
      <c r="E100" s="2182"/>
      <c r="F100" s="2182"/>
      <c r="G100" s="2198">
        <f>SUM(G101:G111)</f>
        <v>0</v>
      </c>
      <c r="H100" s="2182"/>
      <c r="I100" s="2183">
        <v>5</v>
      </c>
      <c r="J100" s="1028">
        <f>SUM(J101:J111)</f>
        <v>500</v>
      </c>
      <c r="K100" s="1028">
        <f>SUM(K101:K111)</f>
        <v>50</v>
      </c>
      <c r="L100" s="1028">
        <f t="shared" ref="L100:V100" si="33">SUM(L101:L111)</f>
        <v>36</v>
      </c>
      <c r="M100" s="1028">
        <f t="shared" si="33"/>
        <v>43</v>
      </c>
      <c r="N100" s="1028">
        <f t="shared" si="33"/>
        <v>43</v>
      </c>
      <c r="O100" s="1028">
        <f t="shared" si="33"/>
        <v>39</v>
      </c>
      <c r="P100" s="1028">
        <f t="shared" si="33"/>
        <v>47</v>
      </c>
      <c r="Q100" s="1028">
        <f t="shared" si="33"/>
        <v>42</v>
      </c>
      <c r="R100" s="1028">
        <f t="shared" si="33"/>
        <v>40</v>
      </c>
      <c r="S100" s="1028">
        <f t="shared" si="33"/>
        <v>43</v>
      </c>
      <c r="T100" s="1028">
        <f t="shared" si="33"/>
        <v>39</v>
      </c>
      <c r="U100" s="1028">
        <f t="shared" si="33"/>
        <v>35</v>
      </c>
      <c r="V100" s="1028">
        <f t="shared" si="33"/>
        <v>43</v>
      </c>
      <c r="W100" s="1327"/>
      <c r="X100" s="538"/>
    </row>
    <row r="101" spans="1:24" s="567" customFormat="1">
      <c r="A101" s="1167"/>
      <c r="B101" s="2184" t="s">
        <v>916</v>
      </c>
      <c r="C101" s="2185"/>
      <c r="D101" s="2185"/>
      <c r="E101" s="1029"/>
      <c r="F101" s="1029"/>
      <c r="G101" s="1029"/>
      <c r="H101" s="663"/>
      <c r="I101" s="663"/>
      <c r="J101" s="1031">
        <f t="shared" si="32"/>
        <v>0</v>
      </c>
      <c r="K101" s="2186"/>
      <c r="L101" s="2186"/>
      <c r="M101" s="2186"/>
      <c r="N101" s="2186"/>
      <c r="O101" s="2186"/>
      <c r="P101" s="2186"/>
      <c r="Q101" s="2186"/>
      <c r="R101" s="2186"/>
      <c r="S101" s="2186"/>
      <c r="T101" s="2186"/>
      <c r="U101" s="2186"/>
      <c r="V101" s="2186"/>
      <c r="W101" s="2187"/>
      <c r="X101" s="1167"/>
    </row>
    <row r="102" spans="1:24" s="567" customFormat="1">
      <c r="A102" s="1167"/>
      <c r="B102" s="2184" t="s">
        <v>917</v>
      </c>
      <c r="C102" s="2185"/>
      <c r="D102" s="2185"/>
      <c r="E102" s="1029"/>
      <c r="F102" s="1029"/>
      <c r="G102" s="1029"/>
      <c r="H102" s="663"/>
      <c r="I102" s="663"/>
      <c r="J102" s="1031">
        <f t="shared" si="32"/>
        <v>0</v>
      </c>
      <c r="K102" s="2186"/>
      <c r="L102" s="2186"/>
      <c r="M102" s="2186"/>
      <c r="N102" s="2186"/>
      <c r="O102" s="2186"/>
      <c r="P102" s="2186"/>
      <c r="Q102" s="2186"/>
      <c r="R102" s="2186"/>
      <c r="S102" s="2186"/>
      <c r="T102" s="2186"/>
      <c r="U102" s="2186"/>
      <c r="V102" s="2186"/>
      <c r="W102" s="2187"/>
      <c r="X102" s="1167"/>
    </row>
    <row r="103" spans="1:24" s="567" customFormat="1">
      <c r="A103" s="1167"/>
      <c r="B103" s="2184" t="s">
        <v>918</v>
      </c>
      <c r="C103" s="2185"/>
      <c r="D103" s="2185"/>
      <c r="E103" s="1029"/>
      <c r="F103" s="1029"/>
      <c r="G103" s="1029"/>
      <c r="H103" s="663"/>
      <c r="I103" s="663"/>
      <c r="J103" s="1031">
        <f t="shared" si="32"/>
        <v>0</v>
      </c>
      <c r="K103" s="2186"/>
      <c r="L103" s="2186"/>
      <c r="M103" s="2186"/>
      <c r="N103" s="2186"/>
      <c r="O103" s="2186"/>
      <c r="P103" s="2186"/>
      <c r="Q103" s="2186"/>
      <c r="R103" s="2186"/>
      <c r="S103" s="2186"/>
      <c r="T103" s="2186"/>
      <c r="U103" s="2186"/>
      <c r="V103" s="2186"/>
      <c r="W103" s="2187"/>
      <c r="X103" s="1167"/>
    </row>
    <row r="104" spans="1:24" s="567" customFormat="1">
      <c r="A104" s="1167"/>
      <c r="B104" s="2184" t="s">
        <v>919</v>
      </c>
      <c r="C104" s="2185"/>
      <c r="D104" s="2185"/>
      <c r="E104" s="1029"/>
      <c r="F104" s="1029"/>
      <c r="G104" s="1029"/>
      <c r="H104" s="663"/>
      <c r="I104" s="663"/>
      <c r="J104" s="1031">
        <f t="shared" si="32"/>
        <v>0</v>
      </c>
      <c r="K104" s="2186"/>
      <c r="L104" s="2186"/>
      <c r="M104" s="2186"/>
      <c r="N104" s="2186"/>
      <c r="O104" s="2186"/>
      <c r="P104" s="2186"/>
      <c r="Q104" s="2186"/>
      <c r="R104" s="2186"/>
      <c r="S104" s="2186"/>
      <c r="T104" s="2186"/>
      <c r="U104" s="2186"/>
      <c r="V104" s="2186"/>
      <c r="W104" s="2187"/>
      <c r="X104" s="1167"/>
    </row>
    <row r="105" spans="1:24" s="567" customFormat="1">
      <c r="A105" s="1167"/>
      <c r="B105" s="2184" t="s">
        <v>920</v>
      </c>
      <c r="C105" s="2185"/>
      <c r="D105" s="2185"/>
      <c r="E105" s="1029"/>
      <c r="F105" s="1029"/>
      <c r="G105" s="1029"/>
      <c r="H105" s="663"/>
      <c r="I105" s="663"/>
      <c r="J105" s="1031">
        <f t="shared" si="32"/>
        <v>0</v>
      </c>
      <c r="K105" s="2186"/>
      <c r="L105" s="2186"/>
      <c r="M105" s="2186"/>
      <c r="N105" s="2186"/>
      <c r="O105" s="2186"/>
      <c r="P105" s="2186"/>
      <c r="Q105" s="2186"/>
      <c r="R105" s="2186"/>
      <c r="S105" s="2186"/>
      <c r="T105" s="2186"/>
      <c r="U105" s="2186"/>
      <c r="V105" s="2186"/>
      <c r="W105" s="2187"/>
      <c r="X105" s="1167"/>
    </row>
    <row r="106" spans="1:24" s="567" customFormat="1">
      <c r="A106" s="1167"/>
      <c r="B106" s="2184" t="s">
        <v>921</v>
      </c>
      <c r="C106" s="2185"/>
      <c r="D106" s="2185"/>
      <c r="E106" s="1029"/>
      <c r="F106" s="1029"/>
      <c r="G106" s="1029"/>
      <c r="H106" s="663"/>
      <c r="I106" s="663"/>
      <c r="J106" s="1031">
        <f t="shared" si="32"/>
        <v>191</v>
      </c>
      <c r="K106" s="2186">
        <v>30</v>
      </c>
      <c r="L106" s="2186">
        <v>27</v>
      </c>
      <c r="M106" s="2186">
        <v>29</v>
      </c>
      <c r="N106" s="2186">
        <v>28</v>
      </c>
      <c r="O106" s="2186"/>
      <c r="P106" s="2186"/>
      <c r="Q106" s="2186"/>
      <c r="R106" s="2186">
        <v>9</v>
      </c>
      <c r="S106" s="2186">
        <v>34</v>
      </c>
      <c r="T106" s="2186">
        <v>23</v>
      </c>
      <c r="U106" s="2186">
        <v>11</v>
      </c>
      <c r="V106" s="2186"/>
      <c r="W106" s="2187"/>
      <c r="X106" s="1167"/>
    </row>
    <row r="107" spans="1:24" s="567" customFormat="1">
      <c r="A107" s="1167"/>
      <c r="B107" s="2184" t="s">
        <v>922</v>
      </c>
      <c r="C107" s="2185"/>
      <c r="D107" s="2185"/>
      <c r="E107" s="1029"/>
      <c r="F107" s="1029"/>
      <c r="G107" s="1029"/>
      <c r="H107" s="663"/>
      <c r="I107" s="663"/>
      <c r="J107" s="1031">
        <f t="shared" si="32"/>
        <v>214</v>
      </c>
      <c r="K107" s="2186">
        <v>20</v>
      </c>
      <c r="L107" s="2186">
        <v>9</v>
      </c>
      <c r="M107" s="2186">
        <v>14</v>
      </c>
      <c r="N107" s="2186">
        <v>7</v>
      </c>
      <c r="O107" s="2186">
        <v>27</v>
      </c>
      <c r="P107" s="2186">
        <v>26</v>
      </c>
      <c r="Q107" s="2186">
        <v>28</v>
      </c>
      <c r="R107" s="2186">
        <v>14</v>
      </c>
      <c r="S107" s="2186">
        <v>9</v>
      </c>
      <c r="T107" s="2186">
        <v>16</v>
      </c>
      <c r="U107" s="2186">
        <v>16</v>
      </c>
      <c r="V107" s="2186">
        <v>28</v>
      </c>
      <c r="W107" s="2187"/>
      <c r="X107" s="1167"/>
    </row>
    <row r="108" spans="1:24" s="567" customFormat="1">
      <c r="A108" s="1167"/>
      <c r="B108" s="2184" t="s">
        <v>923</v>
      </c>
      <c r="C108" s="2185"/>
      <c r="D108" s="2185"/>
      <c r="E108" s="1029"/>
      <c r="F108" s="1029"/>
      <c r="G108" s="1029"/>
      <c r="H108" s="663"/>
      <c r="I108" s="663"/>
      <c r="J108" s="1031">
        <f t="shared" si="32"/>
        <v>0</v>
      </c>
      <c r="K108" s="2186"/>
      <c r="L108" s="2186"/>
      <c r="M108" s="2186"/>
      <c r="N108" s="2186"/>
      <c r="O108" s="2186"/>
      <c r="P108" s="2186"/>
      <c r="Q108" s="2186"/>
      <c r="R108" s="2186"/>
      <c r="S108" s="2186"/>
      <c r="T108" s="2186"/>
      <c r="U108" s="2186"/>
      <c r="V108" s="2186"/>
      <c r="W108" s="2187"/>
      <c r="X108" s="1167"/>
    </row>
    <row r="109" spans="1:24" s="1338" customFormat="1">
      <c r="A109" s="2374"/>
      <c r="B109" s="2377" t="s">
        <v>2001</v>
      </c>
      <c r="C109" s="2378"/>
      <c r="D109" s="2378"/>
      <c r="E109" s="2371"/>
      <c r="F109" s="2371"/>
      <c r="G109" s="2371"/>
      <c r="H109" s="2379"/>
      <c r="I109" s="2379"/>
      <c r="J109" s="2370">
        <f t="shared" si="32"/>
        <v>89</v>
      </c>
      <c r="K109" s="2380"/>
      <c r="L109" s="2380"/>
      <c r="M109" s="2380"/>
      <c r="N109" s="2380">
        <v>8</v>
      </c>
      <c r="O109" s="2380">
        <v>12</v>
      </c>
      <c r="P109" s="2380">
        <v>21</v>
      </c>
      <c r="Q109" s="2380">
        <v>14</v>
      </c>
      <c r="R109" s="2380">
        <v>17</v>
      </c>
      <c r="S109" s="2380"/>
      <c r="T109" s="2380"/>
      <c r="U109" s="2380">
        <v>8</v>
      </c>
      <c r="V109" s="2380">
        <v>9</v>
      </c>
      <c r="W109" s="2381"/>
      <c r="X109" s="2374"/>
    </row>
    <row r="110" spans="1:24" s="1338" customFormat="1">
      <c r="A110" s="2374"/>
      <c r="B110" s="2377" t="s">
        <v>2002</v>
      </c>
      <c r="C110" s="2378"/>
      <c r="D110" s="2378"/>
      <c r="E110" s="2371"/>
      <c r="F110" s="2371"/>
      <c r="G110" s="2371"/>
      <c r="H110" s="2379"/>
      <c r="I110" s="2379"/>
      <c r="J110" s="2370">
        <f t="shared" si="32"/>
        <v>6</v>
      </c>
      <c r="K110" s="2380"/>
      <c r="L110" s="2380"/>
      <c r="M110" s="2380"/>
      <c r="N110" s="2380"/>
      <c r="O110" s="2380"/>
      <c r="P110" s="2380"/>
      <c r="Q110" s="2380"/>
      <c r="R110" s="2380"/>
      <c r="S110" s="2380"/>
      <c r="T110" s="2380"/>
      <c r="U110" s="2380"/>
      <c r="V110" s="2380">
        <v>6</v>
      </c>
      <c r="W110" s="2381"/>
      <c r="X110" s="2374"/>
    </row>
    <row r="111" spans="1:24" s="567" customFormat="1">
      <c r="A111" s="1167"/>
      <c r="B111" s="2184" t="s">
        <v>1387</v>
      </c>
      <c r="C111" s="2185"/>
      <c r="D111" s="2185"/>
      <c r="E111" s="1029"/>
      <c r="F111" s="1029"/>
      <c r="G111" s="1029"/>
      <c r="H111" s="663"/>
      <c r="I111" s="663"/>
      <c r="J111" s="1031">
        <f t="shared" si="32"/>
        <v>0</v>
      </c>
      <c r="K111" s="2186"/>
      <c r="L111" s="2186"/>
      <c r="M111" s="2186"/>
      <c r="N111" s="2186"/>
      <c r="O111" s="2186"/>
      <c r="P111" s="2186"/>
      <c r="Q111" s="2186"/>
      <c r="R111" s="2186"/>
      <c r="S111" s="2186"/>
      <c r="T111" s="2186"/>
      <c r="U111" s="2186"/>
      <c r="V111" s="2186"/>
      <c r="W111" s="2187"/>
      <c r="X111" s="1167"/>
    </row>
    <row r="112" spans="1:24">
      <c r="A112" s="538"/>
      <c r="B112" s="551" t="s">
        <v>924</v>
      </c>
      <c r="C112" s="2182"/>
      <c r="D112" s="1033"/>
      <c r="E112" s="2182"/>
      <c r="F112" s="2182"/>
      <c r="G112" s="2198">
        <f>SUM(G113:G118)</f>
        <v>0</v>
      </c>
      <c r="H112" s="2182"/>
      <c r="I112" s="2183">
        <v>7</v>
      </c>
      <c r="J112" s="1028">
        <f>SUM(J113:J117)</f>
        <v>700</v>
      </c>
      <c r="K112" s="1028">
        <f>SUM(K113:K117)</f>
        <v>53</v>
      </c>
      <c r="L112" s="1028">
        <f t="shared" ref="L112:V112" si="34">SUM(L113:L117)</f>
        <v>50</v>
      </c>
      <c r="M112" s="1028">
        <f t="shared" si="34"/>
        <v>59</v>
      </c>
      <c r="N112" s="1028">
        <f t="shared" si="34"/>
        <v>57</v>
      </c>
      <c r="O112" s="1028">
        <f t="shared" si="34"/>
        <v>58</v>
      </c>
      <c r="P112" s="1028">
        <f t="shared" si="34"/>
        <v>63</v>
      </c>
      <c r="Q112" s="1028">
        <f t="shared" si="34"/>
        <v>58</v>
      </c>
      <c r="R112" s="1028">
        <f t="shared" si="34"/>
        <v>61</v>
      </c>
      <c r="S112" s="1028">
        <f t="shared" si="34"/>
        <v>57</v>
      </c>
      <c r="T112" s="1028">
        <f t="shared" si="34"/>
        <v>60</v>
      </c>
      <c r="U112" s="1028">
        <f t="shared" si="34"/>
        <v>61</v>
      </c>
      <c r="V112" s="1028">
        <f t="shared" si="34"/>
        <v>63</v>
      </c>
      <c r="W112" s="1327"/>
      <c r="X112" s="538"/>
    </row>
    <row r="113" spans="1:31" s="567" customFormat="1">
      <c r="A113" s="1167"/>
      <c r="B113" s="2184" t="s">
        <v>926</v>
      </c>
      <c r="C113" s="2185"/>
      <c r="D113" s="2185"/>
      <c r="E113" s="1029"/>
      <c r="F113" s="1029"/>
      <c r="G113" s="1029"/>
      <c r="H113" s="663"/>
      <c r="I113" s="663"/>
      <c r="J113" s="1031">
        <f t="shared" si="32"/>
        <v>0</v>
      </c>
      <c r="K113" s="2186"/>
      <c r="L113" s="2186"/>
      <c r="M113" s="2186"/>
      <c r="N113" s="2186"/>
      <c r="O113" s="2186"/>
      <c r="P113" s="2186"/>
      <c r="Q113" s="2186"/>
      <c r="R113" s="2186"/>
      <c r="S113" s="2186"/>
      <c r="T113" s="2186"/>
      <c r="U113" s="2186"/>
      <c r="V113" s="2186"/>
      <c r="W113" s="2187"/>
      <c r="X113" s="1167"/>
    </row>
    <row r="114" spans="1:31" s="567" customFormat="1">
      <c r="A114" s="1167"/>
      <c r="B114" s="2184" t="s">
        <v>927</v>
      </c>
      <c r="C114" s="2185"/>
      <c r="D114" s="2185"/>
      <c r="E114" s="1029"/>
      <c r="F114" s="1029"/>
      <c r="G114" s="1029"/>
      <c r="H114" s="663"/>
      <c r="I114" s="663"/>
      <c r="J114" s="1031">
        <f t="shared" si="32"/>
        <v>0</v>
      </c>
      <c r="K114" s="2186"/>
      <c r="L114" s="2186"/>
      <c r="M114" s="2186"/>
      <c r="N114" s="2186"/>
      <c r="O114" s="2186"/>
      <c r="P114" s="2186"/>
      <c r="Q114" s="2186"/>
      <c r="R114" s="2186"/>
      <c r="S114" s="2186"/>
      <c r="T114" s="2186"/>
      <c r="U114" s="2186"/>
      <c r="V114" s="2186"/>
      <c r="W114" s="2187"/>
      <c r="X114" s="1167"/>
    </row>
    <row r="115" spans="1:31" s="567" customFormat="1">
      <c r="A115" s="1167"/>
      <c r="B115" s="2184" t="s">
        <v>1386</v>
      </c>
      <c r="C115" s="2185"/>
      <c r="D115" s="2185"/>
      <c r="E115" s="1029"/>
      <c r="F115" s="1029"/>
      <c r="G115" s="1029"/>
      <c r="H115" s="663"/>
      <c r="I115" s="663"/>
      <c r="J115" s="1031">
        <f t="shared" si="32"/>
        <v>0</v>
      </c>
      <c r="K115" s="2186"/>
      <c r="L115" s="2186"/>
      <c r="M115" s="2186"/>
      <c r="N115" s="2186"/>
      <c r="O115" s="2186"/>
      <c r="P115" s="2186"/>
      <c r="Q115" s="2186"/>
      <c r="R115" s="2186"/>
      <c r="S115" s="2186"/>
      <c r="T115" s="2186"/>
      <c r="U115" s="2186"/>
      <c r="V115" s="2186"/>
      <c r="W115" s="2187"/>
      <c r="X115" s="1167"/>
    </row>
    <row r="116" spans="1:31" s="567" customFormat="1">
      <c r="A116" s="1167"/>
      <c r="B116" s="2184" t="s">
        <v>2004</v>
      </c>
      <c r="C116" s="2185"/>
      <c r="D116" s="2185"/>
      <c r="E116" s="1029"/>
      <c r="F116" s="1029"/>
      <c r="G116" s="1029"/>
      <c r="H116" s="663"/>
      <c r="I116" s="663"/>
      <c r="J116" s="1031">
        <f t="shared" si="32"/>
        <v>215</v>
      </c>
      <c r="K116" s="2186">
        <v>18</v>
      </c>
      <c r="L116" s="2186">
        <v>19</v>
      </c>
      <c r="M116" s="2186">
        <v>19</v>
      </c>
      <c r="N116" s="2186">
        <v>17</v>
      </c>
      <c r="O116" s="2186">
        <v>17</v>
      </c>
      <c r="P116" s="2186">
        <v>19</v>
      </c>
      <c r="Q116" s="2186">
        <v>19</v>
      </c>
      <c r="R116" s="2186">
        <v>19</v>
      </c>
      <c r="S116" s="2186">
        <v>19</v>
      </c>
      <c r="T116" s="2186">
        <v>17</v>
      </c>
      <c r="U116" s="2186">
        <v>16</v>
      </c>
      <c r="V116" s="2186">
        <v>16</v>
      </c>
      <c r="W116" s="2187"/>
      <c r="X116" s="1167"/>
    </row>
    <row r="117" spans="1:31" s="567" customFormat="1">
      <c r="A117" s="1167"/>
      <c r="B117" s="532" t="s">
        <v>2042</v>
      </c>
      <c r="C117" s="2185"/>
      <c r="D117" s="2185"/>
      <c r="E117" s="1029"/>
      <c r="F117" s="1029"/>
      <c r="G117" s="1029"/>
      <c r="H117" s="663"/>
      <c r="I117" s="663"/>
      <c r="J117" s="1031">
        <f t="shared" si="32"/>
        <v>485</v>
      </c>
      <c r="K117" s="2186">
        <v>35</v>
      </c>
      <c r="L117" s="2186">
        <v>31</v>
      </c>
      <c r="M117" s="2186">
        <v>40</v>
      </c>
      <c r="N117" s="2186">
        <v>40</v>
      </c>
      <c r="O117" s="2186">
        <v>41</v>
      </c>
      <c r="P117" s="2186">
        <v>44</v>
      </c>
      <c r="Q117" s="2186">
        <v>39</v>
      </c>
      <c r="R117" s="2186">
        <v>42</v>
      </c>
      <c r="S117" s="2186">
        <v>38</v>
      </c>
      <c r="T117" s="2186">
        <v>43</v>
      </c>
      <c r="U117" s="2186">
        <v>45</v>
      </c>
      <c r="V117" s="2186">
        <v>47</v>
      </c>
      <c r="W117" s="2187"/>
      <c r="X117" s="1167"/>
    </row>
    <row r="118" spans="1:31" s="567" customFormat="1">
      <c r="A118" s="2190"/>
      <c r="B118" s="2191" t="s">
        <v>2013</v>
      </c>
      <c r="C118" s="2192"/>
      <c r="D118" s="2192"/>
      <c r="E118" s="2193"/>
      <c r="F118" s="2193"/>
      <c r="G118" s="2193"/>
      <c r="H118" s="2194"/>
      <c r="I118" s="2194"/>
      <c r="J118" s="2197"/>
      <c r="K118" s="2195"/>
      <c r="L118" s="2195"/>
      <c r="M118" s="2195"/>
      <c r="N118" s="2195"/>
      <c r="O118" s="2195"/>
      <c r="P118" s="2195"/>
      <c r="Q118" s="2195"/>
      <c r="R118" s="2195"/>
      <c r="S118" s="2195"/>
      <c r="T118" s="2195"/>
      <c r="U118" s="2195"/>
      <c r="V118" s="2195"/>
      <c r="W118" s="2196"/>
      <c r="X118" s="2190"/>
    </row>
    <row r="119" spans="1:31" s="668" customFormat="1">
      <c r="A119" s="670">
        <v>5</v>
      </c>
      <c r="B119" s="669" t="s">
        <v>1309</v>
      </c>
      <c r="C119" s="665"/>
      <c r="D119" s="665"/>
      <c r="E119" s="1038"/>
      <c r="F119" s="1038"/>
      <c r="G119" s="1038"/>
      <c r="H119" s="667"/>
      <c r="I119" s="667"/>
      <c r="J119" s="665"/>
      <c r="K119" s="665"/>
      <c r="L119" s="665"/>
      <c r="M119" s="665"/>
      <c r="N119" s="665"/>
      <c r="O119" s="665"/>
      <c r="P119" s="665"/>
      <c r="Q119" s="665"/>
      <c r="R119" s="665"/>
      <c r="S119" s="665"/>
      <c r="T119" s="665"/>
      <c r="U119" s="665"/>
      <c r="V119" s="665"/>
      <c r="W119" s="667"/>
      <c r="X119" s="666"/>
      <c r="Y119" s="687"/>
    </row>
    <row r="120" spans="1:31">
      <c r="B120" s="513"/>
      <c r="C120" s="514"/>
      <c r="D120" s="513"/>
      <c r="E120" s="513"/>
      <c r="F120" s="513"/>
      <c r="G120" s="513"/>
      <c r="H120" s="513"/>
      <c r="I120" s="513"/>
      <c r="J120" s="514"/>
      <c r="K120" s="514"/>
      <c r="L120" s="514"/>
      <c r="M120" s="514"/>
      <c r="N120" s="514"/>
      <c r="O120" s="514"/>
      <c r="P120" s="514"/>
      <c r="Q120" s="514"/>
      <c r="R120" s="514"/>
      <c r="S120" s="514"/>
      <c r="T120" s="514"/>
      <c r="U120" s="514"/>
      <c r="V120" s="514"/>
      <c r="W120" s="514"/>
    </row>
    <row r="121" spans="1:31">
      <c r="D121" s="689"/>
      <c r="E121" s="688"/>
      <c r="F121" s="688"/>
      <c r="G121" s="688"/>
      <c r="J121" s="2340">
        <v>70000</v>
      </c>
      <c r="K121" s="544"/>
      <c r="L121" s="2285">
        <v>16000</v>
      </c>
      <c r="M121" s="544"/>
      <c r="N121" s="544"/>
      <c r="O121" s="544"/>
      <c r="P121" s="544"/>
      <c r="Q121" s="544"/>
      <c r="R121" s="544"/>
      <c r="S121" s="1300" t="s">
        <v>1714</v>
      </c>
      <c r="T121" s="1301"/>
      <c r="U121" s="544"/>
      <c r="V121" s="544"/>
      <c r="W121" s="674"/>
      <c r="X121" s="515"/>
      <c r="Z121" s="688"/>
      <c r="AA121" s="516"/>
    </row>
    <row r="122" spans="1:31" s="825" customFormat="1" ht="15.6">
      <c r="A122" s="2715" t="s">
        <v>8</v>
      </c>
      <c r="B122" s="2715" t="s">
        <v>0</v>
      </c>
      <c r="C122" s="1315" t="s">
        <v>833</v>
      </c>
      <c r="D122" s="1316"/>
      <c r="E122" s="1316"/>
      <c r="F122" s="1316"/>
      <c r="G122" s="1316"/>
      <c r="H122" s="1316"/>
      <c r="I122" s="1316"/>
      <c r="J122" s="1316"/>
      <c r="K122" s="1316"/>
      <c r="L122" s="1316"/>
      <c r="M122" s="1316"/>
      <c r="N122" s="1316"/>
      <c r="O122" s="1317"/>
      <c r="P122" s="2718" t="s">
        <v>174</v>
      </c>
      <c r="R122" s="855"/>
      <c r="S122" s="1226">
        <v>14500000</v>
      </c>
      <c r="T122" s="1226">
        <v>10695000</v>
      </c>
      <c r="U122" s="1226">
        <v>7865000</v>
      </c>
      <c r="V122" s="1226">
        <v>20600000</v>
      </c>
      <c r="W122" s="1226">
        <v>12300000</v>
      </c>
      <c r="X122" s="1226">
        <f>(13500000+15000000)/2</f>
        <v>14250000</v>
      </c>
      <c r="Y122" s="1226">
        <v>24700000</v>
      </c>
      <c r="Z122" s="1227"/>
      <c r="AA122" s="1227"/>
      <c r="AB122" s="1226"/>
    </row>
    <row r="123" spans="1:31" s="825" customFormat="1" ht="31.2">
      <c r="A123" s="2716"/>
      <c r="B123" s="2716"/>
      <c r="C123" s="754" t="s">
        <v>834</v>
      </c>
      <c r="D123" s="755" t="s">
        <v>491</v>
      </c>
      <c r="E123" s="754" t="s">
        <v>492</v>
      </c>
      <c r="F123" s="754" t="s">
        <v>2018</v>
      </c>
      <c r="G123" s="754" t="s">
        <v>2019</v>
      </c>
      <c r="H123" s="755" t="s">
        <v>512</v>
      </c>
      <c r="I123" s="756" t="s">
        <v>513</v>
      </c>
      <c r="J123" s="754" t="s">
        <v>698</v>
      </c>
      <c r="K123" s="755" t="s">
        <v>835</v>
      </c>
      <c r="L123" s="700" t="s">
        <v>836</v>
      </c>
      <c r="M123" s="700" t="s">
        <v>1389</v>
      </c>
      <c r="N123" s="824" t="s">
        <v>493</v>
      </c>
      <c r="O123" s="757" t="s">
        <v>494</v>
      </c>
      <c r="P123" s="2719"/>
      <c r="R123" s="856"/>
      <c r="S123" s="1228" t="s">
        <v>1712</v>
      </c>
      <c r="T123" s="1228" t="s">
        <v>1527</v>
      </c>
      <c r="U123" s="1228" t="s">
        <v>1528</v>
      </c>
      <c r="V123" s="1228" t="s">
        <v>1529</v>
      </c>
      <c r="W123" s="1228" t="s">
        <v>1695</v>
      </c>
      <c r="X123" s="1228" t="s">
        <v>2042</v>
      </c>
      <c r="Y123" s="1228" t="s">
        <v>2014</v>
      </c>
      <c r="Z123" s="1229" t="s">
        <v>1694</v>
      </c>
      <c r="AA123" s="1230" t="s">
        <v>1530</v>
      </c>
      <c r="AB123" s="1229" t="s">
        <v>825</v>
      </c>
      <c r="AC123" s="826"/>
    </row>
    <row r="124" spans="1:31" s="825" customFormat="1">
      <c r="A124" s="2717"/>
      <c r="B124" s="2717"/>
      <c r="C124" s="835">
        <f>C127/365</f>
        <v>7.5643835616438357</v>
      </c>
      <c r="D124" s="835">
        <f t="shared" ref="D124:L124" si="35">D127/365</f>
        <v>6.8739726027397259</v>
      </c>
      <c r="E124" s="835">
        <f t="shared" si="35"/>
        <v>7.1260273972602741</v>
      </c>
      <c r="F124" s="835"/>
      <c r="G124" s="835"/>
      <c r="H124" s="835">
        <f t="shared" si="35"/>
        <v>7.8794520547945206</v>
      </c>
      <c r="I124" s="835">
        <f t="shared" si="35"/>
        <v>7.5726027397260278</v>
      </c>
      <c r="J124" s="835">
        <f t="shared" si="35"/>
        <v>4.1013698630136988</v>
      </c>
      <c r="K124" s="835">
        <f t="shared" si="35"/>
        <v>0</v>
      </c>
      <c r="L124" s="835">
        <f t="shared" si="35"/>
        <v>0</v>
      </c>
      <c r="M124" s="835"/>
      <c r="N124" s="835">
        <f>N127/365</f>
        <v>1.8904109589041096</v>
      </c>
      <c r="O124" s="835">
        <f>O127/365</f>
        <v>2.0876712328767124</v>
      </c>
      <c r="P124" s="827"/>
      <c r="R124" s="857"/>
      <c r="S124" s="1304">
        <f>S125/9</f>
        <v>0</v>
      </c>
      <c r="T124" s="1304">
        <f t="shared" ref="T124:Y124" si="36">T125/12</f>
        <v>14.333333333333334</v>
      </c>
      <c r="U124" s="1304">
        <f t="shared" si="36"/>
        <v>65.166666666666671</v>
      </c>
      <c r="V124" s="1304">
        <f t="shared" si="36"/>
        <v>48.083333333333336</v>
      </c>
      <c r="W124" s="1304">
        <f t="shared" si="36"/>
        <v>3.6666666666666665</v>
      </c>
      <c r="X124" s="1304">
        <f t="shared" si="36"/>
        <v>50.416666666666664</v>
      </c>
      <c r="Y124" s="1304">
        <f t="shared" si="36"/>
        <v>17.916666666666668</v>
      </c>
      <c r="Z124" s="1229"/>
      <c r="AA124" s="1231"/>
      <c r="AB124" s="1232"/>
    </row>
    <row r="125" spans="1:31" s="5" customFormat="1" ht="15.6">
      <c r="A125" s="27" t="s">
        <v>13</v>
      </c>
      <c r="B125" s="1202" t="s">
        <v>837</v>
      </c>
      <c r="C125" s="1203"/>
      <c r="D125" s="545"/>
      <c r="E125" s="545"/>
      <c r="F125" s="545"/>
      <c r="G125" s="545"/>
      <c r="H125" s="545"/>
      <c r="I125" s="545"/>
      <c r="J125" s="545"/>
      <c r="K125" s="545"/>
      <c r="L125" s="545"/>
      <c r="M125" s="83"/>
      <c r="N125" s="1204"/>
      <c r="O125" s="1204"/>
      <c r="P125" s="545"/>
      <c r="R125" s="125" t="s">
        <v>1715</v>
      </c>
      <c r="S125" s="1252">
        <f>J33</f>
        <v>0</v>
      </c>
      <c r="T125" s="1251">
        <f>AA29</f>
        <v>172</v>
      </c>
      <c r="U125" s="1252">
        <f>AA28</f>
        <v>782</v>
      </c>
      <c r="V125" s="1233">
        <f>AA31</f>
        <v>577</v>
      </c>
      <c r="W125" s="1252">
        <f>AA30</f>
        <v>44</v>
      </c>
      <c r="X125" s="1252">
        <f>AA33</f>
        <v>605</v>
      </c>
      <c r="Y125" s="1233">
        <f>AA34</f>
        <v>215</v>
      </c>
      <c r="Z125" s="1229">
        <f>SUM(T125:Y125)</f>
        <v>2395</v>
      </c>
      <c r="AA125" s="1234" t="str">
        <f>R126</f>
        <v>Thành tiền</v>
      </c>
      <c r="AB125" s="1229">
        <f>L9</f>
        <v>1837</v>
      </c>
    </row>
    <row r="126" spans="1:31" s="18" customFormat="1" ht="15.6">
      <c r="A126" s="27">
        <v>1</v>
      </c>
      <c r="B126" s="1202" t="s">
        <v>838</v>
      </c>
      <c r="C126" s="517">
        <f>SUM(C127:C130)</f>
        <v>2820</v>
      </c>
      <c r="D126" s="517">
        <f>SUM(D127:D130)</f>
        <v>2564</v>
      </c>
      <c r="E126" s="517">
        <f>SUM(E127:E130)</f>
        <v>2675</v>
      </c>
      <c r="F126" s="517">
        <f t="shared" ref="F126:G126" si="37">SUM(F127:F130)</f>
        <v>1344</v>
      </c>
      <c r="G126" s="517">
        <f t="shared" si="37"/>
        <v>138</v>
      </c>
      <c r="H126" s="517">
        <f>SUM(H127:H130)</f>
        <v>2940</v>
      </c>
      <c r="I126" s="517">
        <f t="shared" ref="I126:O126" si="38">SUM(I127:I130)</f>
        <v>2833</v>
      </c>
      <c r="J126" s="517">
        <f t="shared" si="38"/>
        <v>2295</v>
      </c>
      <c r="K126" s="517">
        <f t="shared" si="38"/>
        <v>1221</v>
      </c>
      <c r="L126" s="517">
        <f t="shared" si="38"/>
        <v>0</v>
      </c>
      <c r="M126" s="517">
        <f t="shared" si="38"/>
        <v>0</v>
      </c>
      <c r="N126" s="517">
        <f t="shared" si="38"/>
        <v>840</v>
      </c>
      <c r="O126" s="517">
        <f t="shared" si="38"/>
        <v>902</v>
      </c>
      <c r="P126" s="1206">
        <f>SUM(C126:O126)</f>
        <v>20572</v>
      </c>
      <c r="R126" s="1207" t="s">
        <v>1716</v>
      </c>
      <c r="S126" s="1237">
        <f>S125*S122</f>
        <v>0</v>
      </c>
      <c r="T126" s="1237">
        <f>T125*T122</f>
        <v>1839540000</v>
      </c>
      <c r="U126" s="1237">
        <f>U125*U122</f>
        <v>6150430000</v>
      </c>
      <c r="V126" s="1237">
        <f>V125*V122</f>
        <v>11886200000</v>
      </c>
      <c r="W126" s="1237">
        <f>W125*W122</f>
        <v>541200000</v>
      </c>
      <c r="X126" s="1237">
        <f t="shared" ref="X126:Y126" si="39">X125*X122</f>
        <v>8621250000</v>
      </c>
      <c r="Y126" s="1237">
        <f t="shared" si="39"/>
        <v>5310500000</v>
      </c>
      <c r="Z126" s="1229">
        <f>SUM(T126:Y126)</f>
        <v>34349120000</v>
      </c>
      <c r="AA126" s="1234"/>
      <c r="AB126" s="1229"/>
      <c r="AC126" s="1208"/>
      <c r="AD126" s="577"/>
      <c r="AE126" s="574"/>
    </row>
    <row r="127" spans="1:31" s="18" customFormat="1" ht="28.95" customHeight="1">
      <c r="A127" s="17"/>
      <c r="B127" s="1209" t="s">
        <v>1532</v>
      </c>
      <c r="C127" s="518">
        <f>J16+J40</f>
        <v>2761</v>
      </c>
      <c r="D127" s="518">
        <f>J17+J41</f>
        <v>2509</v>
      </c>
      <c r="E127" s="518">
        <f>J18+J42</f>
        <v>2601</v>
      </c>
      <c r="F127" s="518">
        <f>J24+J48</f>
        <v>875</v>
      </c>
      <c r="G127" s="518">
        <f>J25+J49</f>
        <v>111</v>
      </c>
      <c r="H127" s="518">
        <f>J19+J43</f>
        <v>2876</v>
      </c>
      <c r="I127" s="518">
        <f>J20+J44</f>
        <v>2764</v>
      </c>
      <c r="J127" s="518">
        <f>J21+J45</f>
        <v>1497</v>
      </c>
      <c r="K127" s="518">
        <f>J22+J46</f>
        <v>0</v>
      </c>
      <c r="L127" s="518">
        <f>J23+J47</f>
        <v>0</v>
      </c>
      <c r="M127" s="518"/>
      <c r="N127" s="518">
        <f>J13+J37</f>
        <v>690</v>
      </c>
      <c r="O127" s="518">
        <f>J14+J38</f>
        <v>762</v>
      </c>
      <c r="P127" s="1221">
        <f t="shared" ref="P127:P141" si="40">SUM(C127:O127)</f>
        <v>17446</v>
      </c>
      <c r="R127" s="1207"/>
      <c r="S127" s="1237"/>
      <c r="T127" s="1237"/>
      <c r="U127" s="1237"/>
      <c r="V127" s="1237"/>
      <c r="W127" s="1236"/>
      <c r="X127" s="1238"/>
      <c r="Y127" s="1239"/>
      <c r="Z127" s="1239"/>
      <c r="AA127" s="1238"/>
      <c r="AB127" s="1235"/>
      <c r="AC127" s="574"/>
      <c r="AD127" s="574"/>
    </row>
    <row r="128" spans="1:31" s="18" customFormat="1" ht="15.6">
      <c r="A128" s="17"/>
      <c r="B128" s="1209" t="s">
        <v>839</v>
      </c>
      <c r="C128" s="518">
        <f>J59</f>
        <v>0</v>
      </c>
      <c r="D128" s="518">
        <f>J60</f>
        <v>0</v>
      </c>
      <c r="E128" s="518">
        <f>J61</f>
        <v>0</v>
      </c>
      <c r="F128" s="518">
        <f>J67</f>
        <v>250</v>
      </c>
      <c r="G128" s="518">
        <f>J68</f>
        <v>10</v>
      </c>
      <c r="H128" s="518">
        <f>J62</f>
        <v>0</v>
      </c>
      <c r="I128" s="518">
        <f>J63</f>
        <v>0</v>
      </c>
      <c r="J128" s="519">
        <f>J64</f>
        <v>354</v>
      </c>
      <c r="K128" s="519">
        <f>J65</f>
        <v>625</v>
      </c>
      <c r="L128" s="518">
        <f>J66</f>
        <v>0</v>
      </c>
      <c r="M128" s="518"/>
      <c r="N128" s="518"/>
      <c r="O128" s="1212"/>
      <c r="P128" s="1221">
        <f t="shared" si="40"/>
        <v>1239</v>
      </c>
      <c r="R128" s="1207"/>
      <c r="S128" s="1236"/>
      <c r="T128" s="1236"/>
      <c r="U128" s="1236"/>
      <c r="V128" s="1240"/>
      <c r="W128" s="1236"/>
      <c r="X128" s="2327"/>
      <c r="Y128" s="2328"/>
      <c r="Z128" s="2328"/>
      <c r="AA128" s="1241"/>
      <c r="AB128" s="2329"/>
      <c r="AC128" s="574"/>
      <c r="AD128" s="574"/>
    </row>
    <row r="129" spans="1:30" s="18" customFormat="1" ht="15.6">
      <c r="A129" s="17"/>
      <c r="B129" s="1209" t="s">
        <v>2032</v>
      </c>
      <c r="C129" s="518">
        <f>J101</f>
        <v>0</v>
      </c>
      <c r="D129" s="518">
        <f>J102</f>
        <v>0</v>
      </c>
      <c r="E129" s="518">
        <f>J103</f>
        <v>0</v>
      </c>
      <c r="F129" s="518">
        <f>J109</f>
        <v>89</v>
      </c>
      <c r="G129" s="518">
        <f>J110</f>
        <v>6</v>
      </c>
      <c r="H129" s="518">
        <f>J104</f>
        <v>0</v>
      </c>
      <c r="I129" s="518">
        <f>J105</f>
        <v>0</v>
      </c>
      <c r="J129" s="519">
        <f>J106</f>
        <v>191</v>
      </c>
      <c r="K129" s="519">
        <f>J107</f>
        <v>214</v>
      </c>
      <c r="L129" s="518">
        <f>J108</f>
        <v>0</v>
      </c>
      <c r="M129" s="518"/>
      <c r="N129" s="518"/>
      <c r="O129" s="1212"/>
      <c r="P129" s="1221">
        <f t="shared" si="40"/>
        <v>500</v>
      </c>
      <c r="Q129" s="32"/>
      <c r="R129" s="1207"/>
      <c r="S129" s="1236"/>
      <c r="T129" s="1236"/>
      <c r="U129" s="1236"/>
      <c r="V129" s="1240"/>
      <c r="W129" s="1236"/>
      <c r="X129" s="2327"/>
      <c r="Y129" s="2328"/>
      <c r="Z129" s="2328"/>
      <c r="AA129" s="1241"/>
      <c r="AB129" s="2329"/>
      <c r="AC129" s="574"/>
      <c r="AD129" s="574"/>
    </row>
    <row r="130" spans="1:30" s="18" customFormat="1" ht="15.6">
      <c r="A130" s="17"/>
      <c r="B130" s="1199" t="s">
        <v>1692</v>
      </c>
      <c r="C130" s="518">
        <f>J78</f>
        <v>59</v>
      </c>
      <c r="D130" s="518">
        <f>J79</f>
        <v>55</v>
      </c>
      <c r="E130" s="518">
        <f>J80</f>
        <v>74</v>
      </c>
      <c r="F130" s="518">
        <f>J86</f>
        <v>130</v>
      </c>
      <c r="G130" s="518">
        <f>J87</f>
        <v>11</v>
      </c>
      <c r="H130" s="518">
        <f>J81</f>
        <v>64</v>
      </c>
      <c r="I130" s="518">
        <f>J82</f>
        <v>69</v>
      </c>
      <c r="J130" s="519">
        <f>J83</f>
        <v>253</v>
      </c>
      <c r="K130" s="519">
        <f>J84</f>
        <v>382</v>
      </c>
      <c r="L130" s="518">
        <f>J85</f>
        <v>0</v>
      </c>
      <c r="M130" s="518">
        <f>J88</f>
        <v>0</v>
      </c>
      <c r="N130" s="518">
        <f>J75</f>
        <v>150</v>
      </c>
      <c r="O130" s="1212">
        <f>J76</f>
        <v>140</v>
      </c>
      <c r="P130" s="1221">
        <f t="shared" si="40"/>
        <v>1387</v>
      </c>
      <c r="Q130" s="32"/>
      <c r="R130" s="1207"/>
      <c r="S130" s="1220" t="s">
        <v>1696</v>
      </c>
      <c r="V130" s="1213"/>
      <c r="X130" s="1211"/>
      <c r="Y130" s="577"/>
      <c r="AA130" s="1208"/>
      <c r="AB130" s="1213"/>
      <c r="AC130" s="574"/>
      <c r="AD130" s="574"/>
    </row>
    <row r="131" spans="1:30" s="18" customFormat="1" ht="15.6">
      <c r="A131" s="17"/>
      <c r="B131" s="1209" t="s">
        <v>840</v>
      </c>
      <c r="C131" s="2330">
        <v>216.22164727955001</v>
      </c>
      <c r="D131" s="2331">
        <v>188.02491476407917</v>
      </c>
      <c r="E131" s="2330">
        <v>164.65118418787657</v>
      </c>
      <c r="F131" s="2330">
        <v>305.05752777777775</v>
      </c>
      <c r="G131" s="2330">
        <v>342.19033333333329</v>
      </c>
      <c r="H131" s="2330">
        <v>237.55753732279516</v>
      </c>
      <c r="I131" s="2332">
        <v>212.83842002989539</v>
      </c>
      <c r="J131" s="2330">
        <v>256.66907480990926</v>
      </c>
      <c r="K131" s="2330">
        <f>J131</f>
        <v>256.66907480990926</v>
      </c>
      <c r="L131" s="2330">
        <v>262</v>
      </c>
      <c r="M131" s="2330"/>
      <c r="N131" s="2333">
        <v>89.29385700409</v>
      </c>
      <c r="O131" s="2330">
        <v>69.716173992674001</v>
      </c>
      <c r="P131" s="1221"/>
      <c r="Q131" s="713"/>
      <c r="R131" s="1303"/>
      <c r="S131" s="1250">
        <v>14500000</v>
      </c>
      <c r="T131" s="1250">
        <v>10695000</v>
      </c>
      <c r="U131" s="1250">
        <v>7865000</v>
      </c>
      <c r="V131" s="1250">
        <v>20600000</v>
      </c>
      <c r="W131" s="1250">
        <v>12300000</v>
      </c>
      <c r="X131" s="1250">
        <v>14250000</v>
      </c>
      <c r="Y131" s="1250">
        <v>24700000</v>
      </c>
      <c r="Z131" s="1242"/>
      <c r="AA131" s="1242"/>
      <c r="AB131" s="32"/>
    </row>
    <row r="132" spans="1:30" s="18" customFormat="1" ht="31.2">
      <c r="A132" s="17"/>
      <c r="B132" s="1209" t="s">
        <v>841</v>
      </c>
      <c r="C132" s="2330"/>
      <c r="D132" s="2330"/>
      <c r="E132" s="2330"/>
      <c r="F132" s="2330">
        <v>461</v>
      </c>
      <c r="G132" s="2330">
        <f>F132</f>
        <v>461</v>
      </c>
      <c r="H132" s="2330"/>
      <c r="I132" s="2332"/>
      <c r="J132" s="2330">
        <v>327.74880334728039</v>
      </c>
      <c r="K132" s="2330">
        <v>410.27935897435896</v>
      </c>
      <c r="L132" s="2330"/>
      <c r="M132" s="2330"/>
      <c r="N132" s="1203"/>
      <c r="O132" s="1212"/>
      <c r="P132" s="1221"/>
      <c r="R132" s="1303"/>
      <c r="S132" s="1255" t="s">
        <v>1712</v>
      </c>
      <c r="T132" s="1255" t="s">
        <v>1527</v>
      </c>
      <c r="U132" s="1255" t="s">
        <v>1528</v>
      </c>
      <c r="V132" s="1255" t="s">
        <v>1529</v>
      </c>
      <c r="W132" s="1246" t="s">
        <v>1695</v>
      </c>
      <c r="X132" s="1246" t="s">
        <v>2042</v>
      </c>
      <c r="Y132" s="1246" t="s">
        <v>2014</v>
      </c>
      <c r="Z132" s="1255" t="s">
        <v>1530</v>
      </c>
      <c r="AA132" s="1247" t="s">
        <v>825</v>
      </c>
      <c r="AB132" s="1255" t="s">
        <v>1531</v>
      </c>
    </row>
    <row r="133" spans="1:30" s="830" customFormat="1" ht="15.6">
      <c r="A133" s="2401"/>
      <c r="B133" s="2402" t="s">
        <v>2034</v>
      </c>
      <c r="C133" s="2403"/>
      <c r="D133" s="2403"/>
      <c r="E133" s="2403"/>
      <c r="F133" s="2403">
        <v>1097.8399999999999</v>
      </c>
      <c r="G133" s="2403">
        <v>1252.3800000000001</v>
      </c>
      <c r="H133" s="2403"/>
      <c r="I133" s="2404"/>
      <c r="J133" s="2403">
        <v>914.28767676767688</v>
      </c>
      <c r="K133" s="2403">
        <v>1054.5217699115044</v>
      </c>
      <c r="L133" s="2403"/>
      <c r="M133" s="2403"/>
      <c r="N133" s="2405"/>
      <c r="O133" s="1307"/>
      <c r="P133" s="2406"/>
      <c r="R133" s="2407"/>
      <c r="S133" s="2408"/>
      <c r="T133" s="2408"/>
      <c r="U133" s="2408"/>
      <c r="V133" s="2408"/>
      <c r="W133" s="1245"/>
      <c r="X133" s="1245"/>
      <c r="Y133" s="1245"/>
      <c r="Z133" s="2408"/>
      <c r="AA133" s="1243"/>
      <c r="AB133" s="2408"/>
    </row>
    <row r="134" spans="1:30" s="18" customFormat="1" ht="15.6">
      <c r="A134" s="17"/>
      <c r="B134" s="1200" t="s">
        <v>1693</v>
      </c>
      <c r="C134" s="1308">
        <v>615</v>
      </c>
      <c r="D134" s="1308">
        <v>540</v>
      </c>
      <c r="E134" s="1308">
        <v>226</v>
      </c>
      <c r="F134" s="1308">
        <v>850</v>
      </c>
      <c r="G134" s="1308">
        <v>1150</v>
      </c>
      <c r="H134" s="1308">
        <v>330</v>
      </c>
      <c r="I134" s="1308">
        <v>600</v>
      </c>
      <c r="J134" s="1308">
        <v>710</v>
      </c>
      <c r="K134" s="1308">
        <v>810</v>
      </c>
      <c r="L134" s="1308">
        <v>560</v>
      </c>
      <c r="M134" s="1308"/>
      <c r="N134" s="1308">
        <v>266.00877637130804</v>
      </c>
      <c r="O134" s="1307">
        <v>209.65587301587297</v>
      </c>
      <c r="P134" s="1221"/>
      <c r="R134" s="1303"/>
      <c r="S134" s="1254">
        <f>S135/9</f>
        <v>0</v>
      </c>
      <c r="T134" s="1254">
        <f t="shared" ref="T134:Y134" si="41">T135/12</f>
        <v>14.333333333333334</v>
      </c>
      <c r="U134" s="1254">
        <f t="shared" si="41"/>
        <v>65.166666666666671</v>
      </c>
      <c r="V134" s="1254">
        <f t="shared" si="41"/>
        <v>53.083333333333336</v>
      </c>
      <c r="W134" s="1254">
        <f t="shared" si="41"/>
        <v>3.6666666666666665</v>
      </c>
      <c r="X134" s="1254">
        <f t="shared" si="41"/>
        <v>50</v>
      </c>
      <c r="Y134" s="1254">
        <f t="shared" si="41"/>
        <v>6.833333333333333</v>
      </c>
      <c r="Z134" s="1244"/>
      <c r="AA134" s="1245"/>
      <c r="AB134" s="1255"/>
    </row>
    <row r="135" spans="1:30" s="18" customFormat="1" ht="15.6">
      <c r="A135" s="17">
        <v>2</v>
      </c>
      <c r="B135" s="1209" t="s">
        <v>842</v>
      </c>
      <c r="C135" s="1322">
        <f>C127*C131+C128*C132+C130*C134+C129*C133</f>
        <v>633272.9681388376</v>
      </c>
      <c r="D135" s="1322">
        <f t="shared" ref="D135:O135" si="42">D127*D131+D128*D132+D130*D134+D129*D133</f>
        <v>501454.51114307466</v>
      </c>
      <c r="E135" s="1322">
        <f t="shared" si="42"/>
        <v>444981.73007266695</v>
      </c>
      <c r="F135" s="1322">
        <f t="shared" si="42"/>
        <v>590383.09680555551</v>
      </c>
      <c r="G135" s="1322">
        <f t="shared" si="42"/>
        <v>62757.406999999992</v>
      </c>
      <c r="H135" s="1322">
        <f t="shared" si="42"/>
        <v>704335.47734035889</v>
      </c>
      <c r="I135" s="1322">
        <f t="shared" si="42"/>
        <v>629685.39296263084</v>
      </c>
      <c r="J135" s="1322">
        <f t="shared" si="42"/>
        <v>854515.62763799785</v>
      </c>
      <c r="K135" s="1322">
        <f t="shared" si="42"/>
        <v>791512.25812003633</v>
      </c>
      <c r="L135" s="1322">
        <f t="shared" si="42"/>
        <v>0</v>
      </c>
      <c r="M135" s="1322">
        <f t="shared" si="42"/>
        <v>0</v>
      </c>
      <c r="N135" s="1322">
        <f t="shared" si="42"/>
        <v>101514.07778851831</v>
      </c>
      <c r="O135" s="1322">
        <f t="shared" si="42"/>
        <v>82475.546804639802</v>
      </c>
      <c r="P135" s="2396">
        <f>SUM(C135:O135)</f>
        <v>5396888.0938143171</v>
      </c>
      <c r="Q135" s="577"/>
      <c r="R135" s="1207" t="s">
        <v>1715</v>
      </c>
      <c r="S135" s="1254">
        <v>0</v>
      </c>
      <c r="T135" s="1254">
        <v>172</v>
      </c>
      <c r="U135" s="1254">
        <v>782</v>
      </c>
      <c r="V135" s="1254">
        <v>637</v>
      </c>
      <c r="W135" s="1254">
        <v>44</v>
      </c>
      <c r="X135" s="2397">
        <v>600</v>
      </c>
      <c r="Y135" s="1254">
        <v>82</v>
      </c>
      <c r="Z135" s="1248"/>
      <c r="AA135" s="1243">
        <f>K9</f>
        <v>1951</v>
      </c>
      <c r="AB135" s="1255">
        <f>AA135-Z135-Y135</f>
        <v>1869</v>
      </c>
    </row>
    <row r="136" spans="1:30" s="571" customFormat="1" ht="15.6">
      <c r="A136" s="1214">
        <v>3</v>
      </c>
      <c r="B136" s="1209" t="s">
        <v>843</v>
      </c>
      <c r="C136" s="1215">
        <f>C135*$L$121</f>
        <v>10132367490.221401</v>
      </c>
      <c r="D136" s="1215">
        <f>D135*$L$121</f>
        <v>8023272178.2891951</v>
      </c>
      <c r="E136" s="1215">
        <f>E135*$L$121</f>
        <v>7119707681.1626711</v>
      </c>
      <c r="F136" s="1215">
        <f>F135*$L$121</f>
        <v>9446129548.8888874</v>
      </c>
      <c r="G136" s="1215">
        <f t="shared" ref="G136" si="43">G135*$L$121</f>
        <v>1004118511.9999999</v>
      </c>
      <c r="H136" s="1215">
        <f t="shared" ref="H136:O136" si="44">H135*$L$121</f>
        <v>11269367637.445742</v>
      </c>
      <c r="I136" s="1215">
        <f t="shared" si="44"/>
        <v>10074966287.402094</v>
      </c>
      <c r="J136" s="1215">
        <f t="shared" si="44"/>
        <v>13672250042.207966</v>
      </c>
      <c r="K136" s="1215">
        <f t="shared" si="44"/>
        <v>12664196129.920582</v>
      </c>
      <c r="L136" s="1215">
        <f t="shared" si="44"/>
        <v>0</v>
      </c>
      <c r="M136" s="1215">
        <f t="shared" si="44"/>
        <v>0</v>
      </c>
      <c r="N136" s="1215">
        <f t="shared" si="44"/>
        <v>1624225244.616293</v>
      </c>
      <c r="O136" s="1215">
        <f t="shared" si="44"/>
        <v>1319608748.8742368</v>
      </c>
      <c r="P136" s="1206">
        <f>SUM(C136:O136)</f>
        <v>86350209501.029053</v>
      </c>
      <c r="R136" s="1216" t="s">
        <v>1716</v>
      </c>
      <c r="S136" s="1250">
        <f>S135*S131</f>
        <v>0</v>
      </c>
      <c r="T136" s="1250">
        <f>T135*T131</f>
        <v>1839540000</v>
      </c>
      <c r="U136" s="1250">
        <f>U135*U131</f>
        <v>6150430000</v>
      </c>
      <c r="V136" s="1250">
        <f>V135*V131</f>
        <v>13122200000</v>
      </c>
      <c r="W136" s="1250">
        <f>W135*W131</f>
        <v>541200000</v>
      </c>
      <c r="X136" s="1250">
        <f t="shared" ref="X136:Y136" si="45">X135*X131</f>
        <v>8550000000</v>
      </c>
      <c r="Y136" s="1250">
        <f t="shared" si="45"/>
        <v>2025400000</v>
      </c>
      <c r="Z136" s="1256">
        <f>SUM(S136:Y136)</f>
        <v>32228770000</v>
      </c>
      <c r="AA136" s="1243"/>
      <c r="AB136" s="1249"/>
    </row>
    <row r="137" spans="1:30" s="18" customFormat="1" ht="15.6">
      <c r="A137" s="27" t="s">
        <v>16</v>
      </c>
      <c r="B137" s="1217" t="s">
        <v>844</v>
      </c>
      <c r="C137" s="517"/>
      <c r="D137" s="517"/>
      <c r="E137" s="517"/>
      <c r="F137" s="517"/>
      <c r="G137" s="517"/>
      <c r="H137" s="517"/>
      <c r="I137" s="1218"/>
      <c r="J137" s="517"/>
      <c r="K137" s="517"/>
      <c r="L137" s="517"/>
      <c r="M137" s="62"/>
      <c r="N137" s="517"/>
      <c r="O137" s="517"/>
      <c r="P137" s="1206">
        <f t="shared" si="40"/>
        <v>0</v>
      </c>
      <c r="R137" s="1207"/>
      <c r="S137" s="828"/>
      <c r="T137" s="828"/>
      <c r="U137" s="828"/>
      <c r="V137" s="828"/>
      <c r="W137" s="825"/>
      <c r="X137" s="1276"/>
      <c r="Y137" s="1276"/>
      <c r="Z137" s="831"/>
    </row>
    <row r="138" spans="1:30" s="18" customFormat="1" ht="15.6">
      <c r="A138" s="17">
        <v>1</v>
      </c>
      <c r="B138" s="1209" t="s">
        <v>845</v>
      </c>
      <c r="C138" s="517">
        <f t="shared" ref="C138:L138" si="46">C135*0.2%</f>
        <v>1266.5459362776753</v>
      </c>
      <c r="D138" s="517">
        <f t="shared" si="46"/>
        <v>1002.9090222861494</v>
      </c>
      <c r="E138" s="517">
        <f t="shared" si="46"/>
        <v>889.9634601453339</v>
      </c>
      <c r="F138" s="517">
        <f>F135*0.2%</f>
        <v>1180.766193611111</v>
      </c>
      <c r="G138" s="517">
        <f t="shared" si="46"/>
        <v>125.51481399999999</v>
      </c>
      <c r="H138" s="517">
        <f t="shared" si="46"/>
        <v>1408.6709546807178</v>
      </c>
      <c r="I138" s="1218">
        <f t="shared" si="46"/>
        <v>1259.3707859252618</v>
      </c>
      <c r="J138" s="517">
        <f t="shared" si="46"/>
        <v>1709.0312552759958</v>
      </c>
      <c r="K138" s="517">
        <f t="shared" si="46"/>
        <v>1583.0245162400727</v>
      </c>
      <c r="L138" s="517">
        <f t="shared" si="46"/>
        <v>0</v>
      </c>
      <c r="M138" s="517"/>
      <c r="N138" s="517">
        <f>N135*0.2%</f>
        <v>203.02815557703661</v>
      </c>
      <c r="O138" s="517">
        <f>O135*0.3%</f>
        <v>247.42664041391942</v>
      </c>
      <c r="P138" s="1206">
        <f>SUM(C138:O138)</f>
        <v>10876.251734433274</v>
      </c>
      <c r="R138" s="1207"/>
      <c r="S138" s="828"/>
      <c r="T138" s="828"/>
      <c r="U138" s="828"/>
      <c r="V138" s="828"/>
      <c r="W138" s="825"/>
      <c r="X138" s="830"/>
      <c r="Y138" s="1276"/>
      <c r="Z138" s="831"/>
    </row>
    <row r="139" spans="1:30" s="18" customFormat="1" ht="15.6">
      <c r="A139" s="17"/>
      <c r="B139" s="1209" t="s">
        <v>1721</v>
      </c>
      <c r="C139" s="517">
        <f>C138*$J$121</f>
        <v>88658215.539437279</v>
      </c>
      <c r="D139" s="517">
        <f>D138*$J$121</f>
        <v>70203631.56003046</v>
      </c>
      <c r="E139" s="517">
        <f>E138*$J$121</f>
        <v>62297442.210173376</v>
      </c>
      <c r="F139" s="517">
        <f t="shared" ref="F139:G139" si="47">F138*$J$121</f>
        <v>82653633.552777767</v>
      </c>
      <c r="G139" s="517">
        <f t="shared" si="47"/>
        <v>8786036.9799999986</v>
      </c>
      <c r="H139" s="517">
        <f>H138*$J$121</f>
        <v>98606966.827650249</v>
      </c>
      <c r="I139" s="517">
        <f>I138*$J$121</f>
        <v>88155955.014768317</v>
      </c>
      <c r="J139" s="517">
        <f>J138*$J$121</f>
        <v>119632187.86931971</v>
      </c>
      <c r="K139" s="517">
        <f>K138*$J$121</f>
        <v>110811716.13680509</v>
      </c>
      <c r="L139" s="517">
        <f>L138*$J$121</f>
        <v>0</v>
      </c>
      <c r="M139" s="517"/>
      <c r="N139" s="517">
        <f>N138*$J$121</f>
        <v>14211970.890392562</v>
      </c>
      <c r="O139" s="517">
        <f>O138*$J$121</f>
        <v>17319864.828974359</v>
      </c>
      <c r="P139" s="1206">
        <f t="shared" si="40"/>
        <v>761337621.4103291</v>
      </c>
      <c r="R139" s="1207"/>
      <c r="S139" s="5"/>
      <c r="T139" s="5"/>
      <c r="U139" s="5"/>
      <c r="V139" s="1205"/>
      <c r="W139" s="5"/>
      <c r="X139" s="829"/>
      <c r="Y139" s="1302"/>
      <c r="Z139" s="829"/>
    </row>
    <row r="140" spans="1:30" s="18" customFormat="1" ht="27.6">
      <c r="A140" s="17"/>
      <c r="B140" s="1209" t="s">
        <v>846</v>
      </c>
      <c r="C140" s="518"/>
      <c r="D140" s="518"/>
      <c r="E140" s="518"/>
      <c r="F140" s="518"/>
      <c r="G140" s="518"/>
      <c r="H140" s="518"/>
      <c r="I140" s="520"/>
      <c r="J140" s="518"/>
      <c r="K140" s="518"/>
      <c r="L140" s="518"/>
      <c r="M140" s="518"/>
      <c r="N140" s="518"/>
      <c r="O140" s="518"/>
      <c r="P140" s="1206">
        <f t="shared" si="40"/>
        <v>0</v>
      </c>
      <c r="R140" s="1210"/>
      <c r="S140" s="5"/>
      <c r="T140" s="5"/>
      <c r="U140" s="5"/>
      <c r="V140" s="1205"/>
      <c r="X140" s="829"/>
      <c r="Y140" s="832"/>
      <c r="Z140" s="120"/>
    </row>
    <row r="141" spans="1:30" s="4" customFormat="1" ht="27.6" hidden="1">
      <c r="A141" s="701">
        <v>3</v>
      </c>
      <c r="B141" s="1201" t="s">
        <v>847</v>
      </c>
      <c r="C141" s="518">
        <v>20000000</v>
      </c>
      <c r="D141" s="518">
        <v>25000000</v>
      </c>
      <c r="E141" s="518">
        <v>25000000</v>
      </c>
      <c r="F141" s="518"/>
      <c r="G141" s="518"/>
      <c r="H141" s="518">
        <v>25000000</v>
      </c>
      <c r="I141" s="520">
        <v>20000000</v>
      </c>
      <c r="J141" s="518">
        <v>25000000</v>
      </c>
      <c r="K141" s="518">
        <v>50000000</v>
      </c>
      <c r="L141" s="518">
        <v>50000000</v>
      </c>
      <c r="M141" s="518"/>
      <c r="N141" s="520">
        <v>15000000</v>
      </c>
      <c r="O141" s="520">
        <v>5000000</v>
      </c>
      <c r="P141" s="1206">
        <f t="shared" si="40"/>
        <v>260000000</v>
      </c>
      <c r="R141" s="1210"/>
      <c r="S141" s="32"/>
      <c r="T141" s="32"/>
      <c r="U141" s="32"/>
      <c r="V141" s="32"/>
      <c r="W141" s="18"/>
      <c r="X141" s="834"/>
      <c r="Y141" s="833"/>
      <c r="Z141" s="120"/>
    </row>
    <row r="142" spans="1:30">
      <c r="C142" s="509"/>
      <c r="D142" s="509"/>
      <c r="E142" s="509"/>
      <c r="F142" s="509"/>
      <c r="G142" s="509"/>
      <c r="H142" s="509"/>
      <c r="I142" s="509"/>
      <c r="J142" s="509"/>
      <c r="K142" s="509"/>
      <c r="L142" s="509"/>
      <c r="M142" s="509"/>
      <c r="N142" s="509"/>
      <c r="O142" s="509"/>
      <c r="P142" s="509"/>
      <c r="Q142" s="509"/>
      <c r="R142" s="507"/>
      <c r="S142" s="507"/>
      <c r="T142" s="507"/>
      <c r="U142" s="507"/>
      <c r="V142" s="507"/>
      <c r="W142" s="507"/>
      <c r="Z142" s="1219"/>
    </row>
    <row r="143" spans="1:30">
      <c r="D143" s="507"/>
      <c r="H143" s="507"/>
      <c r="I143" s="507"/>
      <c r="J143" s="507"/>
      <c r="K143" s="507"/>
      <c r="L143" s="507"/>
      <c r="M143" s="507"/>
      <c r="N143" s="507"/>
      <c r="O143" s="507"/>
      <c r="P143" s="507"/>
      <c r="Q143" s="509"/>
      <c r="R143" s="507"/>
      <c r="S143" s="507"/>
      <c r="T143" s="507"/>
      <c r="U143" s="507"/>
      <c r="V143" s="507"/>
      <c r="W143" s="507"/>
      <c r="Z143" s="1219"/>
    </row>
    <row r="144" spans="1:30">
      <c r="B144" s="1883" t="s">
        <v>1859</v>
      </c>
      <c r="C144" s="1878" t="s">
        <v>2021</v>
      </c>
      <c r="D144" s="1878" t="s">
        <v>2022</v>
      </c>
      <c r="E144" s="1878" t="s">
        <v>2023</v>
      </c>
      <c r="F144" s="1878" t="s">
        <v>2020</v>
      </c>
      <c r="G144" s="1878" t="s">
        <v>2024</v>
      </c>
      <c r="H144" s="1878" t="s">
        <v>2025</v>
      </c>
      <c r="I144" s="1878" t="s">
        <v>2026</v>
      </c>
      <c r="J144" s="1878" t="s">
        <v>2027</v>
      </c>
      <c r="K144" s="1878" t="s">
        <v>2028</v>
      </c>
      <c r="L144" s="1878" t="s">
        <v>2029</v>
      </c>
      <c r="M144" s="1878" t="s">
        <v>2030</v>
      </c>
      <c r="N144" s="1878" t="s">
        <v>2031</v>
      </c>
      <c r="O144" s="2205"/>
      <c r="P144" s="2205"/>
      <c r="Q144" s="507"/>
      <c r="R144" s="507"/>
      <c r="S144" s="507"/>
      <c r="T144" s="507"/>
      <c r="U144" s="507"/>
      <c r="V144" s="507"/>
      <c r="W144" s="507"/>
      <c r="Z144" s="1275"/>
    </row>
    <row r="145" spans="2:23">
      <c r="B145" s="567" t="s">
        <v>1863</v>
      </c>
      <c r="C145" s="1322">
        <f>$L$121</f>
        <v>16000</v>
      </c>
      <c r="D145" s="1322">
        <f t="shared" ref="D145:N145" si="48">$L$121</f>
        <v>16000</v>
      </c>
      <c r="E145" s="1322">
        <f t="shared" si="48"/>
        <v>16000</v>
      </c>
      <c r="F145" s="1322">
        <f t="shared" si="48"/>
        <v>16000</v>
      </c>
      <c r="G145" s="1322">
        <f t="shared" si="48"/>
        <v>16000</v>
      </c>
      <c r="H145" s="1322">
        <f t="shared" si="48"/>
        <v>16000</v>
      </c>
      <c r="I145" s="1322">
        <f t="shared" si="48"/>
        <v>16000</v>
      </c>
      <c r="J145" s="1322">
        <f t="shared" si="48"/>
        <v>16000</v>
      </c>
      <c r="K145" s="1322">
        <f t="shared" si="48"/>
        <v>16000</v>
      </c>
      <c r="L145" s="1322">
        <f t="shared" si="48"/>
        <v>16000</v>
      </c>
      <c r="M145" s="1322">
        <f t="shared" si="48"/>
        <v>16000</v>
      </c>
      <c r="N145" s="1322">
        <f t="shared" si="48"/>
        <v>16000</v>
      </c>
      <c r="O145" s="2206"/>
      <c r="P145" s="2206"/>
      <c r="Q145" s="507"/>
      <c r="R145" s="507"/>
      <c r="S145" s="507"/>
      <c r="T145" s="507"/>
      <c r="U145" s="507"/>
      <c r="V145" s="507"/>
      <c r="W145" s="507"/>
    </row>
    <row r="146" spans="2:23">
      <c r="B146" s="567" t="s">
        <v>1864</v>
      </c>
      <c r="C146" s="517">
        <f>K13*$N$131+K14*$O$131+K16*$C$131+K17*$D$131+K18*$E$131+K19*$H$131+K20*$I$131+K21*$J$131+K22*$K$131+K23*$L$131+K37*$N$131+K38*$O$131+K40*$C$131+K41*$D$131+K42*$E$131+K43*$H$131+K44*$I$131+K45*$J$131+K46*$K$131+K47*$L$131+K48*$F$131+K49*$G$131+K24*$F$131+K25*$G$131</f>
        <v>295236.0411725571</v>
      </c>
      <c r="D146" s="517">
        <f t="shared" ref="D146:N146" si="49">L13*$N$131+L14*$O$131+L16*$C$131+L17*$D$131+L18*$E$131+L19*$H$131+L20*$I$131+L21*$J$131+L22*$K$131+L23*$L$131+L37*$N$131+L38*$O$131+L40*$C$131+L41*$D$131+L42*$E$131+L43*$H$131+L44*$I$131+L45*$J$131+L46*$K$131+L47*$L$131+L48*$F$131+L49*$G$131+L24*$F$131+L25*$G$131</f>
        <v>272007.23994484352</v>
      </c>
      <c r="E146" s="517">
        <f t="shared" si="49"/>
        <v>280331.66093659622</v>
      </c>
      <c r="F146" s="517">
        <f t="shared" si="49"/>
        <v>288780.95368847816</v>
      </c>
      <c r="G146" s="517">
        <f t="shared" si="49"/>
        <v>295536.66767958237</v>
      </c>
      <c r="H146" s="517">
        <f t="shared" si="49"/>
        <v>296234.28021870938</v>
      </c>
      <c r="I146" s="517">
        <f t="shared" si="49"/>
        <v>320489.05573639838</v>
      </c>
      <c r="J146" s="517">
        <f t="shared" si="49"/>
        <v>308151.24836141232</v>
      </c>
      <c r="K146" s="517">
        <f t="shared" si="49"/>
        <v>295589.85014628636</v>
      </c>
      <c r="L146" s="517">
        <f t="shared" si="49"/>
        <v>302682.83141432685</v>
      </c>
      <c r="M146" s="517">
        <f t="shared" si="49"/>
        <v>301170.13011049957</v>
      </c>
      <c r="N146" s="517">
        <f t="shared" si="49"/>
        <v>316169.674959108</v>
      </c>
      <c r="O146" s="1210">
        <f>SUM(C146:N146)</f>
        <v>3572379.6343687978</v>
      </c>
      <c r="P146" s="1207"/>
      <c r="Q146" s="507"/>
      <c r="R146" s="507"/>
      <c r="S146" s="507"/>
      <c r="T146" s="507"/>
      <c r="U146" s="507"/>
      <c r="V146" s="507"/>
      <c r="W146" s="507"/>
    </row>
    <row r="147" spans="2:23">
      <c r="B147" s="567" t="s">
        <v>1865</v>
      </c>
      <c r="C147" s="517">
        <f>K59*$C$132+K60*$D$132+K61*$E$132+K62*$H$132+K63*$I$132+K64*$J$132+K65*$K$132+K66*$L$132</f>
        <v>40919.297731037441</v>
      </c>
      <c r="D147" s="517">
        <f t="shared" ref="D147:N147" si="50">L59*$C$132+L60*$D$132+L61*$E$132+L62*$H$132+L63*$I$132+L64*$J$132+L65*$K$132+L66*$L$132</f>
        <v>35590.412902692849</v>
      </c>
      <c r="E147" s="517">
        <f t="shared" si="50"/>
        <v>38294.933885098166</v>
      </c>
      <c r="F147" s="517">
        <f t="shared" si="50"/>
        <v>36578.406151056755</v>
      </c>
      <c r="G147" s="517">
        <f>O59*$C$132+O60*$D$132+O61*$E$132+O62*$H$132+O63*$I$132+O64*$J$132+O65*$K$132+O66*$L$132</f>
        <v>23796.202820512819</v>
      </c>
      <c r="H147" s="517">
        <f t="shared" si="50"/>
        <v>24616.761538461538</v>
      </c>
      <c r="I147" s="517">
        <f t="shared" si="50"/>
        <v>24206.482179487179</v>
      </c>
      <c r="J147" s="517">
        <f t="shared" si="50"/>
        <v>35922.908544362195</v>
      </c>
      <c r="K147" s="517">
        <f t="shared" si="50"/>
        <v>26231.771363587599</v>
      </c>
      <c r="L147" s="517">
        <f t="shared" si="50"/>
        <v>36245.91050938741</v>
      </c>
      <c r="M147" s="517">
        <f t="shared" si="50"/>
        <v>29120.340810535352</v>
      </c>
      <c r="N147" s="517">
        <f t="shared" si="50"/>
        <v>20924.247307692305</v>
      </c>
      <c r="O147" s="1210">
        <f t="shared" ref="O147:O149" si="51">SUM(C147:N147)</f>
        <v>372447.67574391165</v>
      </c>
      <c r="P147" s="1207"/>
      <c r="Q147" s="507"/>
      <c r="R147" s="507"/>
      <c r="S147" s="507"/>
      <c r="T147" s="507"/>
      <c r="U147" s="507"/>
      <c r="V147" s="507"/>
      <c r="W147" s="507"/>
    </row>
    <row r="148" spans="2:23">
      <c r="B148" s="567" t="s">
        <v>1866</v>
      </c>
      <c r="C148" s="517">
        <f>$C$134*K78+K79*$D$134+K80*$E$134+K81*$H$134+K82*$I$134+K83*$J$134+K84*$K$134+K85*$L$134+K86*$F$134+K87*$G$134+K75*$N$134+K76*$O$134</f>
        <v>69768.628941129195</v>
      </c>
      <c r="D148" s="517">
        <f t="shared" ref="D148:N148" si="52">$C$134*L78+L79*$D$134+L80*$E$134+L81*$H$134+L82*$I$134+L83*$J$134+L84*$K$134+L85*$L$134+L86*$F$134+L87*$G$134+L75*$N$134+L76*$O$134</f>
        <v>65322.325971468759</v>
      </c>
      <c r="E148" s="517">
        <f t="shared" si="52"/>
        <v>76902.631665662047</v>
      </c>
      <c r="F148" s="517">
        <f t="shared" si="52"/>
        <v>69589.655270243122</v>
      </c>
      <c r="G148" s="517">
        <f t="shared" si="52"/>
        <v>57772.322644163156</v>
      </c>
      <c r="H148" s="517">
        <f t="shared" si="52"/>
        <v>61921.41101064899</v>
      </c>
      <c r="I148" s="517">
        <f t="shared" si="52"/>
        <v>72243.019674502721</v>
      </c>
      <c r="J148" s="517">
        <f t="shared" si="52"/>
        <v>74137.943411693792</v>
      </c>
      <c r="K148" s="517">
        <f t="shared" si="52"/>
        <v>77734.984569017484</v>
      </c>
      <c r="L148" s="517">
        <f t="shared" si="52"/>
        <v>61135.917082579872</v>
      </c>
      <c r="M148" s="517">
        <f t="shared" si="52"/>
        <v>65095.63166566204</v>
      </c>
      <c r="N148" s="517">
        <f t="shared" si="52"/>
        <v>75057.666771147284</v>
      </c>
      <c r="O148" s="1210">
        <f t="shared" si="51"/>
        <v>826682.13867791847</v>
      </c>
      <c r="P148" s="1207"/>
      <c r="Q148" s="507"/>
      <c r="R148" s="507"/>
      <c r="S148" s="507"/>
      <c r="T148" s="507"/>
      <c r="U148" s="507"/>
      <c r="V148" s="507"/>
      <c r="W148" s="507"/>
    </row>
    <row r="149" spans="2:23">
      <c r="B149" s="567" t="s">
        <v>2035</v>
      </c>
      <c r="C149" s="517">
        <f>K101*$C$133+K102*$D$133+K103*$E$133+K104*$H$133+K105*$I$133+K106*$J$133+K107*$K$133+K109*$F$133+K110*$G$133</f>
        <v>48519.065701260392</v>
      </c>
      <c r="D149" s="517">
        <f t="shared" ref="D149:N149" si="53">L101*$C$133+L102*$D$133+L103*$E$133+L104*$H$133+L105*$I$133+L106*$J$133+L107*$K$133+L109*$F$133+L110*$G$133</f>
        <v>34176.463201930819</v>
      </c>
      <c r="E149" s="517">
        <f t="shared" si="53"/>
        <v>41277.647405023694</v>
      </c>
      <c r="F149" s="517">
        <f t="shared" si="53"/>
        <v>41764.427338875481</v>
      </c>
      <c r="G149" s="517">
        <f t="shared" si="53"/>
        <v>41646.167787610619</v>
      </c>
      <c r="H149" s="517">
        <f t="shared" si="53"/>
        <v>50472.206017699114</v>
      </c>
      <c r="I149" s="517">
        <f t="shared" si="53"/>
        <v>44896.369557522121</v>
      </c>
      <c r="J149" s="517">
        <f t="shared" si="53"/>
        <v>41655.17386967015</v>
      </c>
      <c r="K149" s="517">
        <f t="shared" si="53"/>
        <v>40576.476939304557</v>
      </c>
      <c r="L149" s="517">
        <f t="shared" si="53"/>
        <v>37900.964884240639</v>
      </c>
      <c r="M149" s="517">
        <f t="shared" si="53"/>
        <v>35712.232763028514</v>
      </c>
      <c r="N149" s="517">
        <f t="shared" si="53"/>
        <v>46921.449557522123</v>
      </c>
      <c r="O149" s="1210">
        <f t="shared" si="51"/>
        <v>505518.64502368827</v>
      </c>
      <c r="P149" s="1207"/>
      <c r="Q149" s="507"/>
      <c r="R149" s="507"/>
      <c r="S149" s="507"/>
      <c r="T149" s="507"/>
      <c r="U149" s="507"/>
      <c r="V149" s="507"/>
      <c r="W149" s="507"/>
    </row>
    <row r="150" spans="2:23" s="1338" customFormat="1" ht="19.2" customHeight="1">
      <c r="B150" s="1338" t="s">
        <v>1885</v>
      </c>
      <c r="C150" s="1322"/>
      <c r="D150" s="1322"/>
      <c r="E150" s="1322"/>
      <c r="F150" s="1322"/>
      <c r="G150" s="1322"/>
      <c r="H150" s="1322"/>
      <c r="I150" s="1322"/>
      <c r="J150" s="1322"/>
      <c r="K150" s="1322"/>
      <c r="L150" s="1322"/>
      <c r="M150" s="1322"/>
      <c r="N150" s="1322"/>
      <c r="O150" s="2206"/>
      <c r="P150" s="2206"/>
    </row>
    <row r="151" spans="2:23">
      <c r="B151" s="567" t="s">
        <v>1874</v>
      </c>
      <c r="C151" s="1879">
        <f>SUM(C146:C149)*C145</f>
        <v>7271088536.7357464</v>
      </c>
      <c r="D151" s="1879">
        <f t="shared" ref="D151:N151" si="54">SUM(D146:D149)*D145</f>
        <v>6513543072.3349752</v>
      </c>
      <c r="E151" s="1879">
        <f t="shared" si="54"/>
        <v>6988909982.2780819</v>
      </c>
      <c r="F151" s="1879">
        <f t="shared" si="54"/>
        <v>6987415079.1784563</v>
      </c>
      <c r="G151" s="1879">
        <f t="shared" si="54"/>
        <v>6700021774.9099035</v>
      </c>
      <c r="H151" s="1879">
        <f t="shared" si="54"/>
        <v>6931914540.5683041</v>
      </c>
      <c r="I151" s="1879">
        <f t="shared" si="54"/>
        <v>7389358834.3665667</v>
      </c>
      <c r="J151" s="1879">
        <f t="shared" si="54"/>
        <v>7357876386.994215</v>
      </c>
      <c r="K151" s="1879">
        <f t="shared" si="54"/>
        <v>7042129328.2911358</v>
      </c>
      <c r="L151" s="1879">
        <f t="shared" si="54"/>
        <v>7007449982.2485571</v>
      </c>
      <c r="M151" s="1879">
        <f t="shared" si="54"/>
        <v>6897573365.5956078</v>
      </c>
      <c r="N151" s="1879">
        <f t="shared" si="54"/>
        <v>7345168617.5275154</v>
      </c>
      <c r="O151" s="1210">
        <f>SUM(C151:N151)</f>
        <v>84432449501.029068</v>
      </c>
      <c r="P151" s="1303"/>
      <c r="Q151" s="507"/>
      <c r="R151" s="507"/>
      <c r="S151" s="507"/>
      <c r="T151" s="507"/>
      <c r="U151" s="507"/>
      <c r="V151" s="507"/>
      <c r="W151" s="507"/>
    </row>
    <row r="152" spans="2:23">
      <c r="B152" s="567" t="s">
        <v>1867</v>
      </c>
      <c r="C152" s="1879">
        <f>(K17+K41)*$D$131+K60*$D$132+K79*$D$134</f>
        <v>44889.805140030447</v>
      </c>
      <c r="D152" s="1879">
        <f>(L17+L41)*$D$131+L60*$D$132+L79*$D$134</f>
        <v>49942.403094368347</v>
      </c>
      <c r="E152" s="1879">
        <f>(M17+M41)*$D$131+M60*$D$132+M79*$D$134</f>
        <v>53582.527668188741</v>
      </c>
      <c r="F152" s="1879">
        <f>(L17+L41)*$D$131+L60*$D$132+L79*$D$134</f>
        <v>49942.403094368347</v>
      </c>
      <c r="G152" s="1879">
        <f t="shared" ref="G152" si="55">(M17+M41)*$D$131+M60*$D$132+M79*$D$134</f>
        <v>53582.527668188741</v>
      </c>
      <c r="H152" s="1879">
        <f t="shared" ref="H152" si="56">(N17+N41)*$D$131+N60*$D$132+N79*$D$134</f>
        <v>44629.555992389658</v>
      </c>
      <c r="I152" s="1879">
        <f t="shared" ref="I152" si="57">(O17+O41)*$D$131+O60*$D$132+O79*$D$134</f>
        <v>0</v>
      </c>
      <c r="J152" s="1879">
        <f>(P17+P41)*$D$131+P60*$D$132+P79*$D$134</f>
        <v>44629.555992389658</v>
      </c>
      <c r="K152" s="1879">
        <f>(Q17+Q41)*$D$131+Q60*$D$132+Q79*$D$134</f>
        <v>44817.580907153737</v>
      </c>
      <c r="L152" s="1879">
        <f>(R17+R41)*$D$131+R60*$D$132+R79*$D$134</f>
        <v>44417.456333333335</v>
      </c>
      <c r="M152" s="1879">
        <f>(S17+S41)*$D$131+S60*$D$132+S79*$D$134</f>
        <v>43901.531077625579</v>
      </c>
      <c r="N152" s="1879">
        <f>(T17+T41)*$D$131+T60*$D$132+T79*$D$134</f>
        <v>43361.531077625579</v>
      </c>
      <c r="O152" s="1210">
        <f t="shared" ref="O152" si="58">SUM(C152:N152)</f>
        <v>517696.87804566219</v>
      </c>
      <c r="P152" s="1303"/>
      <c r="Q152" s="507"/>
      <c r="R152" s="507"/>
      <c r="S152" s="507"/>
      <c r="T152" s="507"/>
      <c r="U152" s="507"/>
      <c r="V152" s="507"/>
      <c r="W152" s="507"/>
    </row>
    <row r="153" spans="2:23">
      <c r="B153" s="567" t="s">
        <v>1868</v>
      </c>
      <c r="C153" s="1880">
        <f>C152*C145*60%</f>
        <v>430942129.34429222</v>
      </c>
      <c r="D153" s="1880">
        <f t="shared" ref="D153:N153" si="59">D152*D145*60%</f>
        <v>479447069.70593613</v>
      </c>
      <c r="E153" s="1880">
        <f t="shared" si="59"/>
        <v>514392265.61461192</v>
      </c>
      <c r="F153" s="1880">
        <f t="shared" si="59"/>
        <v>479447069.70593613</v>
      </c>
      <c r="G153" s="1880">
        <f>G152*G145*60%</f>
        <v>514392265.61461192</v>
      </c>
      <c r="H153" s="1880">
        <f t="shared" si="59"/>
        <v>428443737.5269407</v>
      </c>
      <c r="I153" s="1880">
        <f t="shared" si="59"/>
        <v>0</v>
      </c>
      <c r="J153" s="1880">
        <f t="shared" si="59"/>
        <v>428443737.5269407</v>
      </c>
      <c r="K153" s="1880">
        <f t="shared" si="59"/>
        <v>430248776.70867592</v>
      </c>
      <c r="L153" s="1880">
        <f t="shared" si="59"/>
        <v>426407580.80000001</v>
      </c>
      <c r="M153" s="1880">
        <f t="shared" si="59"/>
        <v>421454698.34520555</v>
      </c>
      <c r="N153" s="1880">
        <f t="shared" si="59"/>
        <v>416270698.34520555</v>
      </c>
      <c r="O153" s="1210">
        <f>SUM(C153:N153)</f>
        <v>4969890029.2383566</v>
      </c>
      <c r="P153" s="2207"/>
      <c r="Q153" s="507"/>
      <c r="R153" s="507"/>
      <c r="S153" s="507"/>
      <c r="T153" s="507"/>
      <c r="U153" s="507"/>
      <c r="V153" s="507"/>
      <c r="W153" s="507"/>
    </row>
    <row r="154" spans="2:23">
      <c r="B154" s="567" t="s">
        <v>1869</v>
      </c>
      <c r="C154" s="1881">
        <f>C151-C153/0.6</f>
        <v>6552851654.4952593</v>
      </c>
      <c r="D154" s="1881">
        <f>D151-D153/0.6</f>
        <v>5714464622.8250818</v>
      </c>
      <c r="E154" s="1881">
        <f>E151-E153/0.6</f>
        <v>6131589539.5870619</v>
      </c>
      <c r="F154" s="1881">
        <f>F151-F153/0.6</f>
        <v>6188336629.6685629</v>
      </c>
      <c r="G154" s="1881">
        <f>G151-G153/0.6</f>
        <v>5842701332.2188835</v>
      </c>
      <c r="H154" s="1881">
        <f t="shared" ref="H154:J154" si="60">H151-H153/0.6</f>
        <v>6217841644.6900692</v>
      </c>
      <c r="I154" s="1881">
        <f t="shared" si="60"/>
        <v>7389358834.3665667</v>
      </c>
      <c r="J154" s="1881">
        <f t="shared" si="60"/>
        <v>6643803491.1159801</v>
      </c>
      <c r="K154" s="1881">
        <f t="shared" ref="K154:N154" si="61">K151-K153/0.6</f>
        <v>6325048033.7766762</v>
      </c>
      <c r="L154" s="1881">
        <f t="shared" si="61"/>
        <v>6296770680.9152241</v>
      </c>
      <c r="M154" s="1881">
        <f t="shared" si="61"/>
        <v>6195148868.3535986</v>
      </c>
      <c r="N154" s="1881">
        <f t="shared" si="61"/>
        <v>6651384120.2855062</v>
      </c>
      <c r="O154" s="1210">
        <f>SUM(C154:N154)</f>
        <v>76149299452.298462</v>
      </c>
      <c r="P154" s="2208"/>
      <c r="Q154" s="507"/>
      <c r="R154" s="507"/>
      <c r="S154" s="507"/>
      <c r="T154" s="507"/>
      <c r="U154" s="507"/>
      <c r="V154" s="507"/>
      <c r="W154" s="507"/>
    </row>
    <row r="155" spans="2:23" s="1338" customFormat="1">
      <c r="B155" s="1338" t="s">
        <v>1884</v>
      </c>
      <c r="C155" s="2008"/>
      <c r="D155" s="2009"/>
      <c r="E155" s="2009"/>
      <c r="F155" s="2009"/>
      <c r="G155" s="2009"/>
      <c r="H155" s="2009"/>
      <c r="I155" s="2009"/>
      <c r="J155" s="2009"/>
      <c r="K155" s="2009"/>
      <c r="L155" s="2009"/>
      <c r="M155" s="2009"/>
      <c r="N155" s="2009"/>
      <c r="O155" s="2209"/>
      <c r="P155" s="2209"/>
    </row>
    <row r="156" spans="2:23">
      <c r="B156" s="567" t="s">
        <v>1870</v>
      </c>
      <c r="C156" s="518">
        <f>J121</f>
        <v>70000</v>
      </c>
      <c r="D156" s="518">
        <f>C156</f>
        <v>70000</v>
      </c>
      <c r="E156" s="518">
        <f t="shared" ref="E156:N156" si="62">D156</f>
        <v>70000</v>
      </c>
      <c r="F156" s="518">
        <f>C156</f>
        <v>70000</v>
      </c>
      <c r="G156" s="518">
        <f>D156</f>
        <v>70000</v>
      </c>
      <c r="H156" s="518">
        <f>E156</f>
        <v>70000</v>
      </c>
      <c r="I156" s="518">
        <f t="shared" si="62"/>
        <v>70000</v>
      </c>
      <c r="J156" s="518">
        <f t="shared" si="62"/>
        <v>70000</v>
      </c>
      <c r="K156" s="518">
        <f t="shared" si="62"/>
        <v>70000</v>
      </c>
      <c r="L156" s="518">
        <f t="shared" si="62"/>
        <v>70000</v>
      </c>
      <c r="M156" s="518">
        <f t="shared" si="62"/>
        <v>70000</v>
      </c>
      <c r="N156" s="518">
        <f t="shared" si="62"/>
        <v>70000</v>
      </c>
      <c r="O156" s="1210"/>
      <c r="P156" s="1210"/>
      <c r="Q156" s="507"/>
      <c r="R156" s="507"/>
      <c r="S156" s="507"/>
      <c r="T156" s="507"/>
      <c r="U156" s="507"/>
      <c r="V156" s="507"/>
      <c r="W156" s="507"/>
    </row>
    <row r="157" spans="2:23">
      <c r="B157" s="567" t="s">
        <v>1871</v>
      </c>
      <c r="C157" s="517">
        <f>0.2%*SUM(C146:C149)</f>
        <v>908.88606709196824</v>
      </c>
      <c r="D157" s="517">
        <f>0.2%*SUM(D146:D149)</f>
        <v>814.19288404187193</v>
      </c>
      <c r="E157" s="517">
        <f t="shared" ref="E157:N157" si="63">0.2%*SUM(E146:E149)</f>
        <v>873.61374778476022</v>
      </c>
      <c r="F157" s="517">
        <f t="shared" si="63"/>
        <v>873.42688489730699</v>
      </c>
      <c r="G157" s="517">
        <f t="shared" si="63"/>
        <v>837.50272186373797</v>
      </c>
      <c r="H157" s="517">
        <f t="shared" si="63"/>
        <v>866.4893175710381</v>
      </c>
      <c r="I157" s="517">
        <f t="shared" si="63"/>
        <v>923.66985429582087</v>
      </c>
      <c r="J157" s="517">
        <f t="shared" si="63"/>
        <v>919.73454837427687</v>
      </c>
      <c r="K157" s="517">
        <f t="shared" si="63"/>
        <v>880.26616603639195</v>
      </c>
      <c r="L157" s="517">
        <f t="shared" si="63"/>
        <v>875.9312477810696</v>
      </c>
      <c r="M157" s="517">
        <f t="shared" si="63"/>
        <v>862.19667069945103</v>
      </c>
      <c r="N157" s="517">
        <f t="shared" si="63"/>
        <v>918.14607719093942</v>
      </c>
      <c r="O157" s="1207"/>
      <c r="P157" s="1207"/>
      <c r="Q157" s="507"/>
      <c r="R157" s="507"/>
      <c r="S157" s="507"/>
      <c r="T157" s="507"/>
      <c r="U157" s="507"/>
      <c r="V157" s="507"/>
      <c r="W157" s="507"/>
    </row>
    <row r="158" spans="2:23">
      <c r="B158" s="567" t="s">
        <v>1867</v>
      </c>
      <c r="C158" s="517">
        <f>0.2%*C152</f>
        <v>89.779610280060894</v>
      </c>
      <c r="D158" s="517">
        <f>0.2%*D152</f>
        <v>99.88480618873669</v>
      </c>
      <c r="E158" s="517">
        <f t="shared" ref="E158:N158" si="64">0.2%*E152</f>
        <v>107.16505533637748</v>
      </c>
      <c r="F158" s="517">
        <f t="shared" ref="F158:H158" si="65">0.2%*F152</f>
        <v>99.88480618873669</v>
      </c>
      <c r="G158" s="517">
        <f t="shared" si="65"/>
        <v>107.16505533637748</v>
      </c>
      <c r="H158" s="517">
        <f t="shared" si="65"/>
        <v>89.259111984779324</v>
      </c>
      <c r="I158" s="517">
        <f t="shared" si="64"/>
        <v>0</v>
      </c>
      <c r="J158" s="517">
        <f t="shared" si="64"/>
        <v>89.259111984779324</v>
      </c>
      <c r="K158" s="517">
        <f t="shared" si="64"/>
        <v>89.63516181430748</v>
      </c>
      <c r="L158" s="517">
        <f t="shared" si="64"/>
        <v>88.834912666666668</v>
      </c>
      <c r="M158" s="517">
        <f t="shared" si="64"/>
        <v>87.803062155251155</v>
      </c>
      <c r="N158" s="517">
        <f t="shared" si="64"/>
        <v>86.723062155251156</v>
      </c>
      <c r="O158" s="1207"/>
      <c r="P158" s="1207"/>
      <c r="Q158" s="507"/>
      <c r="R158" s="507"/>
      <c r="S158" s="507"/>
      <c r="T158" s="507"/>
      <c r="U158" s="507"/>
      <c r="V158" s="507"/>
      <c r="W158" s="507"/>
    </row>
    <row r="159" spans="2:23">
      <c r="B159" s="567" t="s">
        <v>1875</v>
      </c>
      <c r="C159" s="517">
        <f>C157*C156</f>
        <v>63622024.696437776</v>
      </c>
      <c r="D159" s="517">
        <f>D157*D156</f>
        <v>56993501.882931039</v>
      </c>
      <c r="E159" s="517">
        <f t="shared" ref="E159:N159" si="66">E157*E156</f>
        <v>61152962.344933212</v>
      </c>
      <c r="F159" s="517">
        <f t="shared" ref="F159:H159" si="67">F157*F156</f>
        <v>61139881.942811489</v>
      </c>
      <c r="G159" s="517">
        <f t="shared" si="67"/>
        <v>58625190.530461662</v>
      </c>
      <c r="H159" s="517">
        <f t="shared" si="67"/>
        <v>60654252.229972668</v>
      </c>
      <c r="I159" s="517">
        <f t="shared" si="66"/>
        <v>64656889.800707459</v>
      </c>
      <c r="J159" s="517">
        <f t="shared" si="66"/>
        <v>64381418.386199377</v>
      </c>
      <c r="K159" s="517">
        <f t="shared" si="66"/>
        <v>61618631.62254744</v>
      </c>
      <c r="L159" s="517">
        <f t="shared" si="66"/>
        <v>61315187.34467487</v>
      </c>
      <c r="M159" s="517">
        <f t="shared" si="66"/>
        <v>60353766.948961571</v>
      </c>
      <c r="N159" s="517">
        <f t="shared" si="66"/>
        <v>64270225.403365761</v>
      </c>
      <c r="O159" s="1207"/>
      <c r="P159" s="1207"/>
      <c r="Q159" s="507"/>
      <c r="R159" s="507"/>
      <c r="S159" s="507"/>
      <c r="T159" s="507"/>
      <c r="U159" s="507"/>
      <c r="V159" s="507"/>
      <c r="W159" s="507"/>
    </row>
    <row r="160" spans="2:23">
      <c r="B160" s="567" t="s">
        <v>1872</v>
      </c>
      <c r="C160" s="1881">
        <f>C158*C156*60%</f>
        <v>3770743.6317625572</v>
      </c>
      <c r="D160" s="1881">
        <f t="shared" ref="D160:N160" si="68">D158*D156*60%</f>
        <v>4195161.8599269409</v>
      </c>
      <c r="E160" s="1881">
        <f t="shared" si="68"/>
        <v>4500932.3241278538</v>
      </c>
      <c r="F160" s="1881">
        <f t="shared" ref="F160:H160" si="69">F158*F156*60%</f>
        <v>4195161.8599269409</v>
      </c>
      <c r="G160" s="1881">
        <f t="shared" si="69"/>
        <v>4500932.3241278538</v>
      </c>
      <c r="H160" s="1881">
        <f t="shared" si="69"/>
        <v>3748882.7033607317</v>
      </c>
      <c r="I160" s="1881">
        <f t="shared" si="68"/>
        <v>0</v>
      </c>
      <c r="J160" s="1881">
        <f t="shared" si="68"/>
        <v>3748882.7033607317</v>
      </c>
      <c r="K160" s="1881">
        <f t="shared" si="68"/>
        <v>3764676.7962009138</v>
      </c>
      <c r="L160" s="1881">
        <f t="shared" si="68"/>
        <v>3731066.3319999999</v>
      </c>
      <c r="M160" s="1881">
        <f t="shared" si="68"/>
        <v>3687728.6105205482</v>
      </c>
      <c r="N160" s="1881">
        <f t="shared" si="68"/>
        <v>3642368.6105205482</v>
      </c>
      <c r="O160" s="2208"/>
      <c r="P160" s="2208"/>
      <c r="Q160" s="507"/>
      <c r="R160" s="507"/>
      <c r="S160" s="507"/>
      <c r="T160" s="507"/>
      <c r="U160" s="507"/>
      <c r="V160" s="507"/>
      <c r="W160" s="507"/>
    </row>
    <row r="161" spans="1:23">
      <c r="B161" s="567" t="s">
        <v>1873</v>
      </c>
      <c r="C161" s="1881">
        <f>C159-C160/0.6</f>
        <v>57337451.976833515</v>
      </c>
      <c r="D161" s="1881">
        <f t="shared" ref="D161:N161" si="70">D159-D160/0.6</f>
        <v>50001565.449719474</v>
      </c>
      <c r="E161" s="1881">
        <f t="shared" si="70"/>
        <v>53651408.47138679</v>
      </c>
      <c r="F161" s="1881">
        <f t="shared" ref="F161:H161" si="71">F159-F160/0.6</f>
        <v>54147945.509599924</v>
      </c>
      <c r="G161" s="1881">
        <f t="shared" si="71"/>
        <v>51123636.65691524</v>
      </c>
      <c r="H161" s="1881">
        <f t="shared" si="71"/>
        <v>54406114.391038112</v>
      </c>
      <c r="I161" s="1881">
        <f t="shared" si="70"/>
        <v>64656889.800707459</v>
      </c>
      <c r="J161" s="1881">
        <f t="shared" si="70"/>
        <v>58133280.547264822</v>
      </c>
      <c r="K161" s="1881">
        <f t="shared" si="70"/>
        <v>55344170.295545921</v>
      </c>
      <c r="L161" s="1881">
        <f t="shared" si="70"/>
        <v>55096743.4580082</v>
      </c>
      <c r="M161" s="1881">
        <f t="shared" si="70"/>
        <v>54207552.598093987</v>
      </c>
      <c r="N161" s="1881">
        <f t="shared" si="70"/>
        <v>58199611.052498177</v>
      </c>
      <c r="O161" s="2208"/>
      <c r="P161" s="2208"/>
      <c r="Q161" s="507"/>
      <c r="R161" s="507"/>
      <c r="S161" s="507"/>
      <c r="T161" s="507"/>
      <c r="U161" s="507"/>
      <c r="V161" s="507"/>
      <c r="W161" s="507"/>
    </row>
    <row r="162" spans="1:23">
      <c r="H162" s="507"/>
      <c r="I162" s="507"/>
      <c r="J162" s="507"/>
      <c r="K162" s="507"/>
      <c r="L162" s="507"/>
      <c r="M162" s="507"/>
      <c r="N162" s="2211"/>
      <c r="O162" s="507"/>
      <c r="P162" s="507"/>
      <c r="Q162" s="507"/>
      <c r="R162" s="507"/>
      <c r="S162" s="507"/>
      <c r="T162" s="507"/>
      <c r="U162" s="507"/>
      <c r="V162" s="507"/>
      <c r="W162" s="507"/>
    </row>
    <row r="163" spans="1:23">
      <c r="B163" s="1883" t="s">
        <v>1860</v>
      </c>
      <c r="C163" s="1878" t="s">
        <v>2021</v>
      </c>
      <c r="D163" s="1878" t="s">
        <v>2022</v>
      </c>
      <c r="E163" s="1878" t="s">
        <v>2023</v>
      </c>
      <c r="F163" s="1878" t="s">
        <v>2020</v>
      </c>
      <c r="G163" s="1878" t="s">
        <v>2024</v>
      </c>
      <c r="H163" s="1878" t="s">
        <v>2025</v>
      </c>
      <c r="I163" s="1878" t="s">
        <v>2026</v>
      </c>
      <c r="J163" s="1878" t="s">
        <v>2027</v>
      </c>
      <c r="K163" s="1878" t="s">
        <v>2028</v>
      </c>
      <c r="L163" s="1878" t="s">
        <v>2029</v>
      </c>
      <c r="M163" s="1878" t="s">
        <v>2030</v>
      </c>
      <c r="N163" s="1878" t="s">
        <v>2031</v>
      </c>
      <c r="O163" s="2212">
        <f>SUM(O164:O170)</f>
        <v>2395</v>
      </c>
      <c r="P163" s="2205"/>
      <c r="Q163" s="507"/>
      <c r="R163" s="507"/>
      <c r="S163" s="507"/>
      <c r="T163" s="507"/>
      <c r="U163" s="507"/>
      <c r="V163" s="507"/>
      <c r="W163" s="507"/>
    </row>
    <row r="164" spans="1:23">
      <c r="B164" s="567" t="s">
        <v>1861</v>
      </c>
      <c r="C164" s="1886">
        <f>K33</f>
        <v>0</v>
      </c>
      <c r="D164" s="1886">
        <f>L33</f>
        <v>0</v>
      </c>
      <c r="E164" s="1886">
        <f>M33</f>
        <v>0</v>
      </c>
      <c r="F164" s="1886"/>
      <c r="G164" s="1886"/>
      <c r="H164" s="1886">
        <f t="shared" ref="H164:N164" si="72">N33</f>
        <v>0</v>
      </c>
      <c r="I164" s="1886">
        <f t="shared" si="72"/>
        <v>0</v>
      </c>
      <c r="J164" s="1886">
        <f t="shared" si="72"/>
        <v>0</v>
      </c>
      <c r="K164" s="1886">
        <f t="shared" si="72"/>
        <v>0</v>
      </c>
      <c r="L164" s="1886">
        <f t="shared" si="72"/>
        <v>0</v>
      </c>
      <c r="M164" s="1886">
        <f t="shared" si="72"/>
        <v>0</v>
      </c>
      <c r="N164" s="1886">
        <f t="shared" si="72"/>
        <v>0</v>
      </c>
      <c r="O164" s="2213">
        <f t="shared" ref="O164:O177" si="73">SUM(B164:N164)</f>
        <v>0</v>
      </c>
      <c r="P164" s="2210"/>
      <c r="Q164" s="1895"/>
      <c r="R164" s="507"/>
      <c r="S164" s="507"/>
      <c r="T164" s="507"/>
      <c r="U164" s="507"/>
      <c r="V164" s="507"/>
      <c r="W164" s="507"/>
    </row>
    <row r="165" spans="1:23">
      <c r="B165" s="567" t="s">
        <v>1862</v>
      </c>
      <c r="C165" s="1888">
        <f t="shared" ref="C165:N165" si="74">K30+K53+K91+K114</f>
        <v>16</v>
      </c>
      <c r="D165" s="1888">
        <f t="shared" si="74"/>
        <v>11</v>
      </c>
      <c r="E165" s="1888">
        <f t="shared" si="74"/>
        <v>14</v>
      </c>
      <c r="F165" s="1888">
        <f t="shared" si="74"/>
        <v>17</v>
      </c>
      <c r="G165" s="1888">
        <f t="shared" si="74"/>
        <v>11</v>
      </c>
      <c r="H165" s="1888">
        <f t="shared" si="74"/>
        <v>15</v>
      </c>
      <c r="I165" s="1888">
        <f t="shared" si="74"/>
        <v>16</v>
      </c>
      <c r="J165" s="1888">
        <f t="shared" si="74"/>
        <v>15</v>
      </c>
      <c r="K165" s="1888">
        <f t="shared" si="74"/>
        <v>11</v>
      </c>
      <c r="L165" s="1888">
        <f t="shared" si="74"/>
        <v>17</v>
      </c>
      <c r="M165" s="1888">
        <f t="shared" si="74"/>
        <v>13</v>
      </c>
      <c r="N165" s="1888">
        <f t="shared" si="74"/>
        <v>16</v>
      </c>
      <c r="O165" s="2176">
        <f t="shared" si="73"/>
        <v>172</v>
      </c>
      <c r="P165" s="2044"/>
      <c r="Q165" s="507"/>
      <c r="R165" s="507"/>
      <c r="S165" s="507"/>
      <c r="T165" s="507"/>
      <c r="U165" s="507"/>
      <c r="V165" s="507"/>
      <c r="W165" s="507"/>
    </row>
    <row r="166" spans="1:23">
      <c r="B166" s="567" t="s">
        <v>1528</v>
      </c>
      <c r="C166" s="1888">
        <f>K52+K29+K90+K113</f>
        <v>63</v>
      </c>
      <c r="D166" s="1888">
        <f t="shared" ref="D166:N166" si="75">L52+L29+L90+L113</f>
        <v>60</v>
      </c>
      <c r="E166" s="1888">
        <f t="shared" si="75"/>
        <v>66</v>
      </c>
      <c r="F166" s="1888">
        <f t="shared" si="75"/>
        <v>69</v>
      </c>
      <c r="G166" s="1888">
        <f t="shared" si="75"/>
        <v>61</v>
      </c>
      <c r="H166" s="1888">
        <f t="shared" si="75"/>
        <v>65</v>
      </c>
      <c r="I166" s="1888">
        <f t="shared" si="75"/>
        <v>67</v>
      </c>
      <c r="J166" s="1888">
        <f t="shared" si="75"/>
        <v>65</v>
      </c>
      <c r="K166" s="1888">
        <f t="shared" si="75"/>
        <v>63</v>
      </c>
      <c r="L166" s="1888">
        <f t="shared" si="75"/>
        <v>66</v>
      </c>
      <c r="M166" s="1888">
        <f t="shared" si="75"/>
        <v>68</v>
      </c>
      <c r="N166" s="1888">
        <f t="shared" si="75"/>
        <v>69</v>
      </c>
      <c r="O166" s="2176">
        <f t="shared" si="73"/>
        <v>782</v>
      </c>
      <c r="P166" s="2044"/>
      <c r="Q166" s="507"/>
      <c r="R166" s="507"/>
      <c r="S166" s="507"/>
      <c r="T166" s="507"/>
      <c r="U166" s="507"/>
      <c r="V166" s="507"/>
      <c r="W166" s="507"/>
    </row>
    <row r="167" spans="1:23">
      <c r="B167" s="567" t="s">
        <v>1529</v>
      </c>
      <c r="C167" s="1888">
        <f>K71+K92+K115</f>
        <v>51</v>
      </c>
      <c r="D167" s="1888">
        <f t="shared" ref="D167:N167" si="76">L71+L92+L115</f>
        <v>53</v>
      </c>
      <c r="E167" s="1888">
        <f t="shared" si="76"/>
        <v>48</v>
      </c>
      <c r="F167" s="1888">
        <f t="shared" si="76"/>
        <v>36</v>
      </c>
      <c r="G167" s="1888">
        <f t="shared" si="76"/>
        <v>98</v>
      </c>
      <c r="H167" s="1888">
        <f t="shared" si="76"/>
        <v>99</v>
      </c>
      <c r="I167" s="1888">
        <f t="shared" si="76"/>
        <v>44</v>
      </c>
      <c r="J167" s="1888">
        <f t="shared" si="76"/>
        <v>31</v>
      </c>
      <c r="K167" s="1888">
        <f t="shared" si="76"/>
        <v>21</v>
      </c>
      <c r="L167" s="1888">
        <f t="shared" si="76"/>
        <v>33</v>
      </c>
      <c r="M167" s="1888">
        <f t="shared" si="76"/>
        <v>33</v>
      </c>
      <c r="N167" s="1888">
        <f t="shared" si="76"/>
        <v>30</v>
      </c>
      <c r="O167" s="2176">
        <f>SUM(B167:N167)</f>
        <v>577</v>
      </c>
      <c r="P167" s="2044"/>
      <c r="Q167" s="507"/>
      <c r="R167" s="507"/>
      <c r="S167" s="507"/>
      <c r="T167" s="507"/>
      <c r="U167" s="507"/>
      <c r="V167" s="507"/>
      <c r="W167" s="507"/>
    </row>
    <row r="168" spans="1:23">
      <c r="B168" s="567" t="s">
        <v>1695</v>
      </c>
      <c r="C168" s="1889">
        <f>K54+K31</f>
        <v>1</v>
      </c>
      <c r="D168" s="1889">
        <f t="shared" ref="D168:N168" si="77">L54+L31</f>
        <v>3</v>
      </c>
      <c r="E168" s="1889">
        <f t="shared" si="77"/>
        <v>4</v>
      </c>
      <c r="F168" s="1889">
        <f t="shared" si="77"/>
        <v>4</v>
      </c>
      <c r="G168" s="1889">
        <f t="shared" si="77"/>
        <v>4</v>
      </c>
      <c r="H168" s="1889">
        <f t="shared" si="77"/>
        <v>5</v>
      </c>
      <c r="I168" s="1889">
        <f t="shared" si="77"/>
        <v>4</v>
      </c>
      <c r="J168" s="1889">
        <f t="shared" si="77"/>
        <v>3</v>
      </c>
      <c r="K168" s="1889">
        <f t="shared" si="77"/>
        <v>5</v>
      </c>
      <c r="L168" s="1889">
        <f t="shared" si="77"/>
        <v>3</v>
      </c>
      <c r="M168" s="1889">
        <f t="shared" si="77"/>
        <v>4</v>
      </c>
      <c r="N168" s="1889">
        <f t="shared" si="77"/>
        <v>4</v>
      </c>
      <c r="O168" s="2176">
        <f t="shared" si="73"/>
        <v>44</v>
      </c>
      <c r="P168" s="1884"/>
      <c r="Q168" s="507"/>
      <c r="R168" s="507"/>
      <c r="S168" s="507"/>
      <c r="T168" s="507"/>
      <c r="U168" s="507"/>
      <c r="V168" s="507"/>
      <c r="W168" s="507"/>
    </row>
    <row r="169" spans="1:23">
      <c r="B169" s="567" t="s">
        <v>2049</v>
      </c>
      <c r="C169" s="1889">
        <f>K32+K51+K94+K117</f>
        <v>45</v>
      </c>
      <c r="D169" s="1889">
        <f t="shared" ref="D169:N169" si="78">L32+L51+L94+L117</f>
        <v>41</v>
      </c>
      <c r="E169" s="1889">
        <f t="shared" si="78"/>
        <v>50</v>
      </c>
      <c r="F169" s="1889">
        <f t="shared" si="78"/>
        <v>50</v>
      </c>
      <c r="G169" s="1889">
        <f t="shared" si="78"/>
        <v>51</v>
      </c>
      <c r="H169" s="1889">
        <f t="shared" si="78"/>
        <v>54</v>
      </c>
      <c r="I169" s="1889">
        <f t="shared" si="78"/>
        <v>49</v>
      </c>
      <c r="J169" s="1889">
        <f t="shared" si="78"/>
        <v>52</v>
      </c>
      <c r="K169" s="1889">
        <f t="shared" si="78"/>
        <v>48</v>
      </c>
      <c r="L169" s="1889">
        <f t="shared" si="78"/>
        <v>53</v>
      </c>
      <c r="M169" s="1889">
        <f t="shared" si="78"/>
        <v>55</v>
      </c>
      <c r="N169" s="1889">
        <f t="shared" si="78"/>
        <v>57</v>
      </c>
      <c r="O169" s="2176">
        <f t="shared" si="73"/>
        <v>605</v>
      </c>
      <c r="P169" s="1884"/>
      <c r="Q169" s="507"/>
      <c r="R169" s="507"/>
      <c r="S169" s="507"/>
      <c r="T169" s="507"/>
      <c r="U169" s="507"/>
      <c r="V169" s="507"/>
      <c r="W169" s="507"/>
    </row>
    <row r="170" spans="1:23">
      <c r="B170" s="567" t="s">
        <v>2014</v>
      </c>
      <c r="C170" s="1889">
        <f>K93+K116</f>
        <v>18</v>
      </c>
      <c r="D170" s="1889">
        <f t="shared" ref="D170:E170" si="79">L93+L116</f>
        <v>19</v>
      </c>
      <c r="E170" s="1889">
        <f t="shared" si="79"/>
        <v>19</v>
      </c>
      <c r="F170" s="1889">
        <f t="shared" ref="F170" si="80">N93+N116</f>
        <v>17</v>
      </c>
      <c r="G170" s="1889">
        <f t="shared" ref="G170" si="81">O93+O116</f>
        <v>17</v>
      </c>
      <c r="H170" s="1889">
        <f t="shared" ref="H170" si="82">P93+P116</f>
        <v>19</v>
      </c>
      <c r="I170" s="1889">
        <f t="shared" ref="I170" si="83">Q93+Q116</f>
        <v>19</v>
      </c>
      <c r="J170" s="1889">
        <f t="shared" ref="J170" si="84">R93+R116</f>
        <v>19</v>
      </c>
      <c r="K170" s="1889">
        <f t="shared" ref="K170" si="85">S93+S116</f>
        <v>19</v>
      </c>
      <c r="L170" s="1889">
        <f t="shared" ref="L170" si="86">T93+T116</f>
        <v>17</v>
      </c>
      <c r="M170" s="1889">
        <f t="shared" ref="M170" si="87">U93+U116</f>
        <v>16</v>
      </c>
      <c r="N170" s="1889">
        <f t="shared" ref="N170" si="88">V93+V116</f>
        <v>16</v>
      </c>
      <c r="O170" s="2176">
        <f t="shared" si="73"/>
        <v>215</v>
      </c>
      <c r="P170" s="1884"/>
      <c r="Q170" s="507"/>
      <c r="R170" s="507"/>
      <c r="S170" s="507"/>
      <c r="T170" s="507"/>
      <c r="U170" s="507"/>
      <c r="V170" s="507"/>
      <c r="W170" s="507"/>
    </row>
    <row r="171" spans="1:23">
      <c r="A171" s="1931">
        <f>S122</f>
        <v>14500000</v>
      </c>
      <c r="B171" s="567" t="s">
        <v>1861</v>
      </c>
      <c r="C171" s="1886">
        <f>C164*$A$171</f>
        <v>0</v>
      </c>
      <c r="D171" s="1886">
        <f>D164*$A$171</f>
        <v>0</v>
      </c>
      <c r="E171" s="1886">
        <f t="shared" ref="E171:N171" si="89">E164*$A$171</f>
        <v>0</v>
      </c>
      <c r="F171" s="1886">
        <f t="shared" si="89"/>
        <v>0</v>
      </c>
      <c r="G171" s="1886">
        <f t="shared" si="89"/>
        <v>0</v>
      </c>
      <c r="H171" s="1886">
        <f t="shared" si="89"/>
        <v>0</v>
      </c>
      <c r="I171" s="1886">
        <f t="shared" si="89"/>
        <v>0</v>
      </c>
      <c r="J171" s="1886">
        <f t="shared" si="89"/>
        <v>0</v>
      </c>
      <c r="K171" s="1886">
        <f t="shared" si="89"/>
        <v>0</v>
      </c>
      <c r="L171" s="1886">
        <f t="shared" si="89"/>
        <v>0</v>
      </c>
      <c r="M171" s="1886">
        <f t="shared" si="89"/>
        <v>0</v>
      </c>
      <c r="N171" s="1886">
        <f t="shared" si="89"/>
        <v>0</v>
      </c>
      <c r="O171" s="2213">
        <f t="shared" si="73"/>
        <v>0</v>
      </c>
      <c r="P171" s="1331"/>
      <c r="Q171" s="507"/>
      <c r="R171" s="507"/>
      <c r="S171" s="507"/>
      <c r="T171" s="507"/>
      <c r="U171" s="507"/>
      <c r="V171" s="507"/>
      <c r="W171" s="507"/>
    </row>
    <row r="172" spans="1:23">
      <c r="A172" s="1931">
        <f>T122</f>
        <v>10695000</v>
      </c>
      <c r="B172" s="567" t="s">
        <v>1862</v>
      </c>
      <c r="C172" s="1887">
        <f>C165*$A172</f>
        <v>171120000</v>
      </c>
      <c r="D172" s="1887">
        <f t="shared" ref="D172:N172" si="90">D165*$A172</f>
        <v>117645000</v>
      </c>
      <c r="E172" s="1887">
        <f t="shared" si="90"/>
        <v>149730000</v>
      </c>
      <c r="F172" s="1887">
        <f t="shared" si="90"/>
        <v>181815000</v>
      </c>
      <c r="G172" s="1887">
        <f t="shared" si="90"/>
        <v>117645000</v>
      </c>
      <c r="H172" s="1887">
        <f t="shared" si="90"/>
        <v>160425000</v>
      </c>
      <c r="I172" s="1887">
        <f t="shared" si="90"/>
        <v>171120000</v>
      </c>
      <c r="J172" s="1887">
        <f t="shared" si="90"/>
        <v>160425000</v>
      </c>
      <c r="K172" s="1887">
        <f t="shared" si="90"/>
        <v>117645000</v>
      </c>
      <c r="L172" s="1887">
        <f t="shared" si="90"/>
        <v>181815000</v>
      </c>
      <c r="M172" s="1887">
        <f t="shared" si="90"/>
        <v>139035000</v>
      </c>
      <c r="N172" s="1887">
        <f t="shared" si="90"/>
        <v>171120000</v>
      </c>
      <c r="O172" s="2176">
        <f t="shared" si="73"/>
        <v>1839540000</v>
      </c>
      <c r="P172" s="2044"/>
      <c r="Q172" s="1895"/>
      <c r="R172" s="507"/>
      <c r="S172" s="507"/>
      <c r="T172" s="507"/>
      <c r="U172" s="507"/>
      <c r="V172" s="507"/>
      <c r="W172" s="507"/>
    </row>
    <row r="173" spans="1:23">
      <c r="A173" s="1931">
        <f>U122</f>
        <v>7865000</v>
      </c>
      <c r="B173" s="567" t="s">
        <v>1528</v>
      </c>
      <c r="C173" s="1887">
        <f t="shared" ref="C173:N173" si="91">C166*$A173</f>
        <v>495495000</v>
      </c>
      <c r="D173" s="1887">
        <f t="shared" si="91"/>
        <v>471900000</v>
      </c>
      <c r="E173" s="1887">
        <f t="shared" si="91"/>
        <v>519090000</v>
      </c>
      <c r="F173" s="1887">
        <f t="shared" si="91"/>
        <v>542685000</v>
      </c>
      <c r="G173" s="1887">
        <f t="shared" si="91"/>
        <v>479765000</v>
      </c>
      <c r="H173" s="1887">
        <f t="shared" si="91"/>
        <v>511225000</v>
      </c>
      <c r="I173" s="1887">
        <f t="shared" si="91"/>
        <v>526955000</v>
      </c>
      <c r="J173" s="1887">
        <f t="shared" si="91"/>
        <v>511225000</v>
      </c>
      <c r="K173" s="1887">
        <f t="shared" si="91"/>
        <v>495495000</v>
      </c>
      <c r="L173" s="1887">
        <f t="shared" si="91"/>
        <v>519090000</v>
      </c>
      <c r="M173" s="1887">
        <f t="shared" si="91"/>
        <v>534820000</v>
      </c>
      <c r="N173" s="1887">
        <f t="shared" si="91"/>
        <v>542685000</v>
      </c>
      <c r="O173" s="2176">
        <f t="shared" si="73"/>
        <v>6150430000</v>
      </c>
      <c r="P173" s="2044"/>
      <c r="Q173" s="1895"/>
      <c r="R173" s="507"/>
      <c r="S173" s="507"/>
      <c r="T173" s="507"/>
      <c r="U173" s="507"/>
      <c r="V173" s="507"/>
      <c r="W173" s="507"/>
    </row>
    <row r="174" spans="1:23">
      <c r="A174" s="1931">
        <f>V122</f>
        <v>20600000</v>
      </c>
      <c r="B174" s="567" t="s">
        <v>1529</v>
      </c>
      <c r="C174" s="1887">
        <f t="shared" ref="C174:N174" si="92">C167*$A174</f>
        <v>1050600000</v>
      </c>
      <c r="D174" s="1887">
        <f t="shared" si="92"/>
        <v>1091800000</v>
      </c>
      <c r="E174" s="1887">
        <f t="shared" si="92"/>
        <v>988800000</v>
      </c>
      <c r="F174" s="1887">
        <f t="shared" si="92"/>
        <v>741600000</v>
      </c>
      <c r="G174" s="1887">
        <f t="shared" si="92"/>
        <v>2018800000</v>
      </c>
      <c r="H174" s="1887">
        <f t="shared" si="92"/>
        <v>2039400000</v>
      </c>
      <c r="I174" s="1887">
        <f t="shared" si="92"/>
        <v>906400000</v>
      </c>
      <c r="J174" s="1887">
        <f t="shared" si="92"/>
        <v>638600000</v>
      </c>
      <c r="K174" s="1887">
        <f t="shared" si="92"/>
        <v>432600000</v>
      </c>
      <c r="L174" s="1887">
        <f t="shared" si="92"/>
        <v>679800000</v>
      </c>
      <c r="M174" s="1887">
        <f t="shared" si="92"/>
        <v>679800000</v>
      </c>
      <c r="N174" s="1887">
        <f t="shared" si="92"/>
        <v>618000000</v>
      </c>
      <c r="O174" s="2176">
        <f t="shared" si="73"/>
        <v>11886200000</v>
      </c>
      <c r="P174" s="2044"/>
      <c r="Q174" s="1895"/>
      <c r="R174" s="507"/>
      <c r="S174" s="507"/>
      <c r="T174" s="507"/>
      <c r="U174" s="507"/>
      <c r="V174" s="507"/>
      <c r="W174" s="507"/>
    </row>
    <row r="175" spans="1:23">
      <c r="A175" s="1931">
        <f>W122</f>
        <v>12300000</v>
      </c>
      <c r="B175" s="567" t="s">
        <v>1695</v>
      </c>
      <c r="C175" s="1887">
        <f t="shared" ref="C175:N175" si="93">C168*$A175</f>
        <v>12300000</v>
      </c>
      <c r="D175" s="1887">
        <f t="shared" si="93"/>
        <v>36900000</v>
      </c>
      <c r="E175" s="1887">
        <f t="shared" si="93"/>
        <v>49200000</v>
      </c>
      <c r="F175" s="1887">
        <f t="shared" si="93"/>
        <v>49200000</v>
      </c>
      <c r="G175" s="1887">
        <f t="shared" si="93"/>
        <v>49200000</v>
      </c>
      <c r="H175" s="1887">
        <f t="shared" si="93"/>
        <v>61500000</v>
      </c>
      <c r="I175" s="1887">
        <f t="shared" si="93"/>
        <v>49200000</v>
      </c>
      <c r="J175" s="1887">
        <f t="shared" si="93"/>
        <v>36900000</v>
      </c>
      <c r="K175" s="1887">
        <f t="shared" si="93"/>
        <v>61500000</v>
      </c>
      <c r="L175" s="1887">
        <f t="shared" si="93"/>
        <v>36900000</v>
      </c>
      <c r="M175" s="1887">
        <f t="shared" si="93"/>
        <v>49200000</v>
      </c>
      <c r="N175" s="1887">
        <f t="shared" si="93"/>
        <v>49200000</v>
      </c>
      <c r="O175" s="2176">
        <f t="shared" si="73"/>
        <v>541200000</v>
      </c>
      <c r="P175" s="1884"/>
      <c r="Q175" s="1884"/>
      <c r="R175" s="507"/>
      <c r="S175" s="507"/>
      <c r="T175" s="507"/>
      <c r="U175" s="507"/>
      <c r="V175" s="507"/>
      <c r="W175" s="507"/>
    </row>
    <row r="176" spans="1:23">
      <c r="A176" s="1931">
        <f>X122</f>
        <v>14250000</v>
      </c>
      <c r="B176" s="567" t="s">
        <v>2049</v>
      </c>
      <c r="C176" s="1887">
        <f t="shared" ref="C176:N176" si="94">C169*$A176</f>
        <v>641250000</v>
      </c>
      <c r="D176" s="1887">
        <f t="shared" si="94"/>
        <v>584250000</v>
      </c>
      <c r="E176" s="1887">
        <f t="shared" si="94"/>
        <v>712500000</v>
      </c>
      <c r="F176" s="1887">
        <f t="shared" si="94"/>
        <v>712500000</v>
      </c>
      <c r="G176" s="1887">
        <f t="shared" si="94"/>
        <v>726750000</v>
      </c>
      <c r="H176" s="1887">
        <f t="shared" si="94"/>
        <v>769500000</v>
      </c>
      <c r="I176" s="1887">
        <f t="shared" si="94"/>
        <v>698250000</v>
      </c>
      <c r="J176" s="1887">
        <f t="shared" si="94"/>
        <v>741000000</v>
      </c>
      <c r="K176" s="1887">
        <f t="shared" si="94"/>
        <v>684000000</v>
      </c>
      <c r="L176" s="1887">
        <f t="shared" si="94"/>
        <v>755250000</v>
      </c>
      <c r="M176" s="1887">
        <f t="shared" si="94"/>
        <v>783750000</v>
      </c>
      <c r="N176" s="1887">
        <f t="shared" si="94"/>
        <v>812250000</v>
      </c>
      <c r="O176" s="2176">
        <f t="shared" si="73"/>
        <v>8621250000</v>
      </c>
      <c r="P176" s="1884"/>
      <c r="Q176" s="1884"/>
      <c r="R176" s="507"/>
      <c r="S176" s="507"/>
      <c r="T176" s="507"/>
      <c r="U176" s="507"/>
      <c r="V176" s="507"/>
      <c r="W176" s="507"/>
    </row>
    <row r="177" spans="1:23">
      <c r="A177" s="1931">
        <f>Y122</f>
        <v>24700000</v>
      </c>
      <c r="B177" s="567" t="s">
        <v>2014</v>
      </c>
      <c r="C177" s="1887">
        <f t="shared" ref="C177:N177" si="95">C170*$A177</f>
        <v>444600000</v>
      </c>
      <c r="D177" s="1887">
        <f t="shared" si="95"/>
        <v>469300000</v>
      </c>
      <c r="E177" s="1887">
        <f t="shared" si="95"/>
        <v>469300000</v>
      </c>
      <c r="F177" s="1887">
        <f t="shared" si="95"/>
        <v>419900000</v>
      </c>
      <c r="G177" s="1887">
        <f t="shared" si="95"/>
        <v>419900000</v>
      </c>
      <c r="H177" s="1887">
        <f t="shared" si="95"/>
        <v>469300000</v>
      </c>
      <c r="I177" s="1887">
        <f t="shared" si="95"/>
        <v>469300000</v>
      </c>
      <c r="J177" s="1887">
        <f t="shared" si="95"/>
        <v>469300000</v>
      </c>
      <c r="K177" s="1887">
        <f t="shared" si="95"/>
        <v>469300000</v>
      </c>
      <c r="L177" s="1887">
        <f t="shared" si="95"/>
        <v>419900000</v>
      </c>
      <c r="M177" s="1887">
        <f t="shared" si="95"/>
        <v>395200000</v>
      </c>
      <c r="N177" s="1887">
        <f t="shared" si="95"/>
        <v>395200000</v>
      </c>
      <c r="O177" s="2176">
        <f t="shared" si="73"/>
        <v>5310500000</v>
      </c>
      <c r="P177" s="1884"/>
      <c r="Q177" s="1884"/>
      <c r="R177" s="507"/>
      <c r="S177" s="507"/>
      <c r="T177" s="507"/>
      <c r="U177" s="507"/>
      <c r="V177" s="507"/>
      <c r="W177" s="507"/>
    </row>
    <row r="178" spans="1:23">
      <c r="C178" s="1885">
        <f>SUM(C171:C177)</f>
        <v>2815365000</v>
      </c>
      <c r="D178" s="1885">
        <f t="shared" ref="D178:N178" si="96">SUM(D171:D177)</f>
        <v>2771795000</v>
      </c>
      <c r="E178" s="1885">
        <f t="shared" si="96"/>
        <v>2888620000</v>
      </c>
      <c r="F178" s="1885">
        <f t="shared" si="96"/>
        <v>2647700000</v>
      </c>
      <c r="G178" s="1885">
        <f t="shared" si="96"/>
        <v>3812060000</v>
      </c>
      <c r="H178" s="1885">
        <f t="shared" si="96"/>
        <v>4011350000</v>
      </c>
      <c r="I178" s="1885">
        <f t="shared" si="96"/>
        <v>2821225000</v>
      </c>
      <c r="J178" s="1885">
        <f t="shared" si="96"/>
        <v>2557450000</v>
      </c>
      <c r="K178" s="1885">
        <f t="shared" si="96"/>
        <v>2260540000</v>
      </c>
      <c r="L178" s="1885">
        <f t="shared" si="96"/>
        <v>2592755000</v>
      </c>
      <c r="M178" s="1885">
        <f t="shared" si="96"/>
        <v>2581805000</v>
      </c>
      <c r="N178" s="1885">
        <f t="shared" si="96"/>
        <v>2588455000</v>
      </c>
      <c r="O178" s="2214">
        <f>SUM(O171:O177)</f>
        <v>34349120000</v>
      </c>
      <c r="P178" s="1885"/>
      <c r="Q178" s="507"/>
      <c r="R178" s="507"/>
      <c r="S178" s="507"/>
      <c r="T178" s="507"/>
      <c r="U178" s="507"/>
      <c r="V178" s="507"/>
      <c r="W178" s="507"/>
    </row>
    <row r="179" spans="1:23">
      <c r="H179" s="507"/>
      <c r="I179" s="507"/>
      <c r="J179" s="507"/>
      <c r="K179" s="507"/>
      <c r="L179" s="507"/>
      <c r="M179" s="507"/>
      <c r="N179" s="507"/>
      <c r="O179" s="507"/>
      <c r="P179" s="507"/>
      <c r="Q179" s="507"/>
      <c r="R179" s="507"/>
      <c r="S179" s="507"/>
      <c r="T179" s="507"/>
      <c r="U179" s="507"/>
      <c r="V179" s="507"/>
      <c r="W179" s="507"/>
    </row>
    <row r="180" spans="1:23">
      <c r="C180" s="2044">
        <f>C160+C153</f>
        <v>434712872.97605479</v>
      </c>
      <c r="D180" s="2044">
        <f t="shared" ref="D180:I180" si="97">D160+D153</f>
        <v>483642231.56586307</v>
      </c>
      <c r="E180" s="2044">
        <f t="shared" si="97"/>
        <v>518893197.93873978</v>
      </c>
      <c r="F180" s="2044">
        <f t="shared" si="97"/>
        <v>483642231.56586307</v>
      </c>
      <c r="G180" s="2044">
        <f t="shared" si="97"/>
        <v>518893197.93873978</v>
      </c>
      <c r="H180" s="2044">
        <f t="shared" si="97"/>
        <v>432192620.23030144</v>
      </c>
      <c r="I180" s="2044">
        <f t="shared" si="97"/>
        <v>0</v>
      </c>
      <c r="J180" s="2044">
        <f t="shared" ref="J180:N180" si="98">J160+J153</f>
        <v>432192620.23030144</v>
      </c>
      <c r="K180" s="2044">
        <f t="shared" si="98"/>
        <v>434013453.50487685</v>
      </c>
      <c r="L180" s="2044">
        <f t="shared" si="98"/>
        <v>430138647.13200003</v>
      </c>
      <c r="M180" s="2044">
        <f t="shared" si="98"/>
        <v>425142426.95572609</v>
      </c>
      <c r="N180" s="2044">
        <f t="shared" si="98"/>
        <v>419913066.95572609</v>
      </c>
      <c r="O180" s="2044"/>
      <c r="P180" s="2044"/>
      <c r="Q180" s="507"/>
      <c r="R180" s="507"/>
      <c r="S180" s="507"/>
      <c r="T180" s="507"/>
      <c r="U180" s="507"/>
      <c r="V180" s="507"/>
      <c r="W180" s="507"/>
    </row>
    <row r="181" spans="1:23">
      <c r="C181" s="2044">
        <f>C161+C154</f>
        <v>6610189106.4720926</v>
      </c>
      <c r="D181" s="2044">
        <f t="shared" ref="D181:H181" si="99">D161+D154</f>
        <v>5764466188.2748013</v>
      </c>
      <c r="E181" s="2044">
        <f t="shared" si="99"/>
        <v>6185240948.0584488</v>
      </c>
      <c r="F181" s="2044">
        <f t="shared" si="99"/>
        <v>6242484575.1781626</v>
      </c>
      <c r="G181" s="2044">
        <f t="shared" si="99"/>
        <v>5893824968.8757992</v>
      </c>
      <c r="H181" s="2044">
        <f t="shared" si="99"/>
        <v>6272247759.0811071</v>
      </c>
      <c r="I181" s="2044">
        <f t="shared" ref="I181:N181" si="100">I161+I154</f>
        <v>7454015724.1672745</v>
      </c>
      <c r="J181" s="2044">
        <f t="shared" si="100"/>
        <v>6701936771.6632452</v>
      </c>
      <c r="K181" s="2044">
        <f t="shared" si="100"/>
        <v>6380392204.0722218</v>
      </c>
      <c r="L181" s="2044">
        <f t="shared" si="100"/>
        <v>6351867424.3732319</v>
      </c>
      <c r="M181" s="2044">
        <f t="shared" si="100"/>
        <v>6249356420.9516926</v>
      </c>
      <c r="N181" s="2044">
        <f t="shared" si="100"/>
        <v>6709583731.3380041</v>
      </c>
      <c r="O181" s="2044"/>
      <c r="P181" s="2044"/>
      <c r="Q181" s="507"/>
      <c r="R181" s="507"/>
      <c r="S181" s="507"/>
      <c r="T181" s="507"/>
      <c r="U181" s="507"/>
      <c r="V181" s="507"/>
      <c r="W181" s="507"/>
    </row>
    <row r="182" spans="1:23">
      <c r="C182" s="2044">
        <f>C181+C180</f>
        <v>7044901979.4481478</v>
      </c>
      <c r="D182" s="2044">
        <f t="shared" ref="D182:N182" si="101">D181+D180</f>
        <v>6248108419.8406639</v>
      </c>
      <c r="E182" s="2044">
        <f t="shared" si="101"/>
        <v>6704134145.9971886</v>
      </c>
      <c r="F182" s="2044">
        <f t="shared" si="101"/>
        <v>6726126806.7440252</v>
      </c>
      <c r="G182" s="2044">
        <f t="shared" si="101"/>
        <v>6412718166.814539</v>
      </c>
      <c r="H182" s="2044">
        <f t="shared" si="101"/>
        <v>6704440379.311409</v>
      </c>
      <c r="I182" s="2044">
        <f t="shared" si="101"/>
        <v>7454015724.1672745</v>
      </c>
      <c r="J182" s="2044">
        <f t="shared" si="101"/>
        <v>7134129391.8935471</v>
      </c>
      <c r="K182" s="2044">
        <f t="shared" si="101"/>
        <v>6814405657.5770988</v>
      </c>
      <c r="L182" s="2044">
        <f t="shared" si="101"/>
        <v>6782006071.5052319</v>
      </c>
      <c r="M182" s="2044">
        <f t="shared" si="101"/>
        <v>6674498847.9074183</v>
      </c>
      <c r="N182" s="2044">
        <f t="shared" si="101"/>
        <v>7129496798.2937298</v>
      </c>
      <c r="O182" s="2044"/>
      <c r="P182" s="2044"/>
      <c r="Q182" s="507"/>
      <c r="R182" s="507"/>
      <c r="S182" s="507"/>
      <c r="T182" s="507"/>
      <c r="U182" s="507"/>
      <c r="V182" s="507"/>
      <c r="W182" s="507"/>
    </row>
    <row r="183" spans="1:23">
      <c r="H183" s="507"/>
      <c r="I183" s="507"/>
      <c r="J183" s="507"/>
      <c r="K183" s="507"/>
      <c r="L183" s="507"/>
      <c r="M183" s="507"/>
      <c r="N183" s="507"/>
      <c r="O183" s="507"/>
      <c r="P183" s="507"/>
      <c r="Q183" s="507"/>
      <c r="R183" s="507"/>
      <c r="S183" s="507"/>
      <c r="T183" s="507"/>
      <c r="U183" s="507"/>
      <c r="V183" s="507"/>
      <c r="W183" s="507"/>
    </row>
    <row r="184" spans="1:23">
      <c r="H184" s="507"/>
      <c r="I184" s="507"/>
      <c r="J184" s="507"/>
      <c r="K184" s="507"/>
      <c r="L184" s="507"/>
      <c r="M184" s="507"/>
      <c r="N184" s="507"/>
      <c r="O184" s="507"/>
      <c r="P184" s="507"/>
      <c r="Q184" s="507"/>
      <c r="R184" s="507"/>
      <c r="S184" s="507"/>
      <c r="T184" s="507"/>
      <c r="U184" s="507"/>
      <c r="V184" s="507"/>
      <c r="W184" s="507"/>
    </row>
    <row r="185" spans="1:23">
      <c r="B185" s="2044">
        <f>SUM(C185:N185)</f>
        <v>1603</v>
      </c>
      <c r="C185" s="2044">
        <f>C165+C166+C168+C169</f>
        <v>125</v>
      </c>
      <c r="D185" s="2044">
        <f t="shared" ref="D185:N185" si="102">D165+D166+D168+D169</f>
        <v>115</v>
      </c>
      <c r="E185" s="2044">
        <f t="shared" si="102"/>
        <v>134</v>
      </c>
      <c r="F185" s="2044">
        <f t="shared" si="102"/>
        <v>140</v>
      </c>
      <c r="G185" s="2044">
        <f t="shared" si="102"/>
        <v>127</v>
      </c>
      <c r="H185" s="2044">
        <f t="shared" si="102"/>
        <v>139</v>
      </c>
      <c r="I185" s="2044">
        <f t="shared" si="102"/>
        <v>136</v>
      </c>
      <c r="J185" s="2044">
        <f t="shared" si="102"/>
        <v>135</v>
      </c>
      <c r="K185" s="2044">
        <f t="shared" si="102"/>
        <v>127</v>
      </c>
      <c r="L185" s="2044">
        <f t="shared" si="102"/>
        <v>139</v>
      </c>
      <c r="M185" s="2044">
        <f t="shared" si="102"/>
        <v>140</v>
      </c>
      <c r="N185" s="2044">
        <f t="shared" si="102"/>
        <v>146</v>
      </c>
      <c r="O185" s="507"/>
      <c r="P185" s="507"/>
      <c r="Q185" s="507"/>
      <c r="R185" s="507"/>
      <c r="S185" s="507"/>
      <c r="T185" s="507"/>
      <c r="U185" s="507"/>
      <c r="V185" s="507"/>
      <c r="W185" s="507"/>
    </row>
    <row r="186" spans="1:23">
      <c r="B186" s="2044">
        <f>SUM(C186:N186)</f>
        <v>792</v>
      </c>
      <c r="C186" s="2210">
        <f>C170+C167</f>
        <v>69</v>
      </c>
      <c r="D186" s="2210">
        <f t="shared" ref="D186:N186" si="103">D170+D167</f>
        <v>72</v>
      </c>
      <c r="E186" s="2210">
        <f t="shared" si="103"/>
        <v>67</v>
      </c>
      <c r="F186" s="2210">
        <f t="shared" si="103"/>
        <v>53</v>
      </c>
      <c r="G186" s="2210">
        <f t="shared" si="103"/>
        <v>115</v>
      </c>
      <c r="H186" s="2210">
        <f t="shared" si="103"/>
        <v>118</v>
      </c>
      <c r="I186" s="2210">
        <f t="shared" si="103"/>
        <v>63</v>
      </c>
      <c r="J186" s="2210">
        <f t="shared" si="103"/>
        <v>50</v>
      </c>
      <c r="K186" s="2210">
        <f t="shared" si="103"/>
        <v>40</v>
      </c>
      <c r="L186" s="2210">
        <f t="shared" si="103"/>
        <v>50</v>
      </c>
      <c r="M186" s="2210">
        <f t="shared" si="103"/>
        <v>49</v>
      </c>
      <c r="N186" s="2210">
        <f t="shared" si="103"/>
        <v>46</v>
      </c>
    </row>
    <row r="187" spans="1:23">
      <c r="B187" s="1168" t="s">
        <v>2200</v>
      </c>
      <c r="C187" s="509">
        <f>('BANG TÍNH'!$I$84/DD!$B$185)*DD!C185*10^6</f>
        <v>1181567373.6743605</v>
      </c>
      <c r="D187" s="509">
        <f>('BANG TÍNH'!$I$84/DD!$B$185)*DD!D185*10^6</f>
        <v>1087041983.7804115</v>
      </c>
      <c r="E187" s="509">
        <f>('BANG TÍNH'!$I$84/DD!$B$185)*DD!E185*10^6</f>
        <v>1266640224.5789144</v>
      </c>
      <c r="F187" s="509">
        <f>('BANG TÍNH'!$I$84/DD!$B$185)*DD!F185*10^6</f>
        <v>1323355458.5152836</v>
      </c>
      <c r="G187" s="509">
        <f>('BANG TÍNH'!$I$84/DD!$B$185)*DD!G185*10^6</f>
        <v>1200472451.6531501</v>
      </c>
      <c r="H187" s="509">
        <f>('BANG TÍNH'!$I$84/DD!$B$185)*DD!H185*10^6</f>
        <v>1313902919.5258889</v>
      </c>
      <c r="I187" s="509">
        <f>('BANG TÍNH'!$I$84/DD!$B$185)*DD!I185*10^6</f>
        <v>1285545302.5577042</v>
      </c>
      <c r="J187" s="509">
        <f>('BANG TÍNH'!$I$84/DD!$B$185)*DD!J185*10^6</f>
        <v>1276092763.5683093</v>
      </c>
      <c r="K187" s="509">
        <f>('BANG TÍNH'!$I$84/DD!$B$185)*DD!K185*10^6</f>
        <v>1200472451.6531501</v>
      </c>
      <c r="L187" s="509">
        <f>('BANG TÍNH'!$I$84/DD!$B$185)*DD!L185*10^6</f>
        <v>1313902919.5258889</v>
      </c>
      <c r="M187" s="509">
        <f>('BANG TÍNH'!$I$84/DD!$B$185)*DD!M185*10^6</f>
        <v>1323355458.5152836</v>
      </c>
      <c r="N187" s="509">
        <f>('BANG TÍNH'!$I$84/DD!$B$185)*DD!N185*10^6</f>
        <v>1380070692.451653</v>
      </c>
      <c r="O187" s="2592"/>
    </row>
    <row r="188" spans="1:23">
      <c r="B188" s="1168" t="s">
        <v>2197</v>
      </c>
      <c r="C188" s="509">
        <f>('BANG TÍNH'!$I$85/DD!$B$186)*DD!C186*10^6</f>
        <v>1472060984.8484848</v>
      </c>
      <c r="D188" s="509">
        <f>('BANG TÍNH'!$I$85/DD!$B$186)*DD!D186*10^6</f>
        <v>1536063636.3636363</v>
      </c>
      <c r="E188" s="509">
        <f>('BANG TÍNH'!$I$85/DD!$B$186)*DD!E186*10^6</f>
        <v>1429392550.5050504</v>
      </c>
      <c r="F188" s="509">
        <f>('BANG TÍNH'!$I$85/DD!$B$186)*DD!F186*10^6</f>
        <v>1130713510.1010101</v>
      </c>
      <c r="G188" s="509">
        <f>('BANG TÍNH'!$I$85/DD!$B$186)*DD!G186*10^6</f>
        <v>2453434974.7474747</v>
      </c>
      <c r="H188" s="509">
        <f>('BANG TÍNH'!$I$85/DD!$B$186)*DD!H186*10^6</f>
        <v>2517437626.2626262</v>
      </c>
      <c r="I188" s="509">
        <f>('BANG TÍNH'!$I$85/DD!$B$186)*DD!I186*10^6</f>
        <v>1344055681.8181818</v>
      </c>
      <c r="J188" s="509">
        <f>('BANG TÍNH'!$I$85/DD!$B$186)*DD!J186*10^6</f>
        <v>1066710858.5858587</v>
      </c>
      <c r="K188" s="509">
        <f>('BANG TÍNH'!$I$85/DD!$B$186)*DD!K186*10^6</f>
        <v>853368686.8686868</v>
      </c>
      <c r="L188" s="509">
        <f>('BANG TÍNH'!$I$85/DD!$B$186)*DD!L186*10^6</f>
        <v>1066710858.5858587</v>
      </c>
      <c r="M188" s="509">
        <f>('BANG TÍNH'!$I$85/DD!$B$186)*DD!M186*10^6</f>
        <v>1045376641.4141414</v>
      </c>
      <c r="N188" s="509">
        <f>('BANG TÍNH'!$I$85/DD!$B$186)*DD!N186*10^6</f>
        <v>981373989.89898992</v>
      </c>
    </row>
  </sheetData>
  <autoFilter ref="A8:AV119" xr:uid="{00000000-0001-0000-0600-000000000000}"/>
  <mergeCells count="16">
    <mergeCell ref="I7:I8"/>
    <mergeCell ref="A122:A124"/>
    <mergeCell ref="P122:P123"/>
    <mergeCell ref="B122:B124"/>
    <mergeCell ref="X7:X8"/>
    <mergeCell ref="E7:E8"/>
    <mergeCell ref="J7:J8"/>
    <mergeCell ref="K7:V7"/>
    <mergeCell ref="A7:A8"/>
    <mergeCell ref="B7:B8"/>
    <mergeCell ref="C7:C8"/>
    <mergeCell ref="D7:D8"/>
    <mergeCell ref="W7:W8"/>
    <mergeCell ref="H7:H8"/>
    <mergeCell ref="F7:F8"/>
    <mergeCell ref="G7:G8"/>
  </mergeCells>
  <phoneticPr fontId="203" type="noConversion"/>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Y163"/>
  <sheetViews>
    <sheetView zoomScaleNormal="100" workbookViewId="0">
      <pane xSplit="6" ySplit="5" topLeftCell="G117" activePane="bottomRight" state="frozen"/>
      <selection pane="topRight" activeCell="G1" sqref="G1"/>
      <selection pane="bottomLeft" activeCell="A6" sqref="A6"/>
      <selection pane="bottomRight" activeCell="H84" sqref="H84"/>
    </sheetView>
  </sheetViews>
  <sheetFormatPr defaultColWidth="9.109375" defaultRowHeight="13.8"/>
  <cols>
    <col min="1" max="1" width="5.6640625" style="860" customWidth="1"/>
    <col min="2" max="2" width="41.88671875" style="860" customWidth="1"/>
    <col min="3" max="3" width="8" style="861" customWidth="1"/>
    <col min="4" max="4" width="18.6640625" style="862" bestFit="1" customWidth="1"/>
    <col min="5" max="5" width="18.109375" style="862" customWidth="1"/>
    <col min="6" max="6" width="17.109375" style="863" customWidth="1"/>
    <col min="7" max="11" width="17.33203125" style="862" bestFit="1" customWidth="1"/>
    <col min="12" max="15" width="16.33203125" style="862" customWidth="1"/>
    <col min="16" max="18" width="16.88671875" style="864" customWidth="1"/>
    <col min="19" max="19" width="17.33203125" style="864" customWidth="1"/>
    <col min="20" max="20" width="19.109375" style="864" customWidth="1"/>
    <col min="21" max="21" width="25.88671875" style="860" bestFit="1" customWidth="1"/>
    <col min="22" max="22" width="9.109375" style="860"/>
    <col min="23" max="23" width="18.6640625" style="860" bestFit="1" customWidth="1"/>
    <col min="24" max="24" width="9.109375" style="860"/>
    <col min="25" max="25" width="12.33203125" style="860" bestFit="1" customWidth="1"/>
    <col min="26" max="16384" width="9.109375" style="860"/>
  </cols>
  <sheetData>
    <row r="1" spans="1:23">
      <c r="A1" s="2737" t="s">
        <v>1384</v>
      </c>
      <c r="B1" s="2737"/>
      <c r="C1" s="2737"/>
      <c r="D1" s="2737"/>
      <c r="E1" s="2737"/>
      <c r="F1" s="2737"/>
      <c r="G1" s="2737"/>
      <c r="H1" s="2737"/>
      <c r="I1" s="2737"/>
      <c r="J1" s="2737"/>
      <c r="K1" s="2737"/>
      <c r="L1" s="2737"/>
      <c r="M1" s="2737"/>
      <c r="N1" s="2737"/>
      <c r="O1" s="2737"/>
      <c r="P1" s="2737"/>
      <c r="Q1" s="2737"/>
      <c r="R1" s="2737"/>
      <c r="S1" s="2737"/>
      <c r="T1" s="2737"/>
    </row>
    <row r="2" spans="1:23">
      <c r="D2" s="862">
        <f>D5-D26-D27</f>
        <v>536993614747</v>
      </c>
      <c r="F2" s="863">
        <f>F36+F39</f>
        <v>200520000</v>
      </c>
      <c r="G2" s="862">
        <f>F5-F2</f>
        <v>30672894550.09127</v>
      </c>
      <c r="S2" s="864">
        <f>S36+S39</f>
        <v>186310000</v>
      </c>
      <c r="T2" s="864">
        <f>S5-S2</f>
        <v>39338258572</v>
      </c>
    </row>
    <row r="3" spans="1:23">
      <c r="A3" s="2738" t="s">
        <v>326</v>
      </c>
      <c r="B3" s="2738" t="s">
        <v>932</v>
      </c>
      <c r="C3" s="2739" t="s">
        <v>933</v>
      </c>
      <c r="D3" s="2741" t="s">
        <v>934</v>
      </c>
      <c r="E3" s="2741" t="s">
        <v>1607</v>
      </c>
      <c r="F3" s="2742" t="s">
        <v>1608</v>
      </c>
      <c r="G3" s="2741" t="s">
        <v>1396</v>
      </c>
      <c r="H3" s="2741"/>
      <c r="I3" s="2741"/>
      <c r="J3" s="2741"/>
      <c r="K3" s="2741"/>
      <c r="L3" s="2741"/>
      <c r="M3" s="2741"/>
      <c r="N3" s="2741"/>
      <c r="O3" s="2741"/>
      <c r="P3" s="2741"/>
      <c r="Q3" s="2741"/>
      <c r="R3" s="2741"/>
      <c r="S3" s="2741" t="s">
        <v>1400</v>
      </c>
      <c r="T3" s="2741" t="s">
        <v>1401</v>
      </c>
      <c r="U3" s="2735" t="s">
        <v>824</v>
      </c>
    </row>
    <row r="4" spans="1:23">
      <c r="A4" s="2738"/>
      <c r="B4" s="2738"/>
      <c r="C4" s="2740"/>
      <c r="D4" s="2741"/>
      <c r="E4" s="2741"/>
      <c r="F4" s="2743"/>
      <c r="G4" s="865" t="s">
        <v>935</v>
      </c>
      <c r="H4" s="865" t="s">
        <v>936</v>
      </c>
      <c r="I4" s="865" t="s">
        <v>937</v>
      </c>
      <c r="J4" s="865" t="s">
        <v>938</v>
      </c>
      <c r="K4" s="865" t="s">
        <v>939</v>
      </c>
      <c r="L4" s="865" t="s">
        <v>940</v>
      </c>
      <c r="M4" s="865" t="s">
        <v>941</v>
      </c>
      <c r="N4" s="865" t="s">
        <v>942</v>
      </c>
      <c r="O4" s="865" t="s">
        <v>943</v>
      </c>
      <c r="P4" s="865" t="s">
        <v>944</v>
      </c>
      <c r="Q4" s="865" t="s">
        <v>945</v>
      </c>
      <c r="R4" s="865" t="s">
        <v>946</v>
      </c>
      <c r="S4" s="2741"/>
      <c r="T4" s="2741"/>
      <c r="U4" s="2736"/>
    </row>
    <row r="5" spans="1:23" s="871" customFormat="1">
      <c r="A5" s="866">
        <v>1</v>
      </c>
      <c r="B5" s="866" t="s">
        <v>947</v>
      </c>
      <c r="C5" s="867"/>
      <c r="D5" s="868">
        <f>D6+D28</f>
        <v>670804614747</v>
      </c>
      <c r="E5" s="868">
        <f>E6+E28</f>
        <v>180020709787.25</v>
      </c>
      <c r="F5" s="868">
        <f>F6+F28</f>
        <v>30873414550.09127</v>
      </c>
      <c r="G5" s="868">
        <f t="shared" ref="G5:T5" si="0">G6+G28</f>
        <v>2354429464.3333335</v>
      </c>
      <c r="H5" s="868">
        <f t="shared" si="0"/>
        <v>2354429464.3333335</v>
      </c>
      <c r="I5" s="868">
        <f t="shared" si="0"/>
        <v>2354429464.3333335</v>
      </c>
      <c r="J5" s="868">
        <f t="shared" si="0"/>
        <v>2354429464.3333335</v>
      </c>
      <c r="K5" s="868">
        <f t="shared" si="0"/>
        <v>2354429464.3333335</v>
      </c>
      <c r="L5" s="868">
        <f t="shared" si="0"/>
        <v>2354429464.3333335</v>
      </c>
      <c r="M5" s="868">
        <f t="shared" si="0"/>
        <v>2354429464.3333335</v>
      </c>
      <c r="N5" s="868">
        <f t="shared" si="0"/>
        <v>2354429464.3333335</v>
      </c>
      <c r="O5" s="868">
        <f t="shared" si="0"/>
        <v>2354429464.3333335</v>
      </c>
      <c r="P5" s="869">
        <f t="shared" si="0"/>
        <v>3108596131</v>
      </c>
      <c r="Q5" s="869">
        <f t="shared" si="0"/>
        <v>3108596131</v>
      </c>
      <c r="R5" s="869">
        <f t="shared" si="0"/>
        <v>3094386131</v>
      </c>
      <c r="S5" s="869">
        <f t="shared" si="0"/>
        <v>39524568572</v>
      </c>
      <c r="T5" s="869">
        <f t="shared" si="0"/>
        <v>149519266215.25</v>
      </c>
      <c r="U5" s="870"/>
    </row>
    <row r="6" spans="1:23" s="877" customFormat="1" ht="14.4">
      <c r="A6" s="872">
        <v>1.1000000000000001</v>
      </c>
      <c r="B6" s="872" t="s">
        <v>948</v>
      </c>
      <c r="C6" s="873"/>
      <c r="D6" s="874">
        <f>SUM(D7:D27)</f>
        <v>666124106865</v>
      </c>
      <c r="E6" s="874">
        <f>SUM(E7:E26)</f>
        <v>178890834625</v>
      </c>
      <c r="F6" s="874">
        <f>SUM(F7:F26)</f>
        <v>30504369373.333336</v>
      </c>
      <c r="G6" s="874">
        <f t="shared" ref="G6:T6" si="1">SUM(G7:G26)</f>
        <v>2325340882.0833335</v>
      </c>
      <c r="H6" s="874">
        <f t="shared" si="1"/>
        <v>2325340882.0833335</v>
      </c>
      <c r="I6" s="874">
        <f t="shared" si="1"/>
        <v>2325340882.0833335</v>
      </c>
      <c r="J6" s="874">
        <f t="shared" si="1"/>
        <v>2325340882.0833335</v>
      </c>
      <c r="K6" s="874">
        <f t="shared" si="1"/>
        <v>2325340882.0833335</v>
      </c>
      <c r="L6" s="874">
        <f t="shared" si="1"/>
        <v>2325340882.0833335</v>
      </c>
      <c r="M6" s="874">
        <f t="shared" si="1"/>
        <v>2325340882.0833335</v>
      </c>
      <c r="N6" s="874">
        <f t="shared" si="1"/>
        <v>2325340882.0833335</v>
      </c>
      <c r="O6" s="874">
        <f t="shared" si="1"/>
        <v>2325340882.0833335</v>
      </c>
      <c r="P6" s="875">
        <f t="shared" si="1"/>
        <v>3079507548.75</v>
      </c>
      <c r="Q6" s="875">
        <f t="shared" si="1"/>
        <v>3079507548.75</v>
      </c>
      <c r="R6" s="875">
        <f t="shared" si="1"/>
        <v>3079507548.75</v>
      </c>
      <c r="S6" s="875">
        <f>SUM(S7:S27)</f>
        <v>39189715585</v>
      </c>
      <c r="T6" s="875">
        <f t="shared" si="1"/>
        <v>148724244040</v>
      </c>
      <c r="U6" s="876"/>
      <c r="W6" s="878"/>
    </row>
    <row r="7" spans="1:23">
      <c r="A7" s="879">
        <v>1</v>
      </c>
      <c r="B7" s="880" t="s">
        <v>752</v>
      </c>
      <c r="C7" s="879">
        <v>5</v>
      </c>
      <c r="D7" s="881">
        <v>363636364</v>
      </c>
      <c r="E7" s="881">
        <v>0</v>
      </c>
      <c r="F7" s="881">
        <v>0</v>
      </c>
      <c r="G7" s="881"/>
      <c r="H7" s="881"/>
      <c r="I7" s="881"/>
      <c r="J7" s="881"/>
      <c r="K7" s="881"/>
      <c r="L7" s="881"/>
      <c r="M7" s="881"/>
      <c r="N7" s="881"/>
      <c r="O7" s="881"/>
      <c r="P7" s="882"/>
      <c r="Q7" s="882"/>
      <c r="R7" s="882"/>
      <c r="S7" s="882">
        <f t="shared" ref="S7:S41" si="2">SUM(G7:R7)</f>
        <v>0</v>
      </c>
      <c r="T7" s="882">
        <f t="shared" ref="T7:T27" si="3">E7-S7</f>
        <v>0</v>
      </c>
      <c r="U7" s="880"/>
    </row>
    <row r="8" spans="1:23">
      <c r="A8" s="879">
        <v>2</v>
      </c>
      <c r="B8" s="880" t="s">
        <v>753</v>
      </c>
      <c r="C8" s="879">
        <v>5</v>
      </c>
      <c r="D8" s="881">
        <v>369236364</v>
      </c>
      <c r="E8" s="881">
        <v>0</v>
      </c>
      <c r="F8" s="881">
        <v>0</v>
      </c>
      <c r="G8" s="881"/>
      <c r="H8" s="881"/>
      <c r="I8" s="881"/>
      <c r="J8" s="881"/>
      <c r="K8" s="881"/>
      <c r="L8" s="881"/>
      <c r="M8" s="881"/>
      <c r="N8" s="881"/>
      <c r="O8" s="881"/>
      <c r="P8" s="882"/>
      <c r="Q8" s="882"/>
      <c r="R8" s="882"/>
      <c r="S8" s="882">
        <f t="shared" si="2"/>
        <v>0</v>
      </c>
      <c r="T8" s="882">
        <f t="shared" si="3"/>
        <v>0</v>
      </c>
      <c r="U8" s="880"/>
      <c r="W8" s="883"/>
    </row>
    <row r="9" spans="1:23">
      <c r="A9" s="879">
        <v>3</v>
      </c>
      <c r="B9" s="880" t="s">
        <v>754</v>
      </c>
      <c r="C9" s="879">
        <v>5</v>
      </c>
      <c r="D9" s="881">
        <v>290909090</v>
      </c>
      <c r="E9" s="881">
        <v>0</v>
      </c>
      <c r="F9" s="881">
        <v>0</v>
      </c>
      <c r="G9" s="881"/>
      <c r="H9" s="881"/>
      <c r="I9" s="881"/>
      <c r="J9" s="881"/>
      <c r="K9" s="881"/>
      <c r="L9" s="881"/>
      <c r="M9" s="881"/>
      <c r="N9" s="881"/>
      <c r="O9" s="881"/>
      <c r="P9" s="882"/>
      <c r="Q9" s="882"/>
      <c r="R9" s="882"/>
      <c r="S9" s="882">
        <f>SUM(G9:R9)</f>
        <v>0</v>
      </c>
      <c r="T9" s="882">
        <f t="shared" si="3"/>
        <v>0</v>
      </c>
      <c r="U9" s="880"/>
    </row>
    <row r="10" spans="1:23">
      <c r="A10" s="879">
        <v>4</v>
      </c>
      <c r="B10" s="880" t="s">
        <v>755</v>
      </c>
      <c r="C10" s="879">
        <v>5</v>
      </c>
      <c r="D10" s="881">
        <v>290909091</v>
      </c>
      <c r="E10" s="881">
        <v>0</v>
      </c>
      <c r="F10" s="881">
        <v>0</v>
      </c>
      <c r="G10" s="881"/>
      <c r="H10" s="881"/>
      <c r="I10" s="881"/>
      <c r="J10" s="881"/>
      <c r="K10" s="881"/>
      <c r="L10" s="881"/>
      <c r="M10" s="881"/>
      <c r="N10" s="881"/>
      <c r="O10" s="881"/>
      <c r="P10" s="882"/>
      <c r="Q10" s="882"/>
      <c r="R10" s="882"/>
      <c r="S10" s="882">
        <f t="shared" si="2"/>
        <v>0</v>
      </c>
      <c r="T10" s="882">
        <f t="shared" si="3"/>
        <v>0</v>
      </c>
      <c r="U10" s="880"/>
      <c r="W10" s="864"/>
    </row>
    <row r="11" spans="1:23">
      <c r="A11" s="879">
        <v>5</v>
      </c>
      <c r="B11" s="880" t="s">
        <v>756</v>
      </c>
      <c r="C11" s="879">
        <v>5</v>
      </c>
      <c r="D11" s="881">
        <v>290909090</v>
      </c>
      <c r="E11" s="881">
        <v>0</v>
      </c>
      <c r="F11" s="881">
        <v>0</v>
      </c>
      <c r="G11" s="881"/>
      <c r="H11" s="881"/>
      <c r="I11" s="881"/>
      <c r="J11" s="881"/>
      <c r="K11" s="881"/>
      <c r="L11" s="881"/>
      <c r="M11" s="881"/>
      <c r="N11" s="881"/>
      <c r="O11" s="881"/>
      <c r="P11" s="882"/>
      <c r="Q11" s="882"/>
      <c r="R11" s="882"/>
      <c r="S11" s="882">
        <f t="shared" si="2"/>
        <v>0</v>
      </c>
      <c r="T11" s="882">
        <f t="shared" si="3"/>
        <v>0</v>
      </c>
      <c r="U11" s="880"/>
      <c r="W11" s="864"/>
    </row>
    <row r="12" spans="1:23">
      <c r="A12" s="879">
        <v>6</v>
      </c>
      <c r="B12" s="880" t="s">
        <v>757</v>
      </c>
      <c r="C12" s="879">
        <v>5</v>
      </c>
      <c r="D12" s="881">
        <v>295454545</v>
      </c>
      <c r="E12" s="881">
        <v>0</v>
      </c>
      <c r="F12" s="881">
        <v>0</v>
      </c>
      <c r="G12" s="881"/>
      <c r="H12" s="881"/>
      <c r="I12" s="881"/>
      <c r="J12" s="881"/>
      <c r="K12" s="881"/>
      <c r="L12" s="881"/>
      <c r="M12" s="881"/>
      <c r="N12" s="881"/>
      <c r="O12" s="881"/>
      <c r="P12" s="882"/>
      <c r="Q12" s="882"/>
      <c r="R12" s="882"/>
      <c r="S12" s="882">
        <f t="shared" si="2"/>
        <v>0</v>
      </c>
      <c r="T12" s="882">
        <f t="shared" si="3"/>
        <v>0</v>
      </c>
      <c r="U12" s="880"/>
    </row>
    <row r="13" spans="1:23">
      <c r="A13" s="879">
        <v>7</v>
      </c>
      <c r="B13" s="880" t="s">
        <v>758</v>
      </c>
      <c r="C13" s="879">
        <v>9</v>
      </c>
      <c r="D13" s="881">
        <v>7171779429</v>
      </c>
      <c r="E13" s="881">
        <v>0</v>
      </c>
      <c r="F13" s="881">
        <v>0</v>
      </c>
      <c r="G13" s="881"/>
      <c r="H13" s="881"/>
      <c r="I13" s="881"/>
      <c r="J13" s="881"/>
      <c r="K13" s="881"/>
      <c r="L13" s="881"/>
      <c r="M13" s="881"/>
      <c r="N13" s="881"/>
      <c r="O13" s="881"/>
      <c r="P13" s="882"/>
      <c r="Q13" s="882"/>
      <c r="R13" s="882"/>
      <c r="S13" s="882">
        <f t="shared" si="2"/>
        <v>0</v>
      </c>
      <c r="T13" s="882">
        <f t="shared" si="3"/>
        <v>0</v>
      </c>
      <c r="U13" s="880"/>
      <c r="W13" s="864"/>
    </row>
    <row r="14" spans="1:23">
      <c r="A14" s="879">
        <v>8</v>
      </c>
      <c r="B14" s="880" t="s">
        <v>759</v>
      </c>
      <c r="C14" s="879">
        <v>9</v>
      </c>
      <c r="D14" s="881">
        <v>7756266348</v>
      </c>
      <c r="E14" s="881">
        <v>0</v>
      </c>
      <c r="F14" s="881">
        <v>0</v>
      </c>
      <c r="G14" s="881"/>
      <c r="H14" s="881"/>
      <c r="I14" s="881"/>
      <c r="J14" s="881"/>
      <c r="K14" s="881"/>
      <c r="L14" s="881"/>
      <c r="M14" s="881"/>
      <c r="N14" s="881"/>
      <c r="O14" s="881"/>
      <c r="P14" s="882"/>
      <c r="Q14" s="882"/>
      <c r="R14" s="882"/>
      <c r="S14" s="882">
        <f t="shared" si="2"/>
        <v>0</v>
      </c>
      <c r="T14" s="882">
        <f t="shared" si="3"/>
        <v>0</v>
      </c>
      <c r="U14" s="880"/>
      <c r="W14" s="864"/>
    </row>
    <row r="15" spans="1:23">
      <c r="A15" s="879">
        <v>9</v>
      </c>
      <c r="B15" s="880" t="s">
        <v>447</v>
      </c>
      <c r="C15" s="879">
        <v>4</v>
      </c>
      <c r="D15" s="881">
        <v>6120000000</v>
      </c>
      <c r="E15" s="881">
        <v>0</v>
      </c>
      <c r="F15" s="881">
        <v>0</v>
      </c>
      <c r="G15" s="881"/>
      <c r="H15" s="881"/>
      <c r="I15" s="881"/>
      <c r="J15" s="881"/>
      <c r="K15" s="881"/>
      <c r="L15" s="881"/>
      <c r="M15" s="881"/>
      <c r="N15" s="881"/>
      <c r="O15" s="881"/>
      <c r="P15" s="882"/>
      <c r="Q15" s="882"/>
      <c r="R15" s="882"/>
      <c r="S15" s="882">
        <f t="shared" si="2"/>
        <v>0</v>
      </c>
      <c r="T15" s="882">
        <f t="shared" si="3"/>
        <v>0</v>
      </c>
      <c r="U15" s="880"/>
    </row>
    <row r="16" spans="1:23">
      <c r="A16" s="879">
        <v>11</v>
      </c>
      <c r="B16" s="880" t="s">
        <v>448</v>
      </c>
      <c r="C16" s="879">
        <v>4</v>
      </c>
      <c r="D16" s="881">
        <v>2240000000</v>
      </c>
      <c r="E16" s="881">
        <v>0</v>
      </c>
      <c r="F16" s="881">
        <v>0</v>
      </c>
      <c r="G16" s="881"/>
      <c r="H16" s="881"/>
      <c r="I16" s="881"/>
      <c r="J16" s="881"/>
      <c r="K16" s="881"/>
      <c r="L16" s="881"/>
      <c r="M16" s="881"/>
      <c r="N16" s="881"/>
      <c r="O16" s="881"/>
      <c r="P16" s="882"/>
      <c r="Q16" s="882"/>
      <c r="R16" s="882"/>
      <c r="S16" s="882">
        <f t="shared" si="2"/>
        <v>0</v>
      </c>
      <c r="T16" s="882">
        <f t="shared" si="3"/>
        <v>0</v>
      </c>
      <c r="U16" s="880"/>
      <c r="W16" s="864"/>
    </row>
    <row r="17" spans="1:25">
      <c r="A17" s="879">
        <v>12</v>
      </c>
      <c r="B17" s="880" t="s">
        <v>760</v>
      </c>
      <c r="C17" s="879">
        <v>10</v>
      </c>
      <c r="D17" s="881">
        <v>78008363650</v>
      </c>
      <c r="E17" s="881">
        <v>0</v>
      </c>
      <c r="F17" s="881">
        <f>D17/C17/12*4</f>
        <v>2600278788.3333335</v>
      </c>
      <c r="G17" s="881"/>
      <c r="H17" s="881"/>
      <c r="I17" s="881"/>
      <c r="J17" s="881"/>
      <c r="K17" s="881"/>
      <c r="L17" s="881"/>
      <c r="M17" s="881"/>
      <c r="N17" s="881"/>
      <c r="O17" s="881"/>
      <c r="P17" s="882"/>
      <c r="Q17" s="882"/>
      <c r="R17" s="882"/>
      <c r="S17" s="882">
        <f>SUM(G17:R17)</f>
        <v>0</v>
      </c>
      <c r="T17" s="882">
        <f t="shared" si="3"/>
        <v>0</v>
      </c>
      <c r="U17" s="880"/>
    </row>
    <row r="18" spans="1:25">
      <c r="A18" s="879">
        <v>13</v>
      </c>
      <c r="B18" s="880" t="s">
        <v>761</v>
      </c>
      <c r="C18" s="879">
        <v>5</v>
      </c>
      <c r="D18" s="881">
        <v>44621863636</v>
      </c>
      <c r="E18" s="881">
        <v>0</v>
      </c>
      <c r="F18" s="881">
        <v>0</v>
      </c>
      <c r="G18" s="881"/>
      <c r="H18" s="881"/>
      <c r="I18" s="881"/>
      <c r="J18" s="881"/>
      <c r="K18" s="881"/>
      <c r="L18" s="881"/>
      <c r="M18" s="881"/>
      <c r="N18" s="881"/>
      <c r="O18" s="881"/>
      <c r="P18" s="882"/>
      <c r="Q18" s="882"/>
      <c r="R18" s="882"/>
      <c r="S18" s="882">
        <f t="shared" si="2"/>
        <v>0</v>
      </c>
      <c r="T18" s="882">
        <f t="shared" si="3"/>
        <v>0</v>
      </c>
      <c r="U18" s="880"/>
    </row>
    <row r="19" spans="1:25">
      <c r="A19" s="879">
        <v>14</v>
      </c>
      <c r="B19" s="880" t="s">
        <v>762</v>
      </c>
      <c r="C19" s="879">
        <v>5</v>
      </c>
      <c r="D19" s="881">
        <v>34272900000</v>
      </c>
      <c r="E19" s="881">
        <v>0</v>
      </c>
      <c r="F19" s="881">
        <v>0</v>
      </c>
      <c r="G19" s="881"/>
      <c r="H19" s="881"/>
      <c r="I19" s="881"/>
      <c r="J19" s="881"/>
      <c r="K19" s="881"/>
      <c r="L19" s="881"/>
      <c r="M19" s="881"/>
      <c r="N19" s="881"/>
      <c r="O19" s="881"/>
      <c r="P19" s="882"/>
      <c r="Q19" s="882"/>
      <c r="R19" s="882"/>
      <c r="S19" s="882">
        <f t="shared" si="2"/>
        <v>0</v>
      </c>
      <c r="T19" s="882">
        <f t="shared" si="3"/>
        <v>0</v>
      </c>
      <c r="U19" s="880"/>
      <c r="W19" s="864">
        <f>D26+D27</f>
        <v>133811000000</v>
      </c>
    </row>
    <row r="20" spans="1:25">
      <c r="A20" s="879">
        <v>15</v>
      </c>
      <c r="B20" s="880" t="s">
        <v>763</v>
      </c>
      <c r="C20" s="879">
        <v>5</v>
      </c>
      <c r="D20" s="881">
        <v>68342727273</v>
      </c>
      <c r="E20" s="881">
        <v>0</v>
      </c>
      <c r="F20" s="881">
        <v>0</v>
      </c>
      <c r="G20" s="881"/>
      <c r="H20" s="881"/>
      <c r="I20" s="881"/>
      <c r="J20" s="881"/>
      <c r="K20" s="881"/>
      <c r="L20" s="881"/>
      <c r="M20" s="881"/>
      <c r="N20" s="881"/>
      <c r="O20" s="881"/>
      <c r="P20" s="882"/>
      <c r="Q20" s="882"/>
      <c r="R20" s="882"/>
      <c r="S20" s="882">
        <f t="shared" si="2"/>
        <v>0</v>
      </c>
      <c r="T20" s="882">
        <f t="shared" si="3"/>
        <v>0</v>
      </c>
      <c r="U20" s="880"/>
      <c r="W20" s="864"/>
    </row>
    <row r="21" spans="1:25">
      <c r="A21" s="879">
        <v>16</v>
      </c>
      <c r="B21" s="880" t="s">
        <v>764</v>
      </c>
      <c r="C21" s="879">
        <v>10</v>
      </c>
      <c r="D21" s="881">
        <v>90940920264</v>
      </c>
      <c r="E21" s="881">
        <v>18468029036</v>
      </c>
      <c r="F21" s="884">
        <v>8864653920</v>
      </c>
      <c r="G21" s="881">
        <v>738721160</v>
      </c>
      <c r="H21" s="881">
        <v>738721160</v>
      </c>
      <c r="I21" s="881">
        <v>738721160</v>
      </c>
      <c r="J21" s="881">
        <v>738721160</v>
      </c>
      <c r="K21" s="881">
        <v>738721160</v>
      </c>
      <c r="L21" s="881">
        <v>738721160</v>
      </c>
      <c r="M21" s="881">
        <v>738721160</v>
      </c>
      <c r="N21" s="881">
        <v>738721160</v>
      </c>
      <c r="O21" s="881">
        <v>738721160</v>
      </c>
      <c r="P21" s="881">
        <v>738721160</v>
      </c>
      <c r="Q21" s="881">
        <v>738721160</v>
      </c>
      <c r="R21" s="881">
        <v>738721160</v>
      </c>
      <c r="S21" s="882">
        <f t="shared" si="2"/>
        <v>8864653920</v>
      </c>
      <c r="T21" s="882">
        <f t="shared" si="3"/>
        <v>9603375116</v>
      </c>
      <c r="U21" s="880"/>
      <c r="W21" s="864"/>
    </row>
    <row r="22" spans="1:25">
      <c r="A22" s="879">
        <v>17</v>
      </c>
      <c r="B22" s="880" t="s">
        <v>765</v>
      </c>
      <c r="C22" s="879">
        <v>10</v>
      </c>
      <c r="D22" s="881">
        <v>91393710971</v>
      </c>
      <c r="E22" s="881">
        <v>25706786349</v>
      </c>
      <c r="F22" s="884">
        <v>9072983412</v>
      </c>
      <c r="G22" s="881">
        <f>F22/12</f>
        <v>756081951</v>
      </c>
      <c r="H22" s="881">
        <v>756081951</v>
      </c>
      <c r="I22" s="881">
        <v>756081951</v>
      </c>
      <c r="J22" s="881">
        <v>756081951</v>
      </c>
      <c r="K22" s="881">
        <v>756081951</v>
      </c>
      <c r="L22" s="881">
        <v>756081951</v>
      </c>
      <c r="M22" s="881">
        <v>756081951</v>
      </c>
      <c r="N22" s="881">
        <v>756081951</v>
      </c>
      <c r="O22" s="881">
        <v>756081951</v>
      </c>
      <c r="P22" s="882">
        <v>756081951</v>
      </c>
      <c r="Q22" s="882">
        <v>756081951</v>
      </c>
      <c r="R22" s="882">
        <v>756081951</v>
      </c>
      <c r="S22" s="882">
        <f t="shared" si="2"/>
        <v>9072983412</v>
      </c>
      <c r="T22" s="882">
        <f t="shared" si="3"/>
        <v>16633802937</v>
      </c>
      <c r="U22" s="880"/>
    </row>
    <row r="23" spans="1:25">
      <c r="A23" s="879">
        <v>18</v>
      </c>
      <c r="B23" s="880" t="s">
        <v>766</v>
      </c>
      <c r="C23" s="879">
        <v>10</v>
      </c>
      <c r="D23" s="881">
        <v>97286727850</v>
      </c>
      <c r="E23" s="881">
        <v>43779027536</v>
      </c>
      <c r="F23" s="884">
        <v>9728672785</v>
      </c>
      <c r="G23" s="881">
        <f>$D$23/$C$23/12</f>
        <v>810722732.08333337</v>
      </c>
      <c r="H23" s="881">
        <f t="shared" ref="H23:R23" si="4">$D$23/$C$23/12</f>
        <v>810722732.08333337</v>
      </c>
      <c r="I23" s="881">
        <f t="shared" si="4"/>
        <v>810722732.08333337</v>
      </c>
      <c r="J23" s="881">
        <f t="shared" si="4"/>
        <v>810722732.08333337</v>
      </c>
      <c r="K23" s="881">
        <f t="shared" si="4"/>
        <v>810722732.08333337</v>
      </c>
      <c r="L23" s="881">
        <f t="shared" si="4"/>
        <v>810722732.08333337</v>
      </c>
      <c r="M23" s="881">
        <f t="shared" si="4"/>
        <v>810722732.08333337</v>
      </c>
      <c r="N23" s="881">
        <f t="shared" si="4"/>
        <v>810722732.08333337</v>
      </c>
      <c r="O23" s="881">
        <f t="shared" si="4"/>
        <v>810722732.08333337</v>
      </c>
      <c r="P23" s="882">
        <f t="shared" si="4"/>
        <v>810722732.08333337</v>
      </c>
      <c r="Q23" s="882">
        <f t="shared" si="4"/>
        <v>810722732.08333337</v>
      </c>
      <c r="R23" s="882">
        <f t="shared" si="4"/>
        <v>810722732.08333337</v>
      </c>
      <c r="S23" s="882">
        <f t="shared" si="2"/>
        <v>9728672785</v>
      </c>
      <c r="T23" s="882">
        <f t="shared" si="3"/>
        <v>34050354751</v>
      </c>
      <c r="U23" s="880"/>
    </row>
    <row r="24" spans="1:25">
      <c r="A24" s="879">
        <v>19</v>
      </c>
      <c r="B24" s="880" t="s">
        <v>501</v>
      </c>
      <c r="C24" s="879">
        <v>10</v>
      </c>
      <c r="D24" s="881">
        <v>1974431900</v>
      </c>
      <c r="E24" s="881">
        <v>312618401</v>
      </c>
      <c r="F24" s="884">
        <v>197443188</v>
      </c>
      <c r="G24" s="881">
        <v>16453599</v>
      </c>
      <c r="H24" s="881">
        <v>16453599</v>
      </c>
      <c r="I24" s="881">
        <v>16453599</v>
      </c>
      <c r="J24" s="881">
        <v>16453599</v>
      </c>
      <c r="K24" s="881">
        <v>16453599</v>
      </c>
      <c r="L24" s="881">
        <v>16453599</v>
      </c>
      <c r="M24" s="881">
        <v>16453599</v>
      </c>
      <c r="N24" s="881">
        <v>16453599</v>
      </c>
      <c r="O24" s="881">
        <v>16453599</v>
      </c>
      <c r="P24" s="882">
        <v>16453599</v>
      </c>
      <c r="Q24" s="882">
        <v>16453599</v>
      </c>
      <c r="R24" s="882">
        <v>16453599</v>
      </c>
      <c r="S24" s="882">
        <f t="shared" si="2"/>
        <v>197443188</v>
      </c>
      <c r="T24" s="882">
        <f t="shared" si="3"/>
        <v>115175213</v>
      </c>
      <c r="U24" s="880"/>
    </row>
    <row r="25" spans="1:25">
      <c r="A25" s="879">
        <v>20</v>
      </c>
      <c r="B25" s="880" t="s">
        <v>949</v>
      </c>
      <c r="C25" s="879">
        <v>7</v>
      </c>
      <c r="D25" s="881">
        <v>282361000</v>
      </c>
      <c r="E25" s="881">
        <v>124373303</v>
      </c>
      <c r="F25" s="884">
        <v>40337280</v>
      </c>
      <c r="G25" s="881">
        <v>3361440</v>
      </c>
      <c r="H25" s="881">
        <v>3361440</v>
      </c>
      <c r="I25" s="881">
        <v>3361440</v>
      </c>
      <c r="J25" s="881">
        <v>3361440</v>
      </c>
      <c r="K25" s="881">
        <v>3361440</v>
      </c>
      <c r="L25" s="881">
        <v>3361440</v>
      </c>
      <c r="M25" s="881">
        <v>3361440</v>
      </c>
      <c r="N25" s="881">
        <v>3361440</v>
      </c>
      <c r="O25" s="881">
        <v>3361440</v>
      </c>
      <c r="P25" s="882">
        <v>3361440</v>
      </c>
      <c r="Q25" s="882">
        <v>3361440</v>
      </c>
      <c r="R25" s="882">
        <v>3361440</v>
      </c>
      <c r="S25" s="882">
        <f t="shared" si="2"/>
        <v>40337280</v>
      </c>
      <c r="T25" s="882">
        <f t="shared" si="3"/>
        <v>84036023</v>
      </c>
      <c r="U25" s="880"/>
    </row>
    <row r="26" spans="1:25" s="890" customFormat="1">
      <c r="A26" s="885">
        <v>21</v>
      </c>
      <c r="B26" s="886" t="s">
        <v>767</v>
      </c>
      <c r="C26" s="885">
        <v>10</v>
      </c>
      <c r="D26" s="887">
        <v>90500000000</v>
      </c>
      <c r="E26" s="887">
        <f>D26</f>
        <v>90500000000</v>
      </c>
      <c r="F26" s="887">
        <v>0</v>
      </c>
      <c r="G26" s="887"/>
      <c r="H26" s="887"/>
      <c r="I26" s="888"/>
      <c r="J26" s="888"/>
      <c r="K26" s="888"/>
      <c r="L26" s="888"/>
      <c r="M26" s="888"/>
      <c r="N26" s="888"/>
      <c r="O26" s="888"/>
      <c r="P26" s="888">
        <f>$D$26/$C$26/12</f>
        <v>754166666.66666663</v>
      </c>
      <c r="Q26" s="888">
        <f>$D$26/$C$26/12</f>
        <v>754166666.66666663</v>
      </c>
      <c r="R26" s="888">
        <f>$D$26/$C$26/12</f>
        <v>754166666.66666663</v>
      </c>
      <c r="S26" s="889">
        <f t="shared" si="2"/>
        <v>2262500000</v>
      </c>
      <c r="T26" s="889">
        <f t="shared" si="3"/>
        <v>88237500000</v>
      </c>
      <c r="U26" s="885" t="s">
        <v>1377</v>
      </c>
    </row>
    <row r="27" spans="1:25" s="890" customFormat="1">
      <c r="A27" s="885">
        <v>22</v>
      </c>
      <c r="B27" s="886" t="s">
        <v>1397</v>
      </c>
      <c r="C27" s="885">
        <v>4</v>
      </c>
      <c r="D27" s="887">
        <v>43311000000</v>
      </c>
      <c r="E27" s="887">
        <f>D27</f>
        <v>43311000000</v>
      </c>
      <c r="F27" s="887">
        <v>0</v>
      </c>
      <c r="G27" s="887"/>
      <c r="H27" s="887"/>
      <c r="I27" s="887">
        <f t="shared" ref="I27:R27" si="5">$D$27/$C$27/12</f>
        <v>902312500</v>
      </c>
      <c r="J27" s="887">
        <f t="shared" si="5"/>
        <v>902312500</v>
      </c>
      <c r="K27" s="887">
        <f t="shared" si="5"/>
        <v>902312500</v>
      </c>
      <c r="L27" s="887">
        <f t="shared" si="5"/>
        <v>902312500</v>
      </c>
      <c r="M27" s="887">
        <f t="shared" si="5"/>
        <v>902312500</v>
      </c>
      <c r="N27" s="887">
        <f t="shared" si="5"/>
        <v>902312500</v>
      </c>
      <c r="O27" s="887">
        <f t="shared" si="5"/>
        <v>902312500</v>
      </c>
      <c r="P27" s="887">
        <f t="shared" si="5"/>
        <v>902312500</v>
      </c>
      <c r="Q27" s="887">
        <f t="shared" si="5"/>
        <v>902312500</v>
      </c>
      <c r="R27" s="887">
        <f t="shared" si="5"/>
        <v>902312500</v>
      </c>
      <c r="S27" s="889">
        <f t="shared" si="2"/>
        <v>9023125000</v>
      </c>
      <c r="T27" s="889">
        <f t="shared" si="3"/>
        <v>34287875000</v>
      </c>
      <c r="U27" s="885"/>
    </row>
    <row r="28" spans="1:25" s="877" customFormat="1" ht="14.4">
      <c r="A28" s="876">
        <v>2.2000000000000002</v>
      </c>
      <c r="B28" s="876" t="s">
        <v>950</v>
      </c>
      <c r="C28" s="891"/>
      <c r="D28" s="892">
        <f>SUM(D29:D41)</f>
        <v>4680507882</v>
      </c>
      <c r="E28" s="892">
        <f t="shared" ref="E28:T28" si="6">SUM(E29:E41)</f>
        <v>1129875162.25</v>
      </c>
      <c r="F28" s="892">
        <f>SUM(F29:F41)</f>
        <v>369045176.75793648</v>
      </c>
      <c r="G28" s="892">
        <f t="shared" si="6"/>
        <v>29088582.25</v>
      </c>
      <c r="H28" s="892">
        <f t="shared" si="6"/>
        <v>29088582.25</v>
      </c>
      <c r="I28" s="892">
        <f t="shared" si="6"/>
        <v>29088582.25</v>
      </c>
      <c r="J28" s="892">
        <f t="shared" si="6"/>
        <v>29088582.25</v>
      </c>
      <c r="K28" s="892">
        <f t="shared" si="6"/>
        <v>29088582.25</v>
      </c>
      <c r="L28" s="892">
        <f t="shared" si="6"/>
        <v>29088582.25</v>
      </c>
      <c r="M28" s="892">
        <f t="shared" si="6"/>
        <v>29088582.25</v>
      </c>
      <c r="N28" s="892">
        <f t="shared" si="6"/>
        <v>29088582.25</v>
      </c>
      <c r="O28" s="892">
        <f t="shared" si="6"/>
        <v>29088582.25</v>
      </c>
      <c r="P28" s="893">
        <f t="shared" si="6"/>
        <v>29088582.25</v>
      </c>
      <c r="Q28" s="893">
        <f t="shared" si="6"/>
        <v>29088582.25</v>
      </c>
      <c r="R28" s="893">
        <f t="shared" si="6"/>
        <v>14878582.25</v>
      </c>
      <c r="S28" s="893">
        <f t="shared" si="6"/>
        <v>334852987</v>
      </c>
      <c r="T28" s="893">
        <f t="shared" si="6"/>
        <v>795022175.25</v>
      </c>
      <c r="U28" s="876"/>
      <c r="W28" s="878"/>
    </row>
    <row r="29" spans="1:25">
      <c r="A29" s="879">
        <v>1</v>
      </c>
      <c r="B29" s="880" t="s">
        <v>768</v>
      </c>
      <c r="C29" s="879">
        <v>7</v>
      </c>
      <c r="D29" s="881">
        <v>982890000</v>
      </c>
      <c r="E29" s="881">
        <v>0</v>
      </c>
      <c r="F29" s="881">
        <v>0</v>
      </c>
      <c r="G29" s="881"/>
      <c r="H29" s="881"/>
      <c r="I29" s="881"/>
      <c r="J29" s="881"/>
      <c r="K29" s="881"/>
      <c r="L29" s="881"/>
      <c r="M29" s="881"/>
      <c r="N29" s="881"/>
      <c r="O29" s="881"/>
      <c r="P29" s="882"/>
      <c r="Q29" s="882"/>
      <c r="R29" s="882"/>
      <c r="S29" s="882">
        <f t="shared" si="2"/>
        <v>0</v>
      </c>
      <c r="T29" s="882">
        <f t="shared" ref="T29:T41" si="7">E29-S29</f>
        <v>0</v>
      </c>
      <c r="U29" s="880"/>
    </row>
    <row r="30" spans="1:25">
      <c r="A30" s="879">
        <v>2</v>
      </c>
      <c r="B30" s="880" t="s">
        <v>769</v>
      </c>
      <c r="C30" s="879">
        <v>7</v>
      </c>
      <c r="D30" s="881">
        <v>1019090909</v>
      </c>
      <c r="E30" s="881">
        <v>0</v>
      </c>
      <c r="F30" s="881">
        <f>D30/C30/12*6</f>
        <v>72792207.785714284</v>
      </c>
      <c r="G30" s="881"/>
      <c r="H30" s="881"/>
      <c r="I30" s="881"/>
      <c r="J30" s="881"/>
      <c r="K30" s="881"/>
      <c r="L30" s="881"/>
      <c r="M30" s="881"/>
      <c r="N30" s="881"/>
      <c r="O30" s="881"/>
      <c r="P30" s="882"/>
      <c r="Q30" s="882"/>
      <c r="R30" s="882"/>
      <c r="S30" s="882">
        <f t="shared" si="2"/>
        <v>0</v>
      </c>
      <c r="T30" s="882">
        <f t="shared" si="7"/>
        <v>0</v>
      </c>
      <c r="U30" s="880"/>
      <c r="W30" s="864"/>
      <c r="X30" s="864"/>
      <c r="Y30" s="864"/>
    </row>
    <row r="31" spans="1:25">
      <c r="A31" s="879">
        <v>3</v>
      </c>
      <c r="B31" s="880" t="s">
        <v>425</v>
      </c>
      <c r="C31" s="879">
        <v>5</v>
      </c>
      <c r="D31" s="881">
        <v>68993064</v>
      </c>
      <c r="E31" s="881">
        <v>0</v>
      </c>
      <c r="F31" s="881">
        <v>0</v>
      </c>
      <c r="G31" s="881"/>
      <c r="H31" s="881"/>
      <c r="I31" s="881"/>
      <c r="J31" s="881"/>
      <c r="K31" s="881"/>
      <c r="L31" s="881"/>
      <c r="M31" s="881"/>
      <c r="N31" s="881"/>
      <c r="O31" s="881"/>
      <c r="P31" s="882"/>
      <c r="Q31" s="882"/>
      <c r="R31" s="882"/>
      <c r="S31" s="882">
        <f t="shared" si="2"/>
        <v>0</v>
      </c>
      <c r="T31" s="882">
        <f t="shared" si="7"/>
        <v>0</v>
      </c>
      <c r="U31" s="880"/>
    </row>
    <row r="32" spans="1:25">
      <c r="A32" s="879">
        <v>4</v>
      </c>
      <c r="B32" s="880" t="s">
        <v>770</v>
      </c>
      <c r="C32" s="879">
        <v>3</v>
      </c>
      <c r="D32" s="881">
        <v>47900000</v>
      </c>
      <c r="E32" s="881">
        <v>0</v>
      </c>
      <c r="F32" s="881">
        <v>0</v>
      </c>
      <c r="G32" s="881"/>
      <c r="H32" s="881"/>
      <c r="I32" s="881"/>
      <c r="J32" s="881"/>
      <c r="K32" s="881"/>
      <c r="L32" s="881"/>
      <c r="M32" s="881"/>
      <c r="N32" s="881"/>
      <c r="O32" s="881"/>
      <c r="P32" s="882"/>
      <c r="Q32" s="882"/>
      <c r="R32" s="882"/>
      <c r="S32" s="882">
        <f>SUM(G32:R32)</f>
        <v>0</v>
      </c>
      <c r="T32" s="882">
        <f t="shared" si="7"/>
        <v>0</v>
      </c>
      <c r="U32" s="880"/>
      <c r="Y32" s="864"/>
    </row>
    <row r="33" spans="1:23">
      <c r="A33" s="879">
        <v>5</v>
      </c>
      <c r="B33" s="880" t="s">
        <v>521</v>
      </c>
      <c r="C33" s="879">
        <v>3</v>
      </c>
      <c r="D33" s="881">
        <v>120000000</v>
      </c>
      <c r="E33" s="881">
        <v>0</v>
      </c>
      <c r="F33" s="881">
        <v>0</v>
      </c>
      <c r="G33" s="881"/>
      <c r="H33" s="881"/>
      <c r="I33" s="881"/>
      <c r="J33" s="881"/>
      <c r="K33" s="881"/>
      <c r="L33" s="881"/>
      <c r="M33" s="881"/>
      <c r="N33" s="881"/>
      <c r="O33" s="881"/>
      <c r="P33" s="882"/>
      <c r="Q33" s="882"/>
      <c r="R33" s="882"/>
      <c r="S33" s="882">
        <f t="shared" si="2"/>
        <v>0</v>
      </c>
      <c r="T33" s="882">
        <f t="shared" si="7"/>
        <v>0</v>
      </c>
      <c r="U33" s="880"/>
    </row>
    <row r="34" spans="1:23">
      <c r="A34" s="879">
        <v>6</v>
      </c>
      <c r="B34" s="880" t="s">
        <v>751</v>
      </c>
      <c r="C34" s="879">
        <v>3</v>
      </c>
      <c r="D34" s="881">
        <v>64511000</v>
      </c>
      <c r="E34" s="881">
        <v>0</v>
      </c>
      <c r="F34" s="881">
        <v>0</v>
      </c>
      <c r="G34" s="881"/>
      <c r="H34" s="881"/>
      <c r="I34" s="881"/>
      <c r="J34" s="881"/>
      <c r="K34" s="881"/>
      <c r="L34" s="881"/>
      <c r="M34" s="881"/>
      <c r="N34" s="881"/>
      <c r="O34" s="881"/>
      <c r="P34" s="882"/>
      <c r="Q34" s="882"/>
      <c r="R34" s="882"/>
      <c r="S34" s="882">
        <f t="shared" si="2"/>
        <v>0</v>
      </c>
      <c r="T34" s="882">
        <f t="shared" si="7"/>
        <v>0</v>
      </c>
      <c r="U34" s="880"/>
    </row>
    <row r="35" spans="1:23">
      <c r="A35" s="879">
        <v>7</v>
      </c>
      <c r="B35" s="880" t="s">
        <v>522</v>
      </c>
      <c r="C35" s="879">
        <v>3</v>
      </c>
      <c r="D35" s="881">
        <v>292622000</v>
      </c>
      <c r="E35" s="881">
        <v>0</v>
      </c>
      <c r="F35" s="881">
        <v>0</v>
      </c>
      <c r="G35" s="881"/>
      <c r="H35" s="881"/>
      <c r="I35" s="881"/>
      <c r="J35" s="881"/>
      <c r="K35" s="881"/>
      <c r="L35" s="881"/>
      <c r="M35" s="881"/>
      <c r="N35" s="881"/>
      <c r="O35" s="881"/>
      <c r="P35" s="882"/>
      <c r="Q35" s="882"/>
      <c r="R35" s="882"/>
      <c r="S35" s="882">
        <f t="shared" si="2"/>
        <v>0</v>
      </c>
      <c r="T35" s="882">
        <f t="shared" si="7"/>
        <v>0</v>
      </c>
      <c r="U35" s="880"/>
    </row>
    <row r="36" spans="1:23">
      <c r="A36" s="879">
        <v>8</v>
      </c>
      <c r="B36" s="880" t="s">
        <v>750</v>
      </c>
      <c r="C36" s="879">
        <v>5</v>
      </c>
      <c r="D36" s="881">
        <v>852600000</v>
      </c>
      <c r="E36" s="881">
        <v>156310000</v>
      </c>
      <c r="F36" s="884">
        <f>D36/C36</f>
        <v>170520000</v>
      </c>
      <c r="G36" s="881">
        <v>14210000</v>
      </c>
      <c r="H36" s="881">
        <v>14210000</v>
      </c>
      <c r="I36" s="881">
        <v>14210000</v>
      </c>
      <c r="J36" s="881">
        <v>14210000</v>
      </c>
      <c r="K36" s="881">
        <v>14210000</v>
      </c>
      <c r="L36" s="881">
        <v>14210000</v>
      </c>
      <c r="M36" s="881">
        <v>14210000</v>
      </c>
      <c r="N36" s="881">
        <v>14210000</v>
      </c>
      <c r="O36" s="881">
        <v>14210000</v>
      </c>
      <c r="P36" s="882">
        <v>14210000</v>
      </c>
      <c r="Q36" s="882">
        <v>14210000</v>
      </c>
      <c r="R36" s="882"/>
      <c r="S36" s="882">
        <f t="shared" si="2"/>
        <v>156310000</v>
      </c>
      <c r="T36" s="882">
        <f t="shared" si="7"/>
        <v>0</v>
      </c>
      <c r="U36" s="880"/>
      <c r="W36" s="864"/>
    </row>
    <row r="37" spans="1:23">
      <c r="A37" s="879">
        <v>9</v>
      </c>
      <c r="B37" s="880" t="s">
        <v>951</v>
      </c>
      <c r="C37" s="879">
        <v>3</v>
      </c>
      <c r="D37" s="881">
        <v>83000000</v>
      </c>
      <c r="E37" s="881">
        <v>0</v>
      </c>
      <c r="F37" s="881">
        <f>D37/C37/12*8</f>
        <v>18444444.444444444</v>
      </c>
      <c r="G37" s="881"/>
      <c r="H37" s="881"/>
      <c r="I37" s="881"/>
      <c r="J37" s="881"/>
      <c r="K37" s="881"/>
      <c r="L37" s="881"/>
      <c r="M37" s="881"/>
      <c r="N37" s="881"/>
      <c r="O37" s="881"/>
      <c r="P37" s="882"/>
      <c r="Q37" s="882"/>
      <c r="R37" s="882"/>
      <c r="S37" s="882">
        <f t="shared" si="2"/>
        <v>0</v>
      </c>
      <c r="T37" s="882">
        <f t="shared" si="7"/>
        <v>0</v>
      </c>
      <c r="U37" s="880"/>
    </row>
    <row r="38" spans="1:23">
      <c r="A38" s="894">
        <v>10</v>
      </c>
      <c r="B38" s="880" t="s">
        <v>1272</v>
      </c>
      <c r="C38" s="894">
        <v>3</v>
      </c>
      <c r="D38" s="895">
        <v>88700000</v>
      </c>
      <c r="E38" s="895">
        <v>0</v>
      </c>
      <c r="F38" s="881">
        <f>D38/C38/12*11</f>
        <v>27102777.77777778</v>
      </c>
      <c r="G38" s="895"/>
      <c r="H38" s="895"/>
      <c r="I38" s="895"/>
      <c r="J38" s="895"/>
      <c r="K38" s="895"/>
      <c r="L38" s="895"/>
      <c r="M38" s="895"/>
      <c r="N38" s="895"/>
      <c r="O38" s="895"/>
      <c r="P38" s="896"/>
      <c r="Q38" s="896"/>
      <c r="R38" s="896"/>
      <c r="S38" s="882">
        <f t="shared" si="2"/>
        <v>0</v>
      </c>
      <c r="T38" s="882">
        <f t="shared" si="7"/>
        <v>0</v>
      </c>
      <c r="U38" s="880"/>
    </row>
    <row r="39" spans="1:23">
      <c r="A39" s="894">
        <v>11</v>
      </c>
      <c r="B39" s="897" t="s">
        <v>1375</v>
      </c>
      <c r="C39" s="894">
        <v>3</v>
      </c>
      <c r="D39" s="895">
        <v>90000000</v>
      </c>
      <c r="E39" s="895">
        <v>55000000</v>
      </c>
      <c r="F39" s="898">
        <f>D39/C39</f>
        <v>30000000</v>
      </c>
      <c r="G39" s="895">
        <v>2500000</v>
      </c>
      <c r="H39" s="895">
        <v>2500000</v>
      </c>
      <c r="I39" s="895">
        <v>2500000</v>
      </c>
      <c r="J39" s="895">
        <v>2500000</v>
      </c>
      <c r="K39" s="895">
        <v>2500000</v>
      </c>
      <c r="L39" s="895">
        <v>2500000</v>
      </c>
      <c r="M39" s="895">
        <v>2500000</v>
      </c>
      <c r="N39" s="895">
        <v>2500000</v>
      </c>
      <c r="O39" s="895">
        <v>2500000</v>
      </c>
      <c r="P39" s="896">
        <v>2500000</v>
      </c>
      <c r="Q39" s="896">
        <v>2500000</v>
      </c>
      <c r="R39" s="896">
        <v>2500000</v>
      </c>
      <c r="S39" s="882">
        <f t="shared" si="2"/>
        <v>30000000</v>
      </c>
      <c r="T39" s="882">
        <f t="shared" si="7"/>
        <v>25000000</v>
      </c>
      <c r="U39" s="880"/>
    </row>
    <row r="40" spans="1:23">
      <c r="A40" s="894">
        <v>12</v>
      </c>
      <c r="B40" s="897" t="s">
        <v>1376</v>
      </c>
      <c r="C40" s="894">
        <v>3</v>
      </c>
      <c r="D40" s="895">
        <v>52200000</v>
      </c>
      <c r="E40" s="895">
        <v>33350000</v>
      </c>
      <c r="F40" s="898">
        <f>1450000*12</f>
        <v>17400000</v>
      </c>
      <c r="G40" s="898">
        <v>1450000</v>
      </c>
      <c r="H40" s="898">
        <v>1450000</v>
      </c>
      <c r="I40" s="898">
        <v>1450000</v>
      </c>
      <c r="J40" s="898">
        <v>1450000</v>
      </c>
      <c r="K40" s="898">
        <v>1450000</v>
      </c>
      <c r="L40" s="898">
        <v>1450000</v>
      </c>
      <c r="M40" s="898">
        <v>1450000</v>
      </c>
      <c r="N40" s="898">
        <v>1450000</v>
      </c>
      <c r="O40" s="898">
        <v>1450000</v>
      </c>
      <c r="P40" s="898">
        <v>1450000</v>
      </c>
      <c r="Q40" s="898">
        <v>1450000</v>
      </c>
      <c r="R40" s="898">
        <v>1450000</v>
      </c>
      <c r="S40" s="882">
        <f t="shared" si="2"/>
        <v>17400000</v>
      </c>
      <c r="T40" s="882">
        <f t="shared" si="7"/>
        <v>15950000</v>
      </c>
      <c r="U40" s="880"/>
    </row>
    <row r="41" spans="1:23" s="890" customFormat="1">
      <c r="A41" s="899">
        <v>11</v>
      </c>
      <c r="B41" s="900" t="s">
        <v>1398</v>
      </c>
      <c r="C41" s="899">
        <v>7</v>
      </c>
      <c r="D41" s="901">
        <v>918000909</v>
      </c>
      <c r="E41" s="887">
        <f>D41-F41</f>
        <v>885215162.25</v>
      </c>
      <c r="F41" s="902">
        <f>D41/C41/12*3</f>
        <v>32785746.75</v>
      </c>
      <c r="G41" s="901">
        <f>$D$41/$C$41/12</f>
        <v>10928582.25</v>
      </c>
      <c r="H41" s="901">
        <f t="shared" ref="H41:R41" si="8">$D$41/$C$41/12</f>
        <v>10928582.25</v>
      </c>
      <c r="I41" s="901">
        <f t="shared" si="8"/>
        <v>10928582.25</v>
      </c>
      <c r="J41" s="901">
        <f t="shared" si="8"/>
        <v>10928582.25</v>
      </c>
      <c r="K41" s="901">
        <f t="shared" si="8"/>
        <v>10928582.25</v>
      </c>
      <c r="L41" s="901">
        <f t="shared" si="8"/>
        <v>10928582.25</v>
      </c>
      <c r="M41" s="901">
        <f t="shared" si="8"/>
        <v>10928582.25</v>
      </c>
      <c r="N41" s="901">
        <f t="shared" si="8"/>
        <v>10928582.25</v>
      </c>
      <c r="O41" s="901">
        <f t="shared" si="8"/>
        <v>10928582.25</v>
      </c>
      <c r="P41" s="901">
        <f t="shared" si="8"/>
        <v>10928582.25</v>
      </c>
      <c r="Q41" s="901">
        <f t="shared" si="8"/>
        <v>10928582.25</v>
      </c>
      <c r="R41" s="901">
        <f t="shared" si="8"/>
        <v>10928582.25</v>
      </c>
      <c r="S41" s="903">
        <f t="shared" si="2"/>
        <v>131142987</v>
      </c>
      <c r="T41" s="903">
        <f t="shared" si="7"/>
        <v>754072175.25</v>
      </c>
      <c r="U41" s="885" t="s">
        <v>1399</v>
      </c>
      <c r="W41" s="904"/>
    </row>
    <row r="42" spans="1:23" s="871" customFormat="1">
      <c r="A42" s="866">
        <v>2</v>
      </c>
      <c r="B42" s="866" t="s">
        <v>952</v>
      </c>
      <c r="C42" s="867"/>
      <c r="D42" s="868">
        <f t="shared" ref="D42:T42" si="9">D43+D72+D77+D116+D118</f>
        <v>72442441553</v>
      </c>
      <c r="E42" s="868">
        <f t="shared" si="9"/>
        <v>26743756224.958332</v>
      </c>
      <c r="F42" s="868">
        <f t="shared" si="9"/>
        <v>17297309028.375</v>
      </c>
      <c r="G42" s="868">
        <f t="shared" si="9"/>
        <v>1123770844.5416667</v>
      </c>
      <c r="H42" s="868">
        <f t="shared" si="9"/>
        <v>1124674127.875</v>
      </c>
      <c r="I42" s="868">
        <f t="shared" si="9"/>
        <v>1054480236.2083334</v>
      </c>
      <c r="J42" s="868">
        <f t="shared" si="9"/>
        <v>1030313569.5416666</v>
      </c>
      <c r="K42" s="868">
        <f t="shared" si="9"/>
        <v>1280324603.9583333</v>
      </c>
      <c r="L42" s="868">
        <f t="shared" si="9"/>
        <v>976831757.16666675</v>
      </c>
      <c r="M42" s="868">
        <f t="shared" si="9"/>
        <v>976831757.16666675</v>
      </c>
      <c r="N42" s="868">
        <f t="shared" si="9"/>
        <v>976831757.16666675</v>
      </c>
      <c r="O42" s="868">
        <f t="shared" si="9"/>
        <v>1422665090.5000002</v>
      </c>
      <c r="P42" s="869">
        <f t="shared" si="9"/>
        <v>1672294523.8333337</v>
      </c>
      <c r="Q42" s="869">
        <f t="shared" si="9"/>
        <v>1657127857.166667</v>
      </c>
      <c r="R42" s="869">
        <f t="shared" si="9"/>
        <v>1657127857.166667</v>
      </c>
      <c r="S42" s="869">
        <f t="shared" si="9"/>
        <v>14953273982.291666</v>
      </c>
      <c r="T42" s="869">
        <f t="shared" si="9"/>
        <v>9265482242.666666</v>
      </c>
      <c r="U42" s="870"/>
    </row>
    <row r="43" spans="1:23" s="877" customFormat="1" ht="14.4">
      <c r="A43" s="872">
        <v>2.1</v>
      </c>
      <c r="B43" s="872" t="s">
        <v>953</v>
      </c>
      <c r="C43" s="873"/>
      <c r="D43" s="875">
        <f>SUM(D51:D71)</f>
        <v>2150874617</v>
      </c>
      <c r="E43" s="875">
        <f>SUM(E51:E71)</f>
        <v>1679116607</v>
      </c>
      <c r="F43" s="875">
        <f>SUM(F44:F71)</f>
        <v>780826018.16666663</v>
      </c>
      <c r="G43" s="875">
        <f t="shared" ref="G43:T43" si="10">SUM(G51:G71)</f>
        <v>58937037.833333321</v>
      </c>
      <c r="H43" s="875">
        <f t="shared" si="10"/>
        <v>59840321.166666664</v>
      </c>
      <c r="I43" s="875">
        <f t="shared" si="10"/>
        <v>75580321.166666657</v>
      </c>
      <c r="J43" s="875">
        <f t="shared" si="10"/>
        <v>75580321.166666657</v>
      </c>
      <c r="K43" s="875">
        <f t="shared" si="10"/>
        <v>76409521.166666657</v>
      </c>
      <c r="L43" s="875">
        <f t="shared" si="10"/>
        <v>77587203</v>
      </c>
      <c r="M43" s="875">
        <f t="shared" si="10"/>
        <v>77587203</v>
      </c>
      <c r="N43" s="875">
        <f t="shared" si="10"/>
        <v>77587203</v>
      </c>
      <c r="O43" s="875">
        <f t="shared" si="10"/>
        <v>77587203</v>
      </c>
      <c r="P43" s="875">
        <f t="shared" si="10"/>
        <v>118883303</v>
      </c>
      <c r="Q43" s="875">
        <f t="shared" si="10"/>
        <v>118883303</v>
      </c>
      <c r="R43" s="875">
        <f t="shared" si="10"/>
        <v>118883303</v>
      </c>
      <c r="S43" s="875">
        <f>SUM(S44:S71)</f>
        <v>1013346243.5</v>
      </c>
      <c r="T43" s="875">
        <f t="shared" si="10"/>
        <v>665770363.5</v>
      </c>
      <c r="U43" s="876"/>
    </row>
    <row r="44" spans="1:23" s="910" customFormat="1">
      <c r="A44" s="905"/>
      <c r="B44" s="906" t="s">
        <v>1438</v>
      </c>
      <c r="C44" s="907">
        <v>12</v>
      </c>
      <c r="D44" s="908">
        <v>33636363</v>
      </c>
      <c r="E44" s="908">
        <v>0</v>
      </c>
      <c r="F44" s="908">
        <v>33636363</v>
      </c>
      <c r="G44" s="908"/>
      <c r="H44" s="908"/>
      <c r="I44" s="908"/>
      <c r="J44" s="908"/>
      <c r="K44" s="908"/>
      <c r="L44" s="908"/>
      <c r="M44" s="908"/>
      <c r="N44" s="908"/>
      <c r="O44" s="908"/>
      <c r="P44" s="908"/>
      <c r="Q44" s="908"/>
      <c r="R44" s="908"/>
      <c r="S44" s="908"/>
      <c r="T44" s="908"/>
      <c r="U44" s="909"/>
    </row>
    <row r="45" spans="1:23" s="910" customFormat="1">
      <c r="A45" s="905"/>
      <c r="B45" s="906" t="s">
        <v>1432</v>
      </c>
      <c r="C45" s="907">
        <v>12</v>
      </c>
      <c r="D45" s="908">
        <v>89553600</v>
      </c>
      <c r="E45" s="908"/>
      <c r="F45" s="908">
        <f>D45/C45*4</f>
        <v>29851200</v>
      </c>
      <c r="G45" s="908"/>
      <c r="H45" s="908"/>
      <c r="I45" s="908"/>
      <c r="J45" s="908"/>
      <c r="K45" s="908"/>
      <c r="L45" s="908"/>
      <c r="M45" s="908"/>
      <c r="N45" s="908"/>
      <c r="O45" s="908"/>
      <c r="P45" s="908"/>
      <c r="Q45" s="908"/>
      <c r="R45" s="908"/>
      <c r="S45" s="908"/>
      <c r="T45" s="908"/>
      <c r="U45" s="909"/>
    </row>
    <row r="46" spans="1:23" s="910" customFormat="1">
      <c r="A46" s="905"/>
      <c r="B46" s="906" t="s">
        <v>1433</v>
      </c>
      <c r="C46" s="907">
        <v>12</v>
      </c>
      <c r="D46" s="908">
        <v>44044200</v>
      </c>
      <c r="E46" s="908"/>
      <c r="F46" s="908">
        <f>D46/C46*9</f>
        <v>33033150</v>
      </c>
      <c r="G46" s="908"/>
      <c r="H46" s="908"/>
      <c r="I46" s="908"/>
      <c r="J46" s="908"/>
      <c r="K46" s="908"/>
      <c r="L46" s="908"/>
      <c r="M46" s="908"/>
      <c r="N46" s="908"/>
      <c r="O46" s="908"/>
      <c r="P46" s="908"/>
      <c r="Q46" s="908"/>
      <c r="R46" s="908"/>
      <c r="S46" s="908"/>
      <c r="T46" s="908"/>
      <c r="U46" s="909"/>
    </row>
    <row r="47" spans="1:23" s="910" customFormat="1">
      <c r="A47" s="905"/>
      <c r="B47" s="906" t="s">
        <v>1434</v>
      </c>
      <c r="C47" s="907">
        <v>12</v>
      </c>
      <c r="D47" s="908">
        <v>77585400</v>
      </c>
      <c r="E47" s="908"/>
      <c r="F47" s="908">
        <f>D47/C47*5</f>
        <v>32327250</v>
      </c>
      <c r="G47" s="908"/>
      <c r="H47" s="908"/>
      <c r="I47" s="908"/>
      <c r="J47" s="908"/>
      <c r="K47" s="908"/>
      <c r="L47" s="908"/>
      <c r="M47" s="908"/>
      <c r="N47" s="908"/>
      <c r="O47" s="908"/>
      <c r="P47" s="908"/>
      <c r="Q47" s="908"/>
      <c r="R47" s="908"/>
      <c r="S47" s="908"/>
      <c r="T47" s="908"/>
      <c r="U47" s="909"/>
    </row>
    <row r="48" spans="1:23" s="910" customFormat="1">
      <c r="A48" s="905"/>
      <c r="B48" s="906" t="s">
        <v>1435</v>
      </c>
      <c r="C48" s="907">
        <v>12</v>
      </c>
      <c r="D48" s="908">
        <v>125904600</v>
      </c>
      <c r="E48" s="908"/>
      <c r="F48" s="908">
        <f>D48/C48*1</f>
        <v>10492050</v>
      </c>
      <c r="G48" s="908"/>
      <c r="H48" s="908"/>
      <c r="I48" s="908"/>
      <c r="J48" s="908"/>
      <c r="K48" s="908"/>
      <c r="L48" s="908"/>
      <c r="M48" s="908"/>
      <c r="N48" s="908"/>
      <c r="O48" s="908"/>
      <c r="P48" s="908"/>
      <c r="Q48" s="908"/>
      <c r="R48" s="908"/>
      <c r="S48" s="908"/>
      <c r="T48" s="908"/>
      <c r="U48" s="909"/>
    </row>
    <row r="49" spans="1:21" s="910" customFormat="1">
      <c r="A49" s="905"/>
      <c r="B49" s="906" t="s">
        <v>1436</v>
      </c>
      <c r="C49" s="907">
        <v>12</v>
      </c>
      <c r="D49" s="908">
        <v>133914600</v>
      </c>
      <c r="E49" s="908"/>
      <c r="F49" s="908">
        <f>D49/C49*9</f>
        <v>100435950</v>
      </c>
      <c r="G49" s="908"/>
      <c r="H49" s="908"/>
      <c r="I49" s="908"/>
      <c r="J49" s="908"/>
      <c r="K49" s="908"/>
      <c r="L49" s="908"/>
      <c r="M49" s="908"/>
      <c r="N49" s="908"/>
      <c r="O49" s="908"/>
      <c r="P49" s="908"/>
      <c r="Q49" s="908"/>
      <c r="R49" s="908"/>
      <c r="S49" s="908"/>
      <c r="T49" s="908"/>
      <c r="U49" s="909"/>
    </row>
    <row r="50" spans="1:21" s="910" customFormat="1">
      <c r="A50" s="905"/>
      <c r="B50" s="906" t="s">
        <v>1437</v>
      </c>
      <c r="C50" s="907">
        <v>12</v>
      </c>
      <c r="D50" s="908">
        <v>166300909</v>
      </c>
      <c r="E50" s="908"/>
      <c r="F50" s="908">
        <f>D50/C50*5</f>
        <v>69292045.416666672</v>
      </c>
      <c r="G50" s="908"/>
      <c r="H50" s="908"/>
      <c r="I50" s="908"/>
      <c r="J50" s="908"/>
      <c r="K50" s="908"/>
      <c r="L50" s="908"/>
      <c r="M50" s="908"/>
      <c r="N50" s="908"/>
      <c r="O50" s="908"/>
      <c r="P50" s="908"/>
      <c r="Q50" s="908"/>
      <c r="R50" s="908"/>
      <c r="S50" s="908"/>
      <c r="T50" s="908"/>
      <c r="U50" s="909"/>
    </row>
    <row r="51" spans="1:21" s="877" customFormat="1" ht="14.4">
      <c r="A51" s="911"/>
      <c r="B51" s="912" t="s">
        <v>1430</v>
      </c>
      <c r="C51" s="913">
        <v>12</v>
      </c>
      <c r="D51" s="914">
        <v>12272727</v>
      </c>
      <c r="E51" s="915"/>
      <c r="F51" s="914">
        <v>12272727</v>
      </c>
      <c r="G51" s="915"/>
      <c r="H51" s="915"/>
      <c r="I51" s="915"/>
      <c r="J51" s="915"/>
      <c r="K51" s="915"/>
      <c r="L51" s="915"/>
      <c r="M51" s="915"/>
      <c r="N51" s="915"/>
      <c r="O51" s="915"/>
      <c r="P51" s="916"/>
      <c r="Q51" s="916"/>
      <c r="R51" s="916"/>
      <c r="S51" s="916"/>
      <c r="T51" s="916"/>
      <c r="U51" s="876"/>
    </row>
    <row r="52" spans="1:21" s="877" customFormat="1" ht="14.4">
      <c r="A52" s="911"/>
      <c r="B52" s="912" t="s">
        <v>1431</v>
      </c>
      <c r="C52" s="913">
        <v>12</v>
      </c>
      <c r="D52" s="914">
        <v>11363636</v>
      </c>
      <c r="E52" s="915"/>
      <c r="F52" s="914">
        <v>11363636</v>
      </c>
      <c r="G52" s="915"/>
      <c r="H52" s="915"/>
      <c r="I52" s="915"/>
      <c r="J52" s="915"/>
      <c r="K52" s="915"/>
      <c r="L52" s="915"/>
      <c r="M52" s="915"/>
      <c r="N52" s="915"/>
      <c r="O52" s="915"/>
      <c r="P52" s="916"/>
      <c r="Q52" s="916"/>
      <c r="R52" s="916"/>
      <c r="S52" s="916"/>
      <c r="T52" s="916"/>
      <c r="U52" s="876"/>
    </row>
    <row r="53" spans="1:21" s="919" customFormat="1">
      <c r="A53" s="913"/>
      <c r="B53" s="912" t="s">
        <v>1353</v>
      </c>
      <c r="C53" s="913">
        <v>12</v>
      </c>
      <c r="D53" s="914">
        <v>89553600</v>
      </c>
      <c r="E53" s="914">
        <v>29851200</v>
      </c>
      <c r="F53" s="914">
        <f>D53/C53*8</f>
        <v>59702400</v>
      </c>
      <c r="G53" s="914">
        <f>$D$53/$C$53</f>
        <v>7462800</v>
      </c>
      <c r="H53" s="914">
        <f>$D$53/$C$53</f>
        <v>7462800</v>
      </c>
      <c r="I53" s="914">
        <f>$D$53/$C$53</f>
        <v>7462800</v>
      </c>
      <c r="J53" s="914">
        <f>$D$53/$C$53</f>
        <v>7462800</v>
      </c>
      <c r="K53" s="914"/>
      <c r="L53" s="914"/>
      <c r="M53" s="914"/>
      <c r="N53" s="914"/>
      <c r="O53" s="914"/>
      <c r="P53" s="914"/>
      <c r="Q53" s="914"/>
      <c r="R53" s="914"/>
      <c r="S53" s="917">
        <f>SUM(G53:R53)</f>
        <v>29851200</v>
      </c>
      <c r="T53" s="882">
        <f>E53-S53</f>
        <v>0</v>
      </c>
      <c r="U53" s="918"/>
    </row>
    <row r="54" spans="1:21" s="919" customFormat="1">
      <c r="A54" s="913"/>
      <c r="B54" s="912" t="s">
        <v>1420</v>
      </c>
      <c r="C54" s="913">
        <v>12</v>
      </c>
      <c r="D54" s="914">
        <v>66438000</v>
      </c>
      <c r="E54" s="914">
        <v>0</v>
      </c>
      <c r="F54" s="914">
        <v>66438000</v>
      </c>
      <c r="G54" s="914"/>
      <c r="H54" s="914"/>
      <c r="I54" s="914"/>
      <c r="J54" s="914"/>
      <c r="K54" s="914"/>
      <c r="L54" s="914"/>
      <c r="M54" s="914"/>
      <c r="N54" s="914"/>
      <c r="O54" s="914"/>
      <c r="P54" s="914"/>
      <c r="Q54" s="914"/>
      <c r="R54" s="914"/>
      <c r="S54" s="917">
        <f t="shared" ref="S54:S71" si="11">SUM(G54:R54)</f>
        <v>0</v>
      </c>
      <c r="T54" s="882">
        <f t="shared" ref="T54:T71" si="12">E54-S54</f>
        <v>0</v>
      </c>
      <c r="U54" s="918"/>
    </row>
    <row r="55" spans="1:21" s="919" customFormat="1">
      <c r="A55" s="913"/>
      <c r="B55" s="912" t="s">
        <v>1354</v>
      </c>
      <c r="C55" s="913">
        <v>12</v>
      </c>
      <c r="D55" s="914">
        <v>44044200</v>
      </c>
      <c r="E55" s="914">
        <v>33033150</v>
      </c>
      <c r="F55" s="914">
        <f>D55/C55*3</f>
        <v>11011050</v>
      </c>
      <c r="G55" s="1006">
        <f>$D$55/$C$55</f>
        <v>3670350</v>
      </c>
      <c r="H55" s="1006">
        <f t="shared" ref="H55:O55" si="13">$D$55/$C$55</f>
        <v>3670350</v>
      </c>
      <c r="I55" s="1006">
        <f t="shared" si="13"/>
        <v>3670350</v>
      </c>
      <c r="J55" s="1006">
        <f t="shared" si="13"/>
        <v>3670350</v>
      </c>
      <c r="K55" s="1006">
        <f t="shared" si="13"/>
        <v>3670350</v>
      </c>
      <c r="L55" s="1006">
        <f t="shared" si="13"/>
        <v>3670350</v>
      </c>
      <c r="M55" s="1006">
        <f t="shared" si="13"/>
        <v>3670350</v>
      </c>
      <c r="N55" s="1006">
        <f t="shared" si="13"/>
        <v>3670350</v>
      </c>
      <c r="O55" s="1006">
        <f t="shared" si="13"/>
        <v>3670350</v>
      </c>
      <c r="P55" s="1006"/>
      <c r="Q55" s="1006"/>
      <c r="R55" s="1006"/>
      <c r="S55" s="917">
        <f t="shared" si="11"/>
        <v>33033150</v>
      </c>
      <c r="T55" s="882">
        <f t="shared" si="12"/>
        <v>0</v>
      </c>
      <c r="U55" s="918"/>
    </row>
    <row r="56" spans="1:21" s="919" customFormat="1">
      <c r="A56" s="913"/>
      <c r="B56" s="912" t="s">
        <v>1355</v>
      </c>
      <c r="C56" s="913">
        <v>12</v>
      </c>
      <c r="D56" s="914">
        <v>86206000</v>
      </c>
      <c r="E56" s="914">
        <v>35919167</v>
      </c>
      <c r="F56" s="914">
        <f>D56/C56*7</f>
        <v>50286833.333333328</v>
      </c>
      <c r="G56" s="914">
        <f>$D$56/$C$56</f>
        <v>7183833.333333333</v>
      </c>
      <c r="H56" s="914">
        <f>$D$56/$C$56</f>
        <v>7183833.333333333</v>
      </c>
      <c r="I56" s="914">
        <f>$D$56/$C$56</f>
        <v>7183833.333333333</v>
      </c>
      <c r="J56" s="914">
        <f>$D$56/$C$56</f>
        <v>7183833.333333333</v>
      </c>
      <c r="K56" s="914">
        <f>$D$56/$C$56</f>
        <v>7183833.333333333</v>
      </c>
      <c r="L56" s="914"/>
      <c r="M56" s="914"/>
      <c r="N56" s="914"/>
      <c r="O56" s="914"/>
      <c r="P56" s="914"/>
      <c r="Q56" s="914"/>
      <c r="R56" s="914"/>
      <c r="S56" s="917">
        <f t="shared" si="11"/>
        <v>35919166.666666664</v>
      </c>
      <c r="T56" s="882">
        <f t="shared" si="12"/>
        <v>0.3333333358168602</v>
      </c>
      <c r="U56" s="918"/>
    </row>
    <row r="57" spans="1:21" s="919" customFormat="1">
      <c r="A57" s="913"/>
      <c r="B57" s="912" t="s">
        <v>1356</v>
      </c>
      <c r="C57" s="913">
        <v>12</v>
      </c>
      <c r="D57" s="914">
        <v>97554600</v>
      </c>
      <c r="E57" s="914">
        <v>8129550</v>
      </c>
      <c r="F57" s="914">
        <f>D57/C57*11</f>
        <v>89425050</v>
      </c>
      <c r="G57" s="914">
        <f>$D$57/$C$57</f>
        <v>8129550</v>
      </c>
      <c r="H57" s="914"/>
      <c r="I57" s="914"/>
      <c r="J57" s="914"/>
      <c r="K57" s="914"/>
      <c r="L57" s="914"/>
      <c r="M57" s="914"/>
      <c r="N57" s="914"/>
      <c r="O57" s="914"/>
      <c r="P57" s="914"/>
      <c r="Q57" s="914"/>
      <c r="R57" s="914"/>
      <c r="S57" s="917">
        <f t="shared" si="11"/>
        <v>8129550</v>
      </c>
      <c r="T57" s="882">
        <f t="shared" si="12"/>
        <v>0</v>
      </c>
      <c r="U57" s="918"/>
    </row>
    <row r="58" spans="1:21" s="919" customFormat="1">
      <c r="A58" s="913"/>
      <c r="B58" s="912" t="s">
        <v>1358</v>
      </c>
      <c r="C58" s="913">
        <v>12</v>
      </c>
      <c r="D58" s="914">
        <v>115014600</v>
      </c>
      <c r="E58" s="914">
        <f>D58-F58</f>
        <v>86260950</v>
      </c>
      <c r="F58" s="914">
        <f>D58/C58*3</f>
        <v>28753650</v>
      </c>
      <c r="G58" s="914">
        <f>$D$58/$C$58</f>
        <v>9584550</v>
      </c>
      <c r="H58" s="914">
        <f t="shared" ref="H58:O58" si="14">$D$58/$C$58</f>
        <v>9584550</v>
      </c>
      <c r="I58" s="914">
        <f t="shared" si="14"/>
        <v>9584550</v>
      </c>
      <c r="J58" s="914">
        <f t="shared" si="14"/>
        <v>9584550</v>
      </c>
      <c r="K58" s="914">
        <f t="shared" si="14"/>
        <v>9584550</v>
      </c>
      <c r="L58" s="914">
        <f t="shared" si="14"/>
        <v>9584550</v>
      </c>
      <c r="M58" s="914">
        <f t="shared" si="14"/>
        <v>9584550</v>
      </c>
      <c r="N58" s="914">
        <f t="shared" si="14"/>
        <v>9584550</v>
      </c>
      <c r="O58" s="914">
        <f t="shared" si="14"/>
        <v>9584550</v>
      </c>
      <c r="P58" s="914"/>
      <c r="Q58" s="914"/>
      <c r="R58" s="914"/>
      <c r="S58" s="917">
        <f t="shared" si="11"/>
        <v>86260950</v>
      </c>
      <c r="T58" s="917">
        <f t="shared" si="12"/>
        <v>0</v>
      </c>
      <c r="U58" s="918"/>
    </row>
    <row r="59" spans="1:21" s="919" customFormat="1">
      <c r="A59" s="913"/>
      <c r="B59" s="912" t="s">
        <v>1357</v>
      </c>
      <c r="C59" s="913">
        <v>12</v>
      </c>
      <c r="D59" s="914">
        <v>142375091</v>
      </c>
      <c r="E59" s="914">
        <v>59322954</v>
      </c>
      <c r="F59" s="914">
        <f>D59/C59*7</f>
        <v>83052136.416666657</v>
      </c>
      <c r="G59" s="1007">
        <f>$D$59/$C$59</f>
        <v>11864590.916666666</v>
      </c>
      <c r="H59" s="1007">
        <f>$D$59/$C$59</f>
        <v>11864590.916666666</v>
      </c>
      <c r="I59" s="1007">
        <f>$D$59/$C$59</f>
        <v>11864590.916666666</v>
      </c>
      <c r="J59" s="1007">
        <f>$D$59/$C$59</f>
        <v>11864590.916666666</v>
      </c>
      <c r="K59" s="1007">
        <f>$D$59/$C$59</f>
        <v>11864590.916666666</v>
      </c>
      <c r="L59" s="1007"/>
      <c r="M59" s="1007"/>
      <c r="N59" s="1007"/>
      <c r="O59" s="1007"/>
      <c r="P59" s="1007"/>
      <c r="Q59" s="1007"/>
      <c r="R59" s="1007"/>
      <c r="S59" s="917">
        <f t="shared" si="11"/>
        <v>59322954.583333328</v>
      </c>
      <c r="T59" s="882">
        <f t="shared" si="12"/>
        <v>-0.5833333283662796</v>
      </c>
      <c r="U59" s="918"/>
    </row>
    <row r="60" spans="1:21" s="919" customFormat="1">
      <c r="A60" s="913"/>
      <c r="B60" s="912" t="s">
        <v>1439</v>
      </c>
      <c r="C60" s="913">
        <v>12</v>
      </c>
      <c r="D60" s="914">
        <v>59452527</v>
      </c>
      <c r="E60" s="914">
        <v>0</v>
      </c>
      <c r="F60" s="914">
        <f>D60</f>
        <v>59452527</v>
      </c>
      <c r="G60" s="1007"/>
      <c r="H60" s="1007"/>
      <c r="I60" s="1007"/>
      <c r="J60" s="1007"/>
      <c r="K60" s="1007"/>
      <c r="L60" s="1007"/>
      <c r="M60" s="1007"/>
      <c r="N60" s="1007"/>
      <c r="O60" s="1007"/>
      <c r="P60" s="1007"/>
      <c r="Q60" s="1007"/>
      <c r="R60" s="1007"/>
      <c r="S60" s="917">
        <f t="shared" si="11"/>
        <v>0</v>
      </c>
      <c r="T60" s="882">
        <f t="shared" si="12"/>
        <v>0</v>
      </c>
      <c r="U60" s="918"/>
    </row>
    <row r="61" spans="1:21" s="890" customFormat="1">
      <c r="A61" s="885"/>
      <c r="B61" s="920" t="s">
        <v>1418</v>
      </c>
      <c r="C61" s="885">
        <v>12</v>
      </c>
      <c r="D61" s="836">
        <v>99504000</v>
      </c>
      <c r="E61" s="836">
        <f>D61</f>
        <v>99504000</v>
      </c>
      <c r="F61" s="887"/>
      <c r="G61" s="887"/>
      <c r="H61" s="887"/>
      <c r="I61" s="887"/>
      <c r="J61" s="887"/>
      <c r="K61" s="887">
        <f>$D$61/$C$61</f>
        <v>8292000</v>
      </c>
      <c r="L61" s="887">
        <f t="shared" ref="L61:R61" si="15">$D$61/$C$61</f>
        <v>8292000</v>
      </c>
      <c r="M61" s="887">
        <f t="shared" si="15"/>
        <v>8292000</v>
      </c>
      <c r="N61" s="887">
        <f t="shared" si="15"/>
        <v>8292000</v>
      </c>
      <c r="O61" s="887">
        <f t="shared" si="15"/>
        <v>8292000</v>
      </c>
      <c r="P61" s="887">
        <f t="shared" si="15"/>
        <v>8292000</v>
      </c>
      <c r="Q61" s="887">
        <f t="shared" si="15"/>
        <v>8292000</v>
      </c>
      <c r="R61" s="887">
        <f t="shared" si="15"/>
        <v>8292000</v>
      </c>
      <c r="S61" s="917">
        <f t="shared" si="11"/>
        <v>66336000</v>
      </c>
      <c r="T61" s="882">
        <f t="shared" si="12"/>
        <v>33168000</v>
      </c>
      <c r="U61" s="886"/>
    </row>
    <row r="62" spans="1:21" s="890" customFormat="1">
      <c r="A62" s="885"/>
      <c r="B62" s="920" t="s">
        <v>1419</v>
      </c>
      <c r="C62" s="885">
        <v>12</v>
      </c>
      <c r="D62" s="836">
        <v>66438000</v>
      </c>
      <c r="E62" s="836">
        <f t="shared" ref="E62:E71" si="16">D62</f>
        <v>66438000</v>
      </c>
      <c r="F62" s="887">
        <v>0</v>
      </c>
      <c r="G62" s="887">
        <f>$D$62/$C$62</f>
        <v>5536500</v>
      </c>
      <c r="H62" s="887">
        <f t="shared" ref="H62:R62" si="17">$D$62/$C$62</f>
        <v>5536500</v>
      </c>
      <c r="I62" s="887">
        <f t="shared" si="17"/>
        <v>5536500</v>
      </c>
      <c r="J62" s="887">
        <f t="shared" si="17"/>
        <v>5536500</v>
      </c>
      <c r="K62" s="887">
        <f t="shared" si="17"/>
        <v>5536500</v>
      </c>
      <c r="L62" s="887">
        <f t="shared" si="17"/>
        <v>5536500</v>
      </c>
      <c r="M62" s="887">
        <f t="shared" si="17"/>
        <v>5536500</v>
      </c>
      <c r="N62" s="887">
        <f t="shared" si="17"/>
        <v>5536500</v>
      </c>
      <c r="O62" s="887">
        <f t="shared" si="17"/>
        <v>5536500</v>
      </c>
      <c r="P62" s="887">
        <f t="shared" si="17"/>
        <v>5536500</v>
      </c>
      <c r="Q62" s="887">
        <f t="shared" si="17"/>
        <v>5536500</v>
      </c>
      <c r="R62" s="887">
        <f t="shared" si="17"/>
        <v>5536500</v>
      </c>
      <c r="S62" s="917">
        <f t="shared" si="11"/>
        <v>66438000</v>
      </c>
      <c r="T62" s="882">
        <f t="shared" si="12"/>
        <v>0</v>
      </c>
      <c r="U62" s="886"/>
    </row>
    <row r="63" spans="1:21" s="890" customFormat="1">
      <c r="A63" s="885"/>
      <c r="B63" s="920" t="s">
        <v>1421</v>
      </c>
      <c r="C63" s="885">
        <v>12</v>
      </c>
      <c r="D63" s="836">
        <v>48938000</v>
      </c>
      <c r="E63" s="836">
        <f t="shared" si="16"/>
        <v>48938000</v>
      </c>
      <c r="F63" s="887"/>
      <c r="G63" s="887"/>
      <c r="H63" s="887"/>
      <c r="I63" s="887"/>
      <c r="J63" s="887"/>
      <c r="K63" s="887"/>
      <c r="L63" s="887"/>
      <c r="M63" s="887"/>
      <c r="N63" s="887"/>
      <c r="O63" s="887"/>
      <c r="P63" s="889">
        <f>$D$63/$C$63</f>
        <v>4078166.6666666665</v>
      </c>
      <c r="Q63" s="889">
        <f>$D$63/$C$63</f>
        <v>4078166.6666666665</v>
      </c>
      <c r="R63" s="889">
        <f>$D$63/$C$63</f>
        <v>4078166.6666666665</v>
      </c>
      <c r="S63" s="917">
        <f t="shared" si="11"/>
        <v>12234500</v>
      </c>
      <c r="T63" s="882">
        <f t="shared" si="12"/>
        <v>36703500</v>
      </c>
      <c r="U63" s="886"/>
    </row>
    <row r="64" spans="1:21" s="890" customFormat="1">
      <c r="A64" s="885"/>
      <c r="B64" s="920" t="s">
        <v>1422</v>
      </c>
      <c r="C64" s="885">
        <v>12</v>
      </c>
      <c r="D64" s="836">
        <v>86206000</v>
      </c>
      <c r="E64" s="836">
        <f t="shared" si="16"/>
        <v>86206000</v>
      </c>
      <c r="F64" s="887"/>
      <c r="G64" s="887"/>
      <c r="H64" s="887"/>
      <c r="I64" s="887"/>
      <c r="J64" s="887"/>
      <c r="K64" s="887"/>
      <c r="L64" s="887">
        <f>$D$64/$C$64</f>
        <v>7183833.333333333</v>
      </c>
      <c r="M64" s="887">
        <f t="shared" ref="M64:R64" si="18">$D$64/$C$64</f>
        <v>7183833.333333333</v>
      </c>
      <c r="N64" s="887">
        <f t="shared" si="18"/>
        <v>7183833.333333333</v>
      </c>
      <c r="O64" s="887">
        <f t="shared" si="18"/>
        <v>7183833.333333333</v>
      </c>
      <c r="P64" s="887">
        <f t="shared" si="18"/>
        <v>7183833.333333333</v>
      </c>
      <c r="Q64" s="887">
        <f t="shared" si="18"/>
        <v>7183833.333333333</v>
      </c>
      <c r="R64" s="887">
        <f t="shared" si="18"/>
        <v>7183833.333333333</v>
      </c>
      <c r="S64" s="917">
        <f t="shared" si="11"/>
        <v>50286833.333333336</v>
      </c>
      <c r="T64" s="882">
        <f t="shared" si="12"/>
        <v>35919166.666666664</v>
      </c>
      <c r="U64" s="886"/>
    </row>
    <row r="65" spans="1:21" s="890" customFormat="1">
      <c r="A65" s="885"/>
      <c r="B65" s="920" t="s">
        <v>1423</v>
      </c>
      <c r="C65" s="885">
        <v>12</v>
      </c>
      <c r="D65" s="836">
        <v>108394000</v>
      </c>
      <c r="E65" s="836">
        <f t="shared" si="16"/>
        <v>108394000</v>
      </c>
      <c r="F65" s="887"/>
      <c r="G65" s="887"/>
      <c r="H65" s="887">
        <f>$D$65/$C$65</f>
        <v>9032833.333333334</v>
      </c>
      <c r="I65" s="887">
        <f t="shared" ref="I65:R65" si="19">$D$65/$C$65</f>
        <v>9032833.333333334</v>
      </c>
      <c r="J65" s="887">
        <f t="shared" si="19"/>
        <v>9032833.333333334</v>
      </c>
      <c r="K65" s="887">
        <f t="shared" si="19"/>
        <v>9032833.333333334</v>
      </c>
      <c r="L65" s="887">
        <f t="shared" si="19"/>
        <v>9032833.333333334</v>
      </c>
      <c r="M65" s="887">
        <f t="shared" si="19"/>
        <v>9032833.333333334</v>
      </c>
      <c r="N65" s="887">
        <f t="shared" si="19"/>
        <v>9032833.333333334</v>
      </c>
      <c r="O65" s="887">
        <f t="shared" si="19"/>
        <v>9032833.333333334</v>
      </c>
      <c r="P65" s="887">
        <f t="shared" si="19"/>
        <v>9032833.333333334</v>
      </c>
      <c r="Q65" s="887">
        <f t="shared" si="19"/>
        <v>9032833.333333334</v>
      </c>
      <c r="R65" s="887">
        <f t="shared" si="19"/>
        <v>9032833.333333334</v>
      </c>
      <c r="S65" s="917">
        <f t="shared" si="11"/>
        <v>99361166.666666657</v>
      </c>
      <c r="T65" s="882">
        <f t="shared" si="12"/>
        <v>9032833.3333333433</v>
      </c>
      <c r="U65" s="886"/>
    </row>
    <row r="66" spans="1:21" s="890" customFormat="1">
      <c r="A66" s="885"/>
      <c r="B66" s="920" t="s">
        <v>1424</v>
      </c>
      <c r="C66" s="885">
        <v>12</v>
      </c>
      <c r="D66" s="836">
        <v>127794000</v>
      </c>
      <c r="E66" s="836">
        <f t="shared" si="16"/>
        <v>127794000</v>
      </c>
      <c r="F66" s="887"/>
      <c r="G66" s="887"/>
      <c r="H66" s="887"/>
      <c r="I66" s="887"/>
      <c r="J66" s="887"/>
      <c r="K66" s="887"/>
      <c r="L66" s="887"/>
      <c r="M66" s="887"/>
      <c r="N66" s="887"/>
      <c r="O66" s="887"/>
      <c r="P66" s="889">
        <f>$D$66/$C$66</f>
        <v>10649500</v>
      </c>
      <c r="Q66" s="889">
        <f>$D$66/$C$66</f>
        <v>10649500</v>
      </c>
      <c r="R66" s="889">
        <f>$D$66/$C$66</f>
        <v>10649500</v>
      </c>
      <c r="S66" s="917">
        <f t="shared" si="11"/>
        <v>31948500</v>
      </c>
      <c r="T66" s="882">
        <f t="shared" si="12"/>
        <v>95845500</v>
      </c>
      <c r="U66" s="886"/>
    </row>
    <row r="67" spans="1:21" s="890" customFormat="1">
      <c r="A67" s="885"/>
      <c r="B67" s="920" t="s">
        <v>1425</v>
      </c>
      <c r="C67" s="885">
        <v>12</v>
      </c>
      <c r="D67" s="836">
        <v>156507273</v>
      </c>
      <c r="E67" s="836">
        <f t="shared" si="16"/>
        <v>156507273</v>
      </c>
      <c r="F67" s="887"/>
      <c r="G67" s="887"/>
      <c r="H67" s="887"/>
      <c r="I67" s="887"/>
      <c r="J67" s="887"/>
      <c r="K67" s="887"/>
      <c r="L67" s="887">
        <f>$D$67/$C$67</f>
        <v>13042272.75</v>
      </c>
      <c r="M67" s="887">
        <f t="shared" ref="M67:R67" si="20">$D$67/$C$67</f>
        <v>13042272.75</v>
      </c>
      <c r="N67" s="887">
        <f t="shared" si="20"/>
        <v>13042272.75</v>
      </c>
      <c r="O67" s="887">
        <f t="shared" si="20"/>
        <v>13042272.75</v>
      </c>
      <c r="P67" s="887">
        <f t="shared" si="20"/>
        <v>13042272.75</v>
      </c>
      <c r="Q67" s="887">
        <f t="shared" si="20"/>
        <v>13042272.75</v>
      </c>
      <c r="R67" s="887">
        <f t="shared" si="20"/>
        <v>13042272.75</v>
      </c>
      <c r="S67" s="917">
        <f t="shared" si="11"/>
        <v>91295909.25</v>
      </c>
      <c r="T67" s="882">
        <f t="shared" si="12"/>
        <v>65211363.75</v>
      </c>
      <c r="U67" s="886"/>
    </row>
    <row r="68" spans="1:21" s="890" customFormat="1">
      <c r="A68" s="885"/>
      <c r="B68" s="920" t="s">
        <v>1426</v>
      </c>
      <c r="C68" s="885">
        <v>12</v>
      </c>
      <c r="D68" s="836">
        <v>48027818</v>
      </c>
      <c r="E68" s="836">
        <f t="shared" si="16"/>
        <v>48027818</v>
      </c>
      <c r="F68" s="887"/>
      <c r="G68" s="887">
        <f>$D$68/$C$68</f>
        <v>4002318.1666666665</v>
      </c>
      <c r="H68" s="887">
        <f t="shared" ref="H68:R68" si="21">$D$68/$C$68</f>
        <v>4002318.1666666665</v>
      </c>
      <c r="I68" s="887">
        <f t="shared" si="21"/>
        <v>4002318.1666666665</v>
      </c>
      <c r="J68" s="887">
        <f t="shared" si="21"/>
        <v>4002318.1666666665</v>
      </c>
      <c r="K68" s="887">
        <f t="shared" si="21"/>
        <v>4002318.1666666665</v>
      </c>
      <c r="L68" s="887">
        <f t="shared" si="21"/>
        <v>4002318.1666666665</v>
      </c>
      <c r="M68" s="887">
        <f t="shared" si="21"/>
        <v>4002318.1666666665</v>
      </c>
      <c r="N68" s="887">
        <f t="shared" si="21"/>
        <v>4002318.1666666665</v>
      </c>
      <c r="O68" s="887">
        <f t="shared" si="21"/>
        <v>4002318.1666666665</v>
      </c>
      <c r="P68" s="887">
        <f t="shared" si="21"/>
        <v>4002318.1666666665</v>
      </c>
      <c r="Q68" s="887">
        <f t="shared" si="21"/>
        <v>4002318.1666666665</v>
      </c>
      <c r="R68" s="887">
        <f t="shared" si="21"/>
        <v>4002318.1666666665</v>
      </c>
      <c r="S68" s="917">
        <f t="shared" si="11"/>
        <v>48027817.999999993</v>
      </c>
      <c r="T68" s="882">
        <f t="shared" si="12"/>
        <v>0</v>
      </c>
      <c r="U68" s="886"/>
    </row>
    <row r="69" spans="1:21" s="890" customFormat="1">
      <c r="A69" s="885"/>
      <c r="B69" s="920" t="s">
        <v>1427</v>
      </c>
      <c r="C69" s="885">
        <v>12</v>
      </c>
      <c r="D69" s="836">
        <v>18030545</v>
      </c>
      <c r="E69" s="836">
        <f t="shared" si="16"/>
        <v>18030545</v>
      </c>
      <c r="F69" s="887"/>
      <c r="G69" s="887">
        <f>$D$69/$C$69</f>
        <v>1502545.4166666667</v>
      </c>
      <c r="H69" s="887">
        <f t="shared" ref="H69:R69" si="22">$D$69/$C$69</f>
        <v>1502545.4166666667</v>
      </c>
      <c r="I69" s="887">
        <f t="shared" si="22"/>
        <v>1502545.4166666667</v>
      </c>
      <c r="J69" s="887">
        <f t="shared" si="22"/>
        <v>1502545.4166666667</v>
      </c>
      <c r="K69" s="887">
        <f t="shared" si="22"/>
        <v>1502545.4166666667</v>
      </c>
      <c r="L69" s="887">
        <f t="shared" si="22"/>
        <v>1502545.4166666667</v>
      </c>
      <c r="M69" s="887">
        <f t="shared" si="22"/>
        <v>1502545.4166666667</v>
      </c>
      <c r="N69" s="887">
        <f t="shared" si="22"/>
        <v>1502545.4166666667</v>
      </c>
      <c r="O69" s="887">
        <f t="shared" si="22"/>
        <v>1502545.4166666667</v>
      </c>
      <c r="P69" s="887">
        <f t="shared" si="22"/>
        <v>1502545.4166666667</v>
      </c>
      <c r="Q69" s="887">
        <f t="shared" si="22"/>
        <v>1502545.4166666667</v>
      </c>
      <c r="R69" s="887">
        <f t="shared" si="22"/>
        <v>1502545.4166666667</v>
      </c>
      <c r="S69" s="917">
        <f t="shared" si="11"/>
        <v>18030544.999999996</v>
      </c>
      <c r="T69" s="882">
        <f t="shared" si="12"/>
        <v>0</v>
      </c>
      <c r="U69" s="886"/>
    </row>
    <row r="70" spans="1:21" s="890" customFormat="1">
      <c r="A70" s="885"/>
      <c r="B70" s="920" t="s">
        <v>1428</v>
      </c>
      <c r="C70" s="885">
        <v>12</v>
      </c>
      <c r="D70" s="836">
        <v>477880000</v>
      </c>
      <c r="E70" s="836">
        <f t="shared" si="16"/>
        <v>477880000</v>
      </c>
      <c r="F70" s="887"/>
      <c r="G70" s="887"/>
      <c r="H70" s="887"/>
      <c r="I70" s="887"/>
      <c r="J70" s="887"/>
      <c r="K70" s="887"/>
      <c r="L70" s="887"/>
      <c r="M70" s="887"/>
      <c r="N70" s="887"/>
      <c r="O70" s="887"/>
      <c r="P70" s="887">
        <f>$D$70/$C$70</f>
        <v>39823333.333333336</v>
      </c>
      <c r="Q70" s="887">
        <f>$D$70/$C$70</f>
        <v>39823333.333333336</v>
      </c>
      <c r="R70" s="887">
        <f>$D$70/$C$70</f>
        <v>39823333.333333336</v>
      </c>
      <c r="S70" s="917">
        <f t="shared" si="11"/>
        <v>119470000</v>
      </c>
      <c r="T70" s="882">
        <f t="shared" si="12"/>
        <v>358410000</v>
      </c>
      <c r="U70" s="886"/>
    </row>
    <row r="71" spans="1:21" s="890" customFormat="1">
      <c r="A71" s="885"/>
      <c r="B71" s="920" t="s">
        <v>1429</v>
      </c>
      <c r="C71" s="885">
        <v>12</v>
      </c>
      <c r="D71" s="836">
        <v>188880000</v>
      </c>
      <c r="E71" s="836">
        <f t="shared" si="16"/>
        <v>188880000</v>
      </c>
      <c r="F71" s="887"/>
      <c r="G71" s="887"/>
      <c r="H71" s="887"/>
      <c r="I71" s="887">
        <f t="shared" ref="I71:R71" si="23">$D$71/$C$71</f>
        <v>15740000</v>
      </c>
      <c r="J71" s="887">
        <f t="shared" si="23"/>
        <v>15740000</v>
      </c>
      <c r="K71" s="887">
        <f t="shared" si="23"/>
        <v>15740000</v>
      </c>
      <c r="L71" s="887">
        <f t="shared" si="23"/>
        <v>15740000</v>
      </c>
      <c r="M71" s="887">
        <f t="shared" si="23"/>
        <v>15740000</v>
      </c>
      <c r="N71" s="887">
        <f t="shared" si="23"/>
        <v>15740000</v>
      </c>
      <c r="O71" s="887">
        <f t="shared" si="23"/>
        <v>15740000</v>
      </c>
      <c r="P71" s="887">
        <f t="shared" si="23"/>
        <v>15740000</v>
      </c>
      <c r="Q71" s="887">
        <f t="shared" si="23"/>
        <v>15740000</v>
      </c>
      <c r="R71" s="887">
        <f t="shared" si="23"/>
        <v>15740000</v>
      </c>
      <c r="S71" s="917">
        <f t="shared" si="11"/>
        <v>157400000</v>
      </c>
      <c r="T71" s="882">
        <f t="shared" si="12"/>
        <v>31480000</v>
      </c>
      <c r="U71" s="886"/>
    </row>
    <row r="72" spans="1:21" s="877" customFormat="1" ht="14.4">
      <c r="A72" s="876">
        <v>2.2000000000000002</v>
      </c>
      <c r="B72" s="876" t="s">
        <v>954</v>
      </c>
      <c r="C72" s="891"/>
      <c r="D72" s="892">
        <f>SUM(D73:D76)</f>
        <v>3723000000</v>
      </c>
      <c r="E72" s="892">
        <f t="shared" ref="E72:R72" si="24">SUM(E73:E76)</f>
        <v>1611333333.3333335</v>
      </c>
      <c r="F72" s="892">
        <f>SUM(F73:F76)</f>
        <v>1053750000</v>
      </c>
      <c r="G72" s="892">
        <f t="shared" si="24"/>
        <v>68333333.333333328</v>
      </c>
      <c r="H72" s="892">
        <f t="shared" si="24"/>
        <v>68333333.333333328</v>
      </c>
      <c r="I72" s="892">
        <f t="shared" si="24"/>
        <v>68333333.333333328</v>
      </c>
      <c r="J72" s="892">
        <f t="shared" si="24"/>
        <v>68333333.333333328</v>
      </c>
      <c r="K72" s="892">
        <f t="shared" si="24"/>
        <v>68333333.333333328</v>
      </c>
      <c r="L72" s="892">
        <f t="shared" si="24"/>
        <v>68333333.333333328</v>
      </c>
      <c r="M72" s="892">
        <f t="shared" si="24"/>
        <v>68333333.333333328</v>
      </c>
      <c r="N72" s="892">
        <f t="shared" si="24"/>
        <v>68333333.333333328</v>
      </c>
      <c r="O72" s="892">
        <f t="shared" si="24"/>
        <v>68333333.333333328</v>
      </c>
      <c r="P72" s="893">
        <f t="shared" si="24"/>
        <v>68333333.333333328</v>
      </c>
      <c r="Q72" s="893">
        <f t="shared" si="24"/>
        <v>77333333.333333328</v>
      </c>
      <c r="R72" s="893">
        <f t="shared" si="24"/>
        <v>77333333.333333328</v>
      </c>
      <c r="S72" s="893">
        <f>SUM(S73:S76)</f>
        <v>838000000</v>
      </c>
      <c r="T72" s="893">
        <f>SUM(T73:T76)</f>
        <v>773333333.33333337</v>
      </c>
      <c r="U72" s="876"/>
    </row>
    <row r="73" spans="1:21" s="927" customFormat="1">
      <c r="A73" s="921">
        <v>1</v>
      </c>
      <c r="B73" s="922" t="s">
        <v>1440</v>
      </c>
      <c r="C73" s="921">
        <v>12</v>
      </c>
      <c r="D73" s="923">
        <v>1072000000</v>
      </c>
      <c r="E73" s="923">
        <v>0</v>
      </c>
      <c r="F73" s="924">
        <f>D73/C73</f>
        <v>89333333.333333328</v>
      </c>
      <c r="G73" s="925"/>
      <c r="H73" s="925"/>
      <c r="I73" s="925"/>
      <c r="J73" s="925"/>
      <c r="K73" s="925"/>
      <c r="L73" s="925"/>
      <c r="M73" s="925"/>
      <c r="N73" s="925"/>
      <c r="O73" s="925"/>
      <c r="P73" s="925"/>
      <c r="Q73" s="925"/>
      <c r="R73" s="925"/>
      <c r="S73" s="926">
        <f>SUM(G73:R73)</f>
        <v>0</v>
      </c>
      <c r="T73" s="926">
        <f>E73-S73</f>
        <v>0</v>
      </c>
      <c r="U73" s="922"/>
    </row>
    <row r="74" spans="1:21" s="927" customFormat="1">
      <c r="A74" s="921">
        <v>2</v>
      </c>
      <c r="B74" s="922" t="s">
        <v>1313</v>
      </c>
      <c r="C74" s="921">
        <v>12</v>
      </c>
      <c r="D74" s="923">
        <v>903000000</v>
      </c>
      <c r="E74" s="923">
        <v>0</v>
      </c>
      <c r="F74" s="924">
        <f>D74/C74*11</f>
        <v>827750000</v>
      </c>
      <c r="G74" s="925"/>
      <c r="H74" s="925"/>
      <c r="I74" s="925"/>
      <c r="J74" s="925"/>
      <c r="K74" s="925"/>
      <c r="L74" s="925"/>
      <c r="M74" s="925"/>
      <c r="N74" s="925"/>
      <c r="O74" s="925"/>
      <c r="P74" s="925"/>
      <c r="Q74" s="925"/>
      <c r="R74" s="928"/>
      <c r="S74" s="926">
        <f>SUM(G74:R74)</f>
        <v>0</v>
      </c>
      <c r="T74" s="926">
        <f>E74-S74</f>
        <v>0</v>
      </c>
      <c r="U74" s="922"/>
    </row>
    <row r="75" spans="1:21" s="927" customFormat="1">
      <c r="A75" s="921">
        <v>3</v>
      </c>
      <c r="B75" s="922" t="s">
        <v>1441</v>
      </c>
      <c r="C75" s="921">
        <v>12</v>
      </c>
      <c r="D75" s="923">
        <v>820000000</v>
      </c>
      <c r="E75" s="923">
        <f>D75-F75</f>
        <v>683333333.33333337</v>
      </c>
      <c r="F75" s="924">
        <f>D75/C75*2</f>
        <v>136666666.66666666</v>
      </c>
      <c r="G75" s="925">
        <f>$D$75/$C$75</f>
        <v>68333333.333333328</v>
      </c>
      <c r="H75" s="925">
        <f t="shared" ref="H75:P75" si="25">$D$75/$C$75</f>
        <v>68333333.333333328</v>
      </c>
      <c r="I75" s="925">
        <f t="shared" si="25"/>
        <v>68333333.333333328</v>
      </c>
      <c r="J75" s="925">
        <f t="shared" si="25"/>
        <v>68333333.333333328</v>
      </c>
      <c r="K75" s="925">
        <f t="shared" si="25"/>
        <v>68333333.333333328</v>
      </c>
      <c r="L75" s="925">
        <f t="shared" si="25"/>
        <v>68333333.333333328</v>
      </c>
      <c r="M75" s="925">
        <f t="shared" si="25"/>
        <v>68333333.333333328</v>
      </c>
      <c r="N75" s="925">
        <f t="shared" si="25"/>
        <v>68333333.333333328</v>
      </c>
      <c r="O75" s="925">
        <f t="shared" si="25"/>
        <v>68333333.333333328</v>
      </c>
      <c r="P75" s="925">
        <f t="shared" si="25"/>
        <v>68333333.333333328</v>
      </c>
      <c r="Q75" s="925"/>
      <c r="R75" s="928"/>
      <c r="S75" s="926">
        <f>SUM(G75:R75)</f>
        <v>683333333.33333337</v>
      </c>
      <c r="T75" s="926">
        <f>E75-S75</f>
        <v>0</v>
      </c>
      <c r="U75" s="922"/>
    </row>
    <row r="76" spans="1:21" s="933" customFormat="1">
      <c r="A76" s="929">
        <v>4</v>
      </c>
      <c r="B76" s="922" t="s">
        <v>1442</v>
      </c>
      <c r="C76" s="921">
        <v>12</v>
      </c>
      <c r="D76" s="930">
        <v>928000000</v>
      </c>
      <c r="E76" s="930">
        <v>928000000</v>
      </c>
      <c r="F76" s="914">
        <v>0</v>
      </c>
      <c r="G76" s="930"/>
      <c r="H76" s="930"/>
      <c r="I76" s="930"/>
      <c r="J76" s="930"/>
      <c r="K76" s="930"/>
      <c r="L76" s="930"/>
      <c r="M76" s="930"/>
      <c r="N76" s="930"/>
      <c r="O76" s="930"/>
      <c r="P76" s="931"/>
      <c r="Q76" s="931">
        <f>$D$76/$C$76</f>
        <v>77333333.333333328</v>
      </c>
      <c r="R76" s="931">
        <f>$D$76/$C$76</f>
        <v>77333333.333333328</v>
      </c>
      <c r="S76" s="931">
        <f>SUM(G76:R76)</f>
        <v>154666666.66666666</v>
      </c>
      <c r="T76" s="926">
        <f>E76-S76</f>
        <v>773333333.33333337</v>
      </c>
      <c r="U76" s="932"/>
    </row>
    <row r="77" spans="1:21" s="877" customFormat="1" ht="14.4">
      <c r="A77" s="876">
        <v>2.2999999999999998</v>
      </c>
      <c r="B77" s="876" t="s">
        <v>686</v>
      </c>
      <c r="C77" s="891"/>
      <c r="D77" s="892">
        <f>SUM(D78:D104)</f>
        <v>65918566936</v>
      </c>
      <c r="E77" s="892">
        <f>SUM(E78:E104)</f>
        <v>23453306284.625</v>
      </c>
      <c r="F77" s="892">
        <f t="shared" ref="F77:S77" si="26">SUM(F78:F113)</f>
        <v>14812733010.208332</v>
      </c>
      <c r="G77" s="892">
        <f t="shared" si="26"/>
        <v>996500473.375</v>
      </c>
      <c r="H77" s="892">
        <f t="shared" si="26"/>
        <v>996500473.375</v>
      </c>
      <c r="I77" s="892">
        <f t="shared" si="26"/>
        <v>910566581.70833337</v>
      </c>
      <c r="J77" s="892">
        <f t="shared" si="26"/>
        <v>886399915.04166663</v>
      </c>
      <c r="K77" s="892">
        <f t="shared" si="26"/>
        <v>1135581749.4583333</v>
      </c>
      <c r="L77" s="892">
        <f t="shared" si="26"/>
        <v>830911220.83333337</v>
      </c>
      <c r="M77" s="892">
        <f t="shared" si="26"/>
        <v>830911220.83333337</v>
      </c>
      <c r="N77" s="892">
        <f t="shared" si="26"/>
        <v>830911220.83333337</v>
      </c>
      <c r="O77" s="892">
        <f t="shared" si="26"/>
        <v>1276744554.166667</v>
      </c>
      <c r="P77" s="892">
        <f t="shared" si="26"/>
        <v>1485077887.5000005</v>
      </c>
      <c r="Q77" s="892">
        <f t="shared" si="26"/>
        <v>1460911220.8333337</v>
      </c>
      <c r="R77" s="892">
        <f t="shared" si="26"/>
        <v>1460911220.8333337</v>
      </c>
      <c r="S77" s="892">
        <f t="shared" si="26"/>
        <v>13101927738.791666</v>
      </c>
      <c r="T77" s="892">
        <f>SUM(T78:T101)</f>
        <v>7826378545.833333</v>
      </c>
      <c r="U77" s="893"/>
    </row>
    <row r="78" spans="1:21" s="919" customFormat="1" ht="26.4">
      <c r="A78" s="913">
        <v>1</v>
      </c>
      <c r="B78" s="912" t="s">
        <v>1352</v>
      </c>
      <c r="C78" s="913">
        <v>24</v>
      </c>
      <c r="D78" s="914">
        <v>4984734399</v>
      </c>
      <c r="E78" s="914">
        <v>0</v>
      </c>
      <c r="F78" s="914">
        <v>2284669932.875</v>
      </c>
      <c r="G78" s="914"/>
      <c r="H78" s="914"/>
      <c r="I78" s="914"/>
      <c r="J78" s="914"/>
      <c r="K78" s="914"/>
      <c r="L78" s="914"/>
      <c r="M78" s="914"/>
      <c r="N78" s="914"/>
      <c r="O78" s="914"/>
      <c r="P78" s="914"/>
      <c r="Q78" s="914"/>
      <c r="R78" s="914"/>
      <c r="S78" s="917">
        <f>SUM(G78:R78)</f>
        <v>0</v>
      </c>
      <c r="T78" s="917">
        <f t="shared" ref="T78:T113" si="27">E78-S78</f>
        <v>0</v>
      </c>
      <c r="U78" s="918"/>
    </row>
    <row r="79" spans="1:21" s="919" customFormat="1" ht="26.4">
      <c r="A79" s="913">
        <v>2</v>
      </c>
      <c r="B79" s="912" t="s">
        <v>1315</v>
      </c>
      <c r="C79" s="913">
        <v>24</v>
      </c>
      <c r="D79" s="914">
        <v>4913085338</v>
      </c>
      <c r="E79" s="914">
        <v>0</v>
      </c>
      <c r="F79" s="914">
        <v>2251830779.9166665</v>
      </c>
      <c r="G79" s="917"/>
      <c r="H79" s="917"/>
      <c r="I79" s="917"/>
      <c r="J79" s="917"/>
      <c r="K79" s="917"/>
      <c r="L79" s="917"/>
      <c r="M79" s="917"/>
      <c r="N79" s="917"/>
      <c r="O79" s="917"/>
      <c r="P79" s="917"/>
      <c r="Q79" s="917"/>
      <c r="R79" s="917"/>
      <c r="S79" s="917">
        <f t="shared" ref="S79:S87" si="28">SUM(G79:R79)</f>
        <v>0</v>
      </c>
      <c r="T79" s="917">
        <f t="shared" si="27"/>
        <v>0</v>
      </c>
      <c r="U79" s="918"/>
    </row>
    <row r="80" spans="1:21" s="919" customFormat="1" ht="26.4">
      <c r="A80" s="913">
        <v>3</v>
      </c>
      <c r="B80" s="912" t="s">
        <v>1316</v>
      </c>
      <c r="C80" s="913">
        <v>24</v>
      </c>
      <c r="D80" s="914">
        <v>2248155417</v>
      </c>
      <c r="E80" s="914">
        <v>0</v>
      </c>
      <c r="F80" s="914">
        <v>936731423.75</v>
      </c>
      <c r="G80" s="683"/>
      <c r="H80" s="683"/>
      <c r="I80" s="683"/>
      <c r="J80" s="683"/>
      <c r="K80" s="683"/>
      <c r="L80" s="683"/>
      <c r="M80" s="683"/>
      <c r="N80" s="683"/>
      <c r="O80" s="683"/>
      <c r="P80" s="683"/>
      <c r="Q80" s="683"/>
      <c r="R80" s="683"/>
      <c r="S80" s="917">
        <f t="shared" si="28"/>
        <v>0</v>
      </c>
      <c r="T80" s="917">
        <f t="shared" si="27"/>
        <v>0</v>
      </c>
      <c r="U80" s="918"/>
    </row>
    <row r="81" spans="1:21" s="919" customFormat="1" ht="26.4">
      <c r="A81" s="913">
        <v>4</v>
      </c>
      <c r="B81" s="912" t="s">
        <v>1317</v>
      </c>
      <c r="C81" s="913">
        <v>24</v>
      </c>
      <c r="D81" s="914">
        <v>1113999921</v>
      </c>
      <c r="E81" s="914">
        <v>0</v>
      </c>
      <c r="F81" s="914">
        <v>139249989</v>
      </c>
      <c r="G81" s="914"/>
      <c r="H81" s="914"/>
      <c r="I81" s="914"/>
      <c r="J81" s="914"/>
      <c r="K81" s="914"/>
      <c r="L81" s="914"/>
      <c r="M81" s="914"/>
      <c r="N81" s="914"/>
      <c r="O81" s="914"/>
      <c r="P81" s="914"/>
      <c r="Q81" s="914"/>
      <c r="R81" s="914"/>
      <c r="S81" s="917">
        <f t="shared" si="28"/>
        <v>0</v>
      </c>
      <c r="T81" s="917">
        <f t="shared" si="27"/>
        <v>0</v>
      </c>
      <c r="U81" s="918"/>
    </row>
    <row r="82" spans="1:21" s="919" customFormat="1" ht="26.4">
      <c r="A82" s="913">
        <v>5</v>
      </c>
      <c r="B82" s="912" t="s">
        <v>1417</v>
      </c>
      <c r="C82" s="913">
        <v>12</v>
      </c>
      <c r="D82" s="914">
        <v>1055376000</v>
      </c>
      <c r="E82" s="914">
        <v>0</v>
      </c>
      <c r="F82" s="683">
        <v>87948000</v>
      </c>
      <c r="G82" s="914"/>
      <c r="H82" s="914"/>
      <c r="I82" s="914"/>
      <c r="J82" s="914"/>
      <c r="K82" s="914"/>
      <c r="L82" s="914"/>
      <c r="M82" s="914"/>
      <c r="N82" s="914"/>
      <c r="O82" s="914"/>
      <c r="P82" s="914"/>
      <c r="Q82" s="914"/>
      <c r="R82" s="914"/>
      <c r="S82" s="917">
        <f t="shared" si="28"/>
        <v>0</v>
      </c>
      <c r="T82" s="917">
        <f t="shared" si="27"/>
        <v>0</v>
      </c>
      <c r="U82" s="918"/>
    </row>
    <row r="83" spans="1:21" s="919" customFormat="1" ht="39.6">
      <c r="A83" s="913">
        <v>6</v>
      </c>
      <c r="B83" s="912" t="s">
        <v>1416</v>
      </c>
      <c r="C83" s="913">
        <v>12</v>
      </c>
      <c r="D83" s="914">
        <v>1099100000</v>
      </c>
      <c r="E83" s="914">
        <v>0</v>
      </c>
      <c r="F83" s="683">
        <v>824324999.99999988</v>
      </c>
      <c r="G83" s="914"/>
      <c r="H83" s="914"/>
      <c r="I83" s="914"/>
      <c r="J83" s="914"/>
      <c r="K83" s="914"/>
      <c r="L83" s="914"/>
      <c r="M83" s="914"/>
      <c r="N83" s="914"/>
      <c r="O83" s="914"/>
      <c r="P83" s="914"/>
      <c r="Q83" s="914"/>
      <c r="R83" s="914"/>
      <c r="S83" s="917">
        <f t="shared" si="28"/>
        <v>0</v>
      </c>
      <c r="T83" s="917">
        <f t="shared" si="27"/>
        <v>0</v>
      </c>
      <c r="U83" s="918"/>
    </row>
    <row r="84" spans="1:21" s="919" customFormat="1" ht="39.6">
      <c r="A84" s="913">
        <v>7</v>
      </c>
      <c r="B84" s="912" t="s">
        <v>1348</v>
      </c>
      <c r="C84" s="913">
        <v>24</v>
      </c>
      <c r="D84" s="914">
        <v>538622400</v>
      </c>
      <c r="E84" s="914">
        <v>44885200</v>
      </c>
      <c r="F84" s="683">
        <v>269311200</v>
      </c>
      <c r="G84" s="914">
        <f>$D$84/$C$84</f>
        <v>22442600</v>
      </c>
      <c r="H84" s="914">
        <f>$D$84/$C$84</f>
        <v>22442600</v>
      </c>
      <c r="I84" s="914"/>
      <c r="J84" s="914"/>
      <c r="K84" s="914"/>
      <c r="L84" s="914"/>
      <c r="M84" s="914"/>
      <c r="N84" s="914"/>
      <c r="O84" s="914"/>
      <c r="P84" s="914"/>
      <c r="Q84" s="914"/>
      <c r="R84" s="914"/>
      <c r="S84" s="917">
        <f t="shared" si="28"/>
        <v>44885200</v>
      </c>
      <c r="T84" s="917">
        <f t="shared" si="27"/>
        <v>0</v>
      </c>
      <c r="U84" s="918"/>
    </row>
    <row r="85" spans="1:21" s="919" customFormat="1" ht="39.6">
      <c r="A85" s="913">
        <v>8</v>
      </c>
      <c r="B85" s="912" t="s">
        <v>1347</v>
      </c>
      <c r="C85" s="913">
        <v>24</v>
      </c>
      <c r="D85" s="914">
        <v>580000000</v>
      </c>
      <c r="E85" s="914">
        <v>72500000</v>
      </c>
      <c r="F85" s="683">
        <v>289999999.99999994</v>
      </c>
      <c r="G85" s="914">
        <f>$D$85/$C$85</f>
        <v>24166666.666666668</v>
      </c>
      <c r="H85" s="914">
        <f>$D$85/$C$85</f>
        <v>24166666.666666668</v>
      </c>
      <c r="I85" s="914">
        <f>$D$85/$C$85</f>
        <v>24166666.666666668</v>
      </c>
      <c r="J85" s="914"/>
      <c r="K85" s="914"/>
      <c r="L85" s="914"/>
      <c r="M85" s="914"/>
      <c r="N85" s="914"/>
      <c r="O85" s="914"/>
      <c r="P85" s="914"/>
      <c r="Q85" s="914"/>
      <c r="R85" s="914"/>
      <c r="S85" s="917">
        <f>SUM(G85:R85)</f>
        <v>72500000</v>
      </c>
      <c r="T85" s="917">
        <f t="shared" si="27"/>
        <v>0</v>
      </c>
      <c r="U85" s="918"/>
    </row>
    <row r="86" spans="1:21" s="890" customFormat="1" ht="26.4">
      <c r="A86" s="913">
        <v>9</v>
      </c>
      <c r="B86" s="912" t="s">
        <v>1349</v>
      </c>
      <c r="C86" s="913">
        <v>24</v>
      </c>
      <c r="D86" s="914">
        <v>7312092687</v>
      </c>
      <c r="E86" s="914">
        <v>1523352643.125</v>
      </c>
      <c r="F86" s="683">
        <v>3656046343.5</v>
      </c>
      <c r="G86" s="914">
        <f>$D$86/$C$86</f>
        <v>304670528.625</v>
      </c>
      <c r="H86" s="914">
        <f>$D$86/$C$86</f>
        <v>304670528.625</v>
      </c>
      <c r="I86" s="914">
        <f>$D$86/$C$86</f>
        <v>304670528.625</v>
      </c>
      <c r="J86" s="914">
        <f>$D$86/$C$86</f>
        <v>304670528.625</v>
      </c>
      <c r="K86" s="914">
        <f>$D$86/$C$86</f>
        <v>304670528.625</v>
      </c>
      <c r="L86" s="914"/>
      <c r="M86" s="887"/>
      <c r="N86" s="887"/>
      <c r="O86" s="887"/>
      <c r="P86" s="887"/>
      <c r="Q86" s="887"/>
      <c r="R86" s="887"/>
      <c r="S86" s="882">
        <f t="shared" si="28"/>
        <v>1523352643.125</v>
      </c>
      <c r="T86" s="882">
        <f t="shared" si="27"/>
        <v>0</v>
      </c>
      <c r="U86" s="886"/>
    </row>
    <row r="87" spans="1:21" s="919" customFormat="1" ht="26.4">
      <c r="A87" s="913">
        <v>10</v>
      </c>
      <c r="B87" s="912" t="s">
        <v>1350</v>
      </c>
      <c r="C87" s="913">
        <v>24</v>
      </c>
      <c r="D87" s="914">
        <v>3198217262</v>
      </c>
      <c r="E87" s="914">
        <v>533036210.33333331</v>
      </c>
      <c r="F87" s="683">
        <v>1599108630.9999998</v>
      </c>
      <c r="G87" s="914">
        <f>$D$87/$C$87</f>
        <v>133259052.58333333</v>
      </c>
      <c r="H87" s="914">
        <f>$D$87/$C$87</f>
        <v>133259052.58333333</v>
      </c>
      <c r="I87" s="914">
        <f>$D$87/$C$87</f>
        <v>133259052.58333333</v>
      </c>
      <c r="J87" s="914">
        <f>$D$87/$C$87</f>
        <v>133259052.58333333</v>
      </c>
      <c r="K87" s="914"/>
      <c r="L87" s="914"/>
      <c r="M87" s="914"/>
      <c r="N87" s="914"/>
      <c r="O87" s="914"/>
      <c r="P87" s="914"/>
      <c r="Q87" s="914"/>
      <c r="R87" s="914"/>
      <c r="S87" s="917">
        <f t="shared" si="28"/>
        <v>533036210.33333331</v>
      </c>
      <c r="T87" s="917">
        <f t="shared" si="27"/>
        <v>0</v>
      </c>
      <c r="U87" s="918"/>
    </row>
    <row r="88" spans="1:21" s="890" customFormat="1" ht="26.4">
      <c r="A88" s="913">
        <v>11</v>
      </c>
      <c r="B88" s="912" t="s">
        <v>1351</v>
      </c>
      <c r="C88" s="913">
        <v>24</v>
      </c>
      <c r="D88" s="914">
        <v>821418712</v>
      </c>
      <c r="E88" s="914">
        <v>136903118.66666666</v>
      </c>
      <c r="F88" s="683">
        <v>410709356.00000006</v>
      </c>
      <c r="G88" s="914">
        <f>$D$88/$C$88</f>
        <v>34225779.666666664</v>
      </c>
      <c r="H88" s="914">
        <f>$D$88/$C$88</f>
        <v>34225779.666666664</v>
      </c>
      <c r="I88" s="914">
        <f>$D$88/$C$88</f>
        <v>34225779.666666664</v>
      </c>
      <c r="J88" s="914">
        <f>$D$88/$C$88</f>
        <v>34225779.666666664</v>
      </c>
      <c r="K88" s="914"/>
      <c r="L88" s="914"/>
      <c r="M88" s="914"/>
      <c r="N88" s="914"/>
      <c r="O88" s="914"/>
      <c r="P88" s="914"/>
      <c r="Q88" s="914"/>
      <c r="R88" s="914"/>
      <c r="S88" s="882">
        <f>SUM(G88:R88)</f>
        <v>136903118.66666666</v>
      </c>
      <c r="T88" s="882">
        <f t="shared" si="27"/>
        <v>0</v>
      </c>
      <c r="U88" s="886"/>
    </row>
    <row r="89" spans="1:21" s="890" customFormat="1" ht="26.4">
      <c r="A89" s="885">
        <v>12</v>
      </c>
      <c r="B89" s="920" t="s">
        <v>1402</v>
      </c>
      <c r="C89" s="885">
        <v>12</v>
      </c>
      <c r="D89" s="887">
        <v>761895500</v>
      </c>
      <c r="E89" s="887">
        <f>G89*2</f>
        <v>126982583.33333333</v>
      </c>
      <c r="F89" s="684">
        <f>G89*10</f>
        <v>634912916.66666663</v>
      </c>
      <c r="G89" s="887">
        <f>$D$89/$C$89</f>
        <v>63491291.666666664</v>
      </c>
      <c r="H89" s="887">
        <f>$D$89/$C$89</f>
        <v>63491291.666666664</v>
      </c>
      <c r="I89" s="887"/>
      <c r="J89" s="887"/>
      <c r="K89" s="887"/>
      <c r="L89" s="887"/>
      <c r="M89" s="887"/>
      <c r="N89" s="887"/>
      <c r="O89" s="887"/>
      <c r="P89" s="887"/>
      <c r="Q89" s="887"/>
      <c r="R89" s="887"/>
      <c r="S89" s="889">
        <f>SUM(G89:R89)</f>
        <v>126982583.33333333</v>
      </c>
      <c r="T89" s="889">
        <f t="shared" si="27"/>
        <v>0</v>
      </c>
      <c r="U89" s="886"/>
    </row>
    <row r="90" spans="1:21" s="890" customFormat="1" ht="39.6">
      <c r="A90" s="885">
        <v>13</v>
      </c>
      <c r="B90" s="920" t="s">
        <v>1365</v>
      </c>
      <c r="C90" s="885">
        <v>12</v>
      </c>
      <c r="D90" s="887">
        <v>0</v>
      </c>
      <c r="E90" s="887">
        <v>0</v>
      </c>
      <c r="F90" s="887">
        <v>0</v>
      </c>
      <c r="G90" s="887"/>
      <c r="H90" s="887"/>
      <c r="I90" s="887"/>
      <c r="J90" s="887"/>
      <c r="K90" s="887"/>
      <c r="L90" s="887">
        <f t="shared" ref="L90:R90" si="29">$E$90/$C$90</f>
        <v>0</v>
      </c>
      <c r="M90" s="887">
        <f t="shared" si="29"/>
        <v>0</v>
      </c>
      <c r="N90" s="887">
        <f t="shared" si="29"/>
        <v>0</v>
      </c>
      <c r="O90" s="887">
        <f t="shared" si="29"/>
        <v>0</v>
      </c>
      <c r="P90" s="887">
        <f t="shared" si="29"/>
        <v>0</v>
      </c>
      <c r="Q90" s="887">
        <f t="shared" si="29"/>
        <v>0</v>
      </c>
      <c r="R90" s="887">
        <f t="shared" si="29"/>
        <v>0</v>
      </c>
      <c r="S90" s="889">
        <f t="shared" ref="S90:S113" si="30">SUM(G90:R90)</f>
        <v>0</v>
      </c>
      <c r="T90" s="889">
        <f t="shared" si="27"/>
        <v>0</v>
      </c>
      <c r="U90" s="886"/>
    </row>
    <row r="91" spans="1:21" s="890" customFormat="1" ht="39.6">
      <c r="A91" s="885">
        <v>14</v>
      </c>
      <c r="B91" s="920" t="s">
        <v>1404</v>
      </c>
      <c r="C91" s="885">
        <v>24</v>
      </c>
      <c r="D91" s="887">
        <v>580000000</v>
      </c>
      <c r="E91" s="887">
        <f>G91*10</f>
        <v>241666666.66666669</v>
      </c>
      <c r="F91" s="889">
        <f>G91*12</f>
        <v>290000000</v>
      </c>
      <c r="G91" s="887">
        <f>$D$91/$C$91</f>
        <v>24166666.666666668</v>
      </c>
      <c r="H91" s="887">
        <f t="shared" ref="H91:P91" si="31">$D$91/$C$91</f>
        <v>24166666.666666668</v>
      </c>
      <c r="I91" s="887">
        <f t="shared" si="31"/>
        <v>24166666.666666668</v>
      </c>
      <c r="J91" s="887">
        <f t="shared" si="31"/>
        <v>24166666.666666668</v>
      </c>
      <c r="K91" s="887">
        <f t="shared" si="31"/>
        <v>24166666.666666668</v>
      </c>
      <c r="L91" s="887">
        <f t="shared" si="31"/>
        <v>24166666.666666668</v>
      </c>
      <c r="M91" s="887">
        <f t="shared" si="31"/>
        <v>24166666.666666668</v>
      </c>
      <c r="N91" s="887">
        <f t="shared" si="31"/>
        <v>24166666.666666668</v>
      </c>
      <c r="O91" s="887">
        <f t="shared" si="31"/>
        <v>24166666.666666668</v>
      </c>
      <c r="P91" s="887">
        <f t="shared" si="31"/>
        <v>24166666.666666668</v>
      </c>
      <c r="Q91" s="887"/>
      <c r="R91" s="887"/>
      <c r="S91" s="889">
        <f>SUM(G91:R91)</f>
        <v>241666666.66666663</v>
      </c>
      <c r="T91" s="889">
        <f t="shared" si="27"/>
        <v>0</v>
      </c>
      <c r="U91" s="886"/>
    </row>
    <row r="92" spans="1:21" s="890" customFormat="1" ht="26.4">
      <c r="A92" s="885">
        <v>15</v>
      </c>
      <c r="B92" s="920" t="s">
        <v>1403</v>
      </c>
      <c r="C92" s="885">
        <v>24</v>
      </c>
      <c r="D92" s="934">
        <v>2000000000</v>
      </c>
      <c r="E92" s="887">
        <f>D92-F92</f>
        <v>1833333333.3333333</v>
      </c>
      <c r="F92" s="684">
        <f>G92*2</f>
        <v>166666666.66666666</v>
      </c>
      <c r="G92" s="887">
        <f>$D$92/$C$92</f>
        <v>83333333.333333328</v>
      </c>
      <c r="H92" s="887">
        <f t="shared" ref="H92:Q92" si="32">$D$92/$C$92</f>
        <v>83333333.333333328</v>
      </c>
      <c r="I92" s="887">
        <f t="shared" si="32"/>
        <v>83333333.333333328</v>
      </c>
      <c r="J92" s="887">
        <f t="shared" si="32"/>
        <v>83333333.333333328</v>
      </c>
      <c r="K92" s="887">
        <f t="shared" si="32"/>
        <v>83333333.333333328</v>
      </c>
      <c r="L92" s="887">
        <f t="shared" si="32"/>
        <v>83333333.333333328</v>
      </c>
      <c r="M92" s="887">
        <f t="shared" si="32"/>
        <v>83333333.333333328</v>
      </c>
      <c r="N92" s="887">
        <f t="shared" si="32"/>
        <v>83333333.333333328</v>
      </c>
      <c r="O92" s="887">
        <f t="shared" si="32"/>
        <v>83333333.333333328</v>
      </c>
      <c r="P92" s="887">
        <f t="shared" si="32"/>
        <v>83333333.333333328</v>
      </c>
      <c r="Q92" s="887">
        <f t="shared" si="32"/>
        <v>83333333.333333328</v>
      </c>
      <c r="R92" s="887">
        <f>$D$92/$C$92</f>
        <v>83333333.333333328</v>
      </c>
      <c r="S92" s="889">
        <f>SUM(G92:R92)</f>
        <v>1000000000.0000001</v>
      </c>
      <c r="T92" s="889">
        <f>E92-S92</f>
        <v>833333333.33333313</v>
      </c>
      <c r="U92" s="886"/>
    </row>
    <row r="93" spans="1:21" s="890" customFormat="1" ht="26.4">
      <c r="A93" s="885">
        <v>16</v>
      </c>
      <c r="B93" s="920" t="s">
        <v>1405</v>
      </c>
      <c r="C93" s="885">
        <v>24</v>
      </c>
      <c r="D93" s="934">
        <f>6800000000-1500000000</f>
        <v>5300000000</v>
      </c>
      <c r="E93" s="887">
        <f>D93-F93</f>
        <v>4858333333.333333</v>
      </c>
      <c r="F93" s="684">
        <f>G93*2</f>
        <v>441666666.66666669</v>
      </c>
      <c r="G93" s="887">
        <f>$D$93/$C$93</f>
        <v>220833333.33333334</v>
      </c>
      <c r="H93" s="887">
        <f>$D$93/$C$93</f>
        <v>220833333.33333334</v>
      </c>
      <c r="I93" s="887">
        <f t="shared" ref="I93:R93" si="33">$D$93/$C$93</f>
        <v>220833333.33333334</v>
      </c>
      <c r="J93" s="887">
        <f t="shared" si="33"/>
        <v>220833333.33333334</v>
      </c>
      <c r="K93" s="887">
        <f t="shared" si="33"/>
        <v>220833333.33333334</v>
      </c>
      <c r="L93" s="887">
        <f t="shared" si="33"/>
        <v>220833333.33333334</v>
      </c>
      <c r="M93" s="887">
        <f t="shared" si="33"/>
        <v>220833333.33333334</v>
      </c>
      <c r="N93" s="887">
        <f t="shared" si="33"/>
        <v>220833333.33333334</v>
      </c>
      <c r="O93" s="887">
        <f t="shared" si="33"/>
        <v>220833333.33333334</v>
      </c>
      <c r="P93" s="887">
        <f t="shared" si="33"/>
        <v>220833333.33333334</v>
      </c>
      <c r="Q93" s="887">
        <f t="shared" si="33"/>
        <v>220833333.33333334</v>
      </c>
      <c r="R93" s="887">
        <f t="shared" si="33"/>
        <v>220833333.33333334</v>
      </c>
      <c r="S93" s="889">
        <f t="shared" si="30"/>
        <v>2650000000</v>
      </c>
      <c r="T93" s="889">
        <f t="shared" si="27"/>
        <v>2208333333.333333</v>
      </c>
      <c r="U93" s="886"/>
    </row>
    <row r="94" spans="1:21" s="890" customFormat="1" ht="39" customHeight="1">
      <c r="A94" s="885">
        <v>16</v>
      </c>
      <c r="B94" s="920" t="s">
        <v>1406</v>
      </c>
      <c r="C94" s="885">
        <v>24</v>
      </c>
      <c r="D94" s="887">
        <v>591025000</v>
      </c>
      <c r="E94" s="887">
        <v>467894791.66666663</v>
      </c>
      <c r="F94" s="684">
        <f>G94*5</f>
        <v>123130208.33333334</v>
      </c>
      <c r="G94" s="887">
        <f>$D$94/$C$94</f>
        <v>24626041.666666668</v>
      </c>
      <c r="H94" s="887">
        <f>$D$94/$C$94</f>
        <v>24626041.666666668</v>
      </c>
      <c r="I94" s="887">
        <f>$D$94/$C$94</f>
        <v>24626041.666666668</v>
      </c>
      <c r="J94" s="887">
        <f>$D$94/$C$94</f>
        <v>24626041.666666668</v>
      </c>
      <c r="K94" s="887">
        <f t="shared" ref="K94:R94" si="34">$D$94/$C$94</f>
        <v>24626041.666666668</v>
      </c>
      <c r="L94" s="887">
        <f t="shared" si="34"/>
        <v>24626041.666666668</v>
      </c>
      <c r="M94" s="887">
        <f t="shared" si="34"/>
        <v>24626041.666666668</v>
      </c>
      <c r="N94" s="887">
        <f t="shared" si="34"/>
        <v>24626041.666666668</v>
      </c>
      <c r="O94" s="887">
        <f t="shared" si="34"/>
        <v>24626041.666666668</v>
      </c>
      <c r="P94" s="887">
        <f t="shared" si="34"/>
        <v>24626041.666666668</v>
      </c>
      <c r="Q94" s="887">
        <f t="shared" si="34"/>
        <v>24626041.666666668</v>
      </c>
      <c r="R94" s="887">
        <f t="shared" si="34"/>
        <v>24626041.666666668</v>
      </c>
      <c r="S94" s="889">
        <f t="shared" si="30"/>
        <v>295512500</v>
      </c>
      <c r="T94" s="889">
        <f t="shared" si="27"/>
        <v>172382291.66666663</v>
      </c>
      <c r="U94" s="886"/>
    </row>
    <row r="95" spans="1:21" s="890" customFormat="1" ht="26.4">
      <c r="A95" s="885">
        <v>17</v>
      </c>
      <c r="B95" s="920" t="s">
        <v>1458</v>
      </c>
      <c r="C95" s="885">
        <v>24</v>
      </c>
      <c r="D95" s="887">
        <v>1470844300</v>
      </c>
      <c r="E95" s="887">
        <v>1164418404.1666667</v>
      </c>
      <c r="F95" s="684">
        <f>G95*5</f>
        <v>306425895.83333331</v>
      </c>
      <c r="G95" s="887">
        <f>$D$95/$C$95</f>
        <v>61285179.166666664</v>
      </c>
      <c r="H95" s="887">
        <f t="shared" ref="H95:R95" si="35">$D$95/$C$95</f>
        <v>61285179.166666664</v>
      </c>
      <c r="I95" s="887">
        <f t="shared" si="35"/>
        <v>61285179.166666664</v>
      </c>
      <c r="J95" s="887">
        <f t="shared" si="35"/>
        <v>61285179.166666664</v>
      </c>
      <c r="K95" s="887">
        <f t="shared" si="35"/>
        <v>61285179.166666664</v>
      </c>
      <c r="L95" s="887">
        <f t="shared" si="35"/>
        <v>61285179.166666664</v>
      </c>
      <c r="M95" s="887">
        <f t="shared" si="35"/>
        <v>61285179.166666664</v>
      </c>
      <c r="N95" s="887">
        <f t="shared" si="35"/>
        <v>61285179.166666664</v>
      </c>
      <c r="O95" s="887">
        <f t="shared" si="35"/>
        <v>61285179.166666664</v>
      </c>
      <c r="P95" s="887">
        <f t="shared" si="35"/>
        <v>61285179.166666664</v>
      </c>
      <c r="Q95" s="887">
        <f t="shared" si="35"/>
        <v>61285179.166666664</v>
      </c>
      <c r="R95" s="887">
        <f t="shared" si="35"/>
        <v>61285179.166666664</v>
      </c>
      <c r="S95" s="889">
        <f t="shared" si="30"/>
        <v>735422149.99999988</v>
      </c>
      <c r="T95" s="889">
        <f t="shared" si="27"/>
        <v>428996254.16666687</v>
      </c>
      <c r="U95" s="886"/>
    </row>
    <row r="96" spans="1:21" s="890" customFormat="1">
      <c r="A96" s="885"/>
      <c r="B96" s="920" t="s">
        <v>1461</v>
      </c>
      <c r="C96" s="885"/>
      <c r="D96" s="887"/>
      <c r="E96" s="887"/>
      <c r="F96" s="684">
        <v>100000000</v>
      </c>
      <c r="G96" s="887"/>
      <c r="H96" s="887"/>
      <c r="I96" s="887"/>
      <c r="J96" s="887"/>
      <c r="K96" s="887"/>
      <c r="L96" s="887"/>
      <c r="M96" s="887"/>
      <c r="N96" s="887"/>
      <c r="O96" s="887"/>
      <c r="P96" s="887"/>
      <c r="Q96" s="887"/>
      <c r="R96" s="887"/>
      <c r="S96" s="889"/>
      <c r="T96" s="889"/>
      <c r="U96" s="886"/>
    </row>
    <row r="97" spans="1:21" s="941" customFormat="1" ht="26.4">
      <c r="A97" s="935">
        <v>18</v>
      </c>
      <c r="B97" s="936" t="s">
        <v>1524</v>
      </c>
      <c r="C97" s="935">
        <v>24</v>
      </c>
      <c r="D97" s="937">
        <v>9000000000</v>
      </c>
      <c r="E97" s="937">
        <v>4000000000</v>
      </c>
      <c r="F97" s="938"/>
      <c r="G97" s="937"/>
      <c r="H97" s="937"/>
      <c r="I97" s="937"/>
      <c r="J97" s="937"/>
      <c r="K97" s="937">
        <f>$D$97/$C$97</f>
        <v>375000000</v>
      </c>
      <c r="L97" s="937">
        <f t="shared" ref="L97:R97" si="36">$D$97/$C$97</f>
        <v>375000000</v>
      </c>
      <c r="M97" s="937">
        <f t="shared" si="36"/>
        <v>375000000</v>
      </c>
      <c r="N97" s="937">
        <f t="shared" si="36"/>
        <v>375000000</v>
      </c>
      <c r="O97" s="937">
        <f t="shared" si="36"/>
        <v>375000000</v>
      </c>
      <c r="P97" s="937">
        <f t="shared" si="36"/>
        <v>375000000</v>
      </c>
      <c r="Q97" s="937">
        <f t="shared" si="36"/>
        <v>375000000</v>
      </c>
      <c r="R97" s="937">
        <f t="shared" si="36"/>
        <v>375000000</v>
      </c>
      <c r="S97" s="939">
        <f t="shared" si="30"/>
        <v>3000000000</v>
      </c>
      <c r="T97" s="939">
        <f t="shared" si="27"/>
        <v>1000000000</v>
      </c>
      <c r="U97" s="940"/>
    </row>
    <row r="98" spans="1:21" s="941" customFormat="1" ht="26.4">
      <c r="A98" s="935">
        <v>19</v>
      </c>
      <c r="B98" s="936" t="s">
        <v>1525</v>
      </c>
      <c r="C98" s="935">
        <v>24</v>
      </c>
      <c r="D98" s="937">
        <v>9700000000</v>
      </c>
      <c r="E98" s="937">
        <v>1900000000</v>
      </c>
      <c r="F98" s="938"/>
      <c r="G98" s="937"/>
      <c r="H98" s="937"/>
      <c r="I98" s="937"/>
      <c r="J98" s="937"/>
      <c r="K98" s="937"/>
      <c r="L98" s="937"/>
      <c r="M98" s="937"/>
      <c r="N98" s="937"/>
      <c r="O98" s="937">
        <f>$D$98/$C$98</f>
        <v>404166666.66666669</v>
      </c>
      <c r="P98" s="937">
        <f>$D$98/$C$98</f>
        <v>404166666.66666669</v>
      </c>
      <c r="Q98" s="937">
        <f>$D$98/$C$98</f>
        <v>404166666.66666669</v>
      </c>
      <c r="R98" s="937">
        <f>$D$98/$C$98</f>
        <v>404166666.66666669</v>
      </c>
      <c r="S98" s="939">
        <f t="shared" si="30"/>
        <v>1616666666.6666667</v>
      </c>
      <c r="T98" s="939">
        <f t="shared" si="27"/>
        <v>283333333.33333325</v>
      </c>
      <c r="U98" s="940"/>
    </row>
    <row r="99" spans="1:21" s="941" customFormat="1" ht="26.4">
      <c r="A99" s="935">
        <v>20</v>
      </c>
      <c r="B99" s="936" t="s">
        <v>1526</v>
      </c>
      <c r="C99" s="935">
        <v>24</v>
      </c>
      <c r="D99" s="937">
        <v>4000000000</v>
      </c>
      <c r="E99" s="937">
        <v>1900000000</v>
      </c>
      <c r="F99" s="938"/>
      <c r="G99" s="937"/>
      <c r="H99" s="937"/>
      <c r="I99" s="937"/>
      <c r="J99" s="937"/>
      <c r="K99" s="937"/>
      <c r="L99" s="937"/>
      <c r="M99" s="937"/>
      <c r="N99" s="937"/>
      <c r="O99" s="937"/>
      <c r="P99" s="937">
        <f>$D$99/$C$99</f>
        <v>166666666.66666666</v>
      </c>
      <c r="Q99" s="937">
        <f>$D$99/$C$99</f>
        <v>166666666.66666666</v>
      </c>
      <c r="R99" s="937">
        <f>$D$99/$C$99</f>
        <v>166666666.66666666</v>
      </c>
      <c r="S99" s="939">
        <f t="shared" si="30"/>
        <v>500000000</v>
      </c>
      <c r="T99" s="939">
        <f t="shared" si="27"/>
        <v>1400000000</v>
      </c>
      <c r="U99" s="940"/>
    </row>
    <row r="100" spans="1:21" s="910" customFormat="1" ht="14.4">
      <c r="A100" s="907">
        <v>21</v>
      </c>
      <c r="B100" s="906" t="s">
        <v>1447</v>
      </c>
      <c r="C100" s="907">
        <v>24</v>
      </c>
      <c r="D100" s="942">
        <f>1000000000</f>
        <v>1000000000</v>
      </c>
      <c r="E100" s="943">
        <v>1000000000</v>
      </c>
      <c r="F100" s="944">
        <v>0</v>
      </c>
      <c r="G100" s="943"/>
      <c r="H100" s="943"/>
      <c r="I100" s="943"/>
      <c r="J100" s="943"/>
      <c r="K100" s="943">
        <f>$D$100/$C$100</f>
        <v>41666666.666666664</v>
      </c>
      <c r="L100" s="943">
        <f t="shared" ref="L100:R100" si="37">$D$100/$C$100</f>
        <v>41666666.666666664</v>
      </c>
      <c r="M100" s="943">
        <f t="shared" si="37"/>
        <v>41666666.666666664</v>
      </c>
      <c r="N100" s="943">
        <f t="shared" si="37"/>
        <v>41666666.666666664</v>
      </c>
      <c r="O100" s="943">
        <f t="shared" si="37"/>
        <v>41666666.666666664</v>
      </c>
      <c r="P100" s="943">
        <f t="shared" si="37"/>
        <v>41666666.666666664</v>
      </c>
      <c r="Q100" s="943">
        <f t="shared" si="37"/>
        <v>41666666.666666664</v>
      </c>
      <c r="R100" s="943">
        <f t="shared" si="37"/>
        <v>41666666.666666664</v>
      </c>
      <c r="S100" s="945">
        <f>SUM(G100:R100)</f>
        <v>333333333.33333331</v>
      </c>
      <c r="T100" s="945">
        <f t="shared" si="27"/>
        <v>666666666.66666675</v>
      </c>
      <c r="U100" s="909"/>
    </row>
    <row r="101" spans="1:21" s="910" customFormat="1" ht="14.4">
      <c r="A101" s="907">
        <v>22</v>
      </c>
      <c r="B101" s="906" t="s">
        <v>1448</v>
      </c>
      <c r="C101" s="907">
        <v>24</v>
      </c>
      <c r="D101" s="942">
        <f>1000000000</f>
        <v>1000000000</v>
      </c>
      <c r="E101" s="943">
        <v>1000000000</v>
      </c>
      <c r="F101" s="944">
        <v>0</v>
      </c>
      <c r="G101" s="943"/>
      <c r="H101" s="943"/>
      <c r="I101" s="943"/>
      <c r="J101" s="943"/>
      <c r="K101" s="943"/>
      <c r="L101" s="943"/>
      <c r="M101" s="943"/>
      <c r="N101" s="943"/>
      <c r="O101" s="943">
        <f>$D$101/$C$101</f>
        <v>41666666.666666664</v>
      </c>
      <c r="P101" s="943">
        <f>$D$101/$C$101</f>
        <v>41666666.666666664</v>
      </c>
      <c r="Q101" s="943">
        <f>$D$101/$C$101</f>
        <v>41666666.666666664</v>
      </c>
      <c r="R101" s="943">
        <f>$D$101/$C$101</f>
        <v>41666666.666666664</v>
      </c>
      <c r="S101" s="945">
        <f t="shared" si="30"/>
        <v>166666666.66666666</v>
      </c>
      <c r="T101" s="945">
        <f t="shared" si="27"/>
        <v>833333333.33333337</v>
      </c>
      <c r="U101" s="909"/>
    </row>
    <row r="102" spans="1:21" s="910" customFormat="1" ht="14.4">
      <c r="A102" s="907">
        <v>23</v>
      </c>
      <c r="B102" s="906" t="s">
        <v>1449</v>
      </c>
      <c r="C102" s="907">
        <v>24</v>
      </c>
      <c r="D102" s="942">
        <v>1000000000</v>
      </c>
      <c r="E102" s="943">
        <v>1000000000</v>
      </c>
      <c r="F102" s="944">
        <v>0</v>
      </c>
      <c r="G102" s="943"/>
      <c r="H102" s="943"/>
      <c r="I102" s="943"/>
      <c r="J102" s="943"/>
      <c r="K102" s="943"/>
      <c r="L102" s="943"/>
      <c r="M102" s="943"/>
      <c r="N102" s="943"/>
      <c r="O102" s="943"/>
      <c r="P102" s="943">
        <f>$D$102/$C$102</f>
        <v>41666666.666666664</v>
      </c>
      <c r="Q102" s="943">
        <f>$D$102/$C$102</f>
        <v>41666666.666666664</v>
      </c>
      <c r="R102" s="943">
        <f>$D$102/$C$102</f>
        <v>41666666.666666664</v>
      </c>
      <c r="S102" s="945">
        <f t="shared" si="30"/>
        <v>125000000</v>
      </c>
      <c r="T102" s="945">
        <f t="shared" si="27"/>
        <v>875000000</v>
      </c>
      <c r="U102" s="909"/>
    </row>
    <row r="103" spans="1:21" s="910" customFormat="1" ht="14.4">
      <c r="A103" s="907">
        <v>24</v>
      </c>
      <c r="B103" s="906" t="s">
        <v>1450</v>
      </c>
      <c r="C103" s="907">
        <v>24</v>
      </c>
      <c r="D103" s="942">
        <f>1000000000</f>
        <v>1000000000</v>
      </c>
      <c r="E103" s="943">
        <v>1000000000</v>
      </c>
      <c r="F103" s="944">
        <v>0</v>
      </c>
      <c r="G103" s="943"/>
      <c r="H103" s="943"/>
      <c r="I103" s="943"/>
      <c r="J103" s="943"/>
      <c r="K103" s="943"/>
      <c r="L103" s="943"/>
      <c r="M103" s="943"/>
      <c r="N103" s="943"/>
      <c r="O103" s="943"/>
      <c r="P103" s="943"/>
      <c r="Q103" s="943"/>
      <c r="R103" s="943"/>
      <c r="S103" s="945">
        <f t="shared" si="30"/>
        <v>0</v>
      </c>
      <c r="T103" s="945">
        <f t="shared" si="27"/>
        <v>1000000000</v>
      </c>
      <c r="U103" s="909"/>
    </row>
    <row r="104" spans="1:21" s="910" customFormat="1" ht="14.4">
      <c r="A104" s="907">
        <v>25</v>
      </c>
      <c r="B104" s="906" t="s">
        <v>1455</v>
      </c>
      <c r="C104" s="907">
        <v>24</v>
      </c>
      <c r="D104" s="942">
        <v>650000000</v>
      </c>
      <c r="E104" s="943">
        <v>650000000</v>
      </c>
      <c r="F104" s="944">
        <v>0</v>
      </c>
      <c r="G104" s="943"/>
      <c r="H104" s="943"/>
      <c r="I104" s="943"/>
      <c r="J104" s="943"/>
      <c r="K104" s="943"/>
      <c r="L104" s="943"/>
      <c r="M104" s="943"/>
      <c r="N104" s="943"/>
      <c r="O104" s="943"/>
      <c r="P104" s="943"/>
      <c r="Q104" s="943"/>
      <c r="R104" s="943"/>
      <c r="S104" s="945">
        <f t="shared" si="30"/>
        <v>0</v>
      </c>
      <c r="T104" s="945">
        <f t="shared" si="27"/>
        <v>650000000</v>
      </c>
      <c r="U104" s="909"/>
    </row>
    <row r="105" spans="1:21" s="941" customFormat="1" ht="14.4" hidden="1">
      <c r="A105" s="935">
        <v>26</v>
      </c>
      <c r="B105" s="936" t="s">
        <v>1447</v>
      </c>
      <c r="C105" s="935"/>
      <c r="D105" s="946"/>
      <c r="E105" s="937"/>
      <c r="F105" s="892"/>
      <c r="G105" s="937"/>
      <c r="H105" s="937"/>
      <c r="I105" s="937"/>
      <c r="J105" s="937"/>
      <c r="K105" s="937"/>
      <c r="L105" s="937"/>
      <c r="M105" s="937"/>
      <c r="N105" s="937"/>
      <c r="O105" s="937"/>
      <c r="P105" s="937"/>
      <c r="Q105" s="937"/>
      <c r="R105" s="937"/>
      <c r="S105" s="939"/>
      <c r="T105" s="939"/>
      <c r="U105" s="940"/>
    </row>
    <row r="106" spans="1:21" s="941" customFormat="1" ht="14.4" hidden="1">
      <c r="A106" s="935">
        <v>27</v>
      </c>
      <c r="B106" s="936" t="s">
        <v>1448</v>
      </c>
      <c r="C106" s="935"/>
      <c r="D106" s="946"/>
      <c r="E106" s="937"/>
      <c r="F106" s="892"/>
      <c r="G106" s="937"/>
      <c r="H106" s="937"/>
      <c r="I106" s="937"/>
      <c r="J106" s="937"/>
      <c r="K106" s="937"/>
      <c r="L106" s="937"/>
      <c r="M106" s="937"/>
      <c r="N106" s="937"/>
      <c r="O106" s="937"/>
      <c r="P106" s="937"/>
      <c r="Q106" s="937"/>
      <c r="R106" s="937"/>
      <c r="S106" s="939"/>
      <c r="T106" s="939"/>
      <c r="U106" s="940"/>
    </row>
    <row r="107" spans="1:21" s="941" customFormat="1" ht="14.4" hidden="1">
      <c r="A107" s="935">
        <v>28</v>
      </c>
      <c r="B107" s="936" t="s">
        <v>1449</v>
      </c>
      <c r="C107" s="935"/>
      <c r="D107" s="946"/>
      <c r="E107" s="937"/>
      <c r="F107" s="892"/>
      <c r="G107" s="937"/>
      <c r="H107" s="937"/>
      <c r="I107" s="937"/>
      <c r="J107" s="937"/>
      <c r="K107" s="937"/>
      <c r="L107" s="937"/>
      <c r="M107" s="937"/>
      <c r="N107" s="937"/>
      <c r="O107" s="937"/>
      <c r="P107" s="937"/>
      <c r="Q107" s="937"/>
      <c r="R107" s="937"/>
      <c r="S107" s="939"/>
      <c r="T107" s="939"/>
      <c r="U107" s="940"/>
    </row>
    <row r="108" spans="1:21" s="941" customFormat="1" ht="14.4" hidden="1">
      <c r="A108" s="935">
        <v>29</v>
      </c>
      <c r="B108" s="936" t="s">
        <v>1450</v>
      </c>
      <c r="C108" s="935">
        <v>24</v>
      </c>
      <c r="D108" s="946">
        <v>2700000000</v>
      </c>
      <c r="E108" s="937">
        <v>2700000000</v>
      </c>
      <c r="F108" s="892"/>
      <c r="G108" s="937"/>
      <c r="H108" s="937"/>
      <c r="I108" s="937"/>
      <c r="J108" s="937"/>
      <c r="K108" s="937"/>
      <c r="L108" s="937"/>
      <c r="M108" s="937"/>
      <c r="N108" s="937"/>
      <c r="O108" s="937"/>
      <c r="P108" s="937"/>
      <c r="Q108" s="937"/>
      <c r="R108" s="937"/>
      <c r="S108" s="939">
        <f t="shared" si="30"/>
        <v>0</v>
      </c>
      <c r="T108" s="939">
        <f t="shared" si="27"/>
        <v>2700000000</v>
      </c>
      <c r="U108" s="940"/>
    </row>
    <row r="109" spans="1:21" s="941" customFormat="1" ht="14.4" hidden="1">
      <c r="A109" s="935">
        <v>30</v>
      </c>
      <c r="B109" s="936" t="s">
        <v>1452</v>
      </c>
      <c r="C109" s="935">
        <v>24</v>
      </c>
      <c r="D109" s="946">
        <v>1200000000</v>
      </c>
      <c r="E109" s="937">
        <v>1200000000</v>
      </c>
      <c r="F109" s="892"/>
      <c r="G109" s="937"/>
      <c r="H109" s="937"/>
      <c r="I109" s="937"/>
      <c r="J109" s="937"/>
      <c r="K109" s="937"/>
      <c r="L109" s="937"/>
      <c r="M109" s="937"/>
      <c r="N109" s="937"/>
      <c r="O109" s="937"/>
      <c r="P109" s="937"/>
      <c r="Q109" s="937"/>
      <c r="R109" s="937"/>
      <c r="S109" s="939">
        <f t="shared" si="30"/>
        <v>0</v>
      </c>
      <c r="T109" s="939">
        <f t="shared" si="27"/>
        <v>1200000000</v>
      </c>
      <c r="U109" s="940"/>
    </row>
    <row r="110" spans="1:21" s="941" customFormat="1" ht="14.4" hidden="1">
      <c r="A110" s="935">
        <v>31</v>
      </c>
      <c r="B110" s="936" t="s">
        <v>1455</v>
      </c>
      <c r="C110" s="935">
        <v>24</v>
      </c>
      <c r="D110" s="946">
        <v>450000000</v>
      </c>
      <c r="E110" s="937">
        <v>450000000</v>
      </c>
      <c r="F110" s="892"/>
      <c r="G110" s="937"/>
      <c r="H110" s="937"/>
      <c r="I110" s="937"/>
      <c r="J110" s="937"/>
      <c r="K110" s="937"/>
      <c r="L110" s="937"/>
      <c r="M110" s="937"/>
      <c r="N110" s="937"/>
      <c r="O110" s="937"/>
      <c r="P110" s="937"/>
      <c r="Q110" s="937"/>
      <c r="R110" s="937"/>
      <c r="S110" s="939">
        <f t="shared" si="30"/>
        <v>0</v>
      </c>
      <c r="T110" s="939">
        <f t="shared" si="27"/>
        <v>450000000</v>
      </c>
      <c r="U110" s="940"/>
    </row>
    <row r="111" spans="1:21" s="941" customFormat="1" ht="14.4" hidden="1">
      <c r="A111" s="935">
        <v>32</v>
      </c>
      <c r="B111" s="936" t="s">
        <v>1451</v>
      </c>
      <c r="C111" s="935">
        <v>24</v>
      </c>
      <c r="D111" s="946">
        <v>1300000000</v>
      </c>
      <c r="E111" s="937">
        <v>1300000000</v>
      </c>
      <c r="F111" s="947"/>
      <c r="G111" s="937"/>
      <c r="H111" s="937"/>
      <c r="I111" s="937"/>
      <c r="J111" s="937"/>
      <c r="K111" s="937"/>
      <c r="L111" s="937"/>
      <c r="M111" s="937"/>
      <c r="N111" s="937"/>
      <c r="O111" s="937"/>
      <c r="P111" s="937"/>
      <c r="Q111" s="937"/>
      <c r="R111" s="937"/>
      <c r="S111" s="939">
        <f t="shared" si="30"/>
        <v>0</v>
      </c>
      <c r="T111" s="939">
        <f t="shared" si="27"/>
        <v>1300000000</v>
      </c>
      <c r="U111" s="940"/>
    </row>
    <row r="112" spans="1:21" s="941" customFormat="1" ht="14.4" hidden="1">
      <c r="A112" s="935">
        <v>33</v>
      </c>
      <c r="B112" s="936" t="s">
        <v>1453</v>
      </c>
      <c r="C112" s="935">
        <v>24</v>
      </c>
      <c r="D112" s="946">
        <v>4000000000</v>
      </c>
      <c r="E112" s="937">
        <v>4000000000</v>
      </c>
      <c r="F112" s="947"/>
      <c r="G112" s="937"/>
      <c r="H112" s="937"/>
      <c r="I112" s="937"/>
      <c r="J112" s="937"/>
      <c r="K112" s="937"/>
      <c r="L112" s="937"/>
      <c r="M112" s="937"/>
      <c r="N112" s="937"/>
      <c r="O112" s="937"/>
      <c r="P112" s="937"/>
      <c r="Q112" s="937"/>
      <c r="R112" s="937"/>
      <c r="S112" s="939">
        <f t="shared" si="30"/>
        <v>0</v>
      </c>
      <c r="T112" s="939">
        <f t="shared" si="27"/>
        <v>4000000000</v>
      </c>
      <c r="U112" s="940"/>
    </row>
    <row r="113" spans="1:23" s="941" customFormat="1" hidden="1">
      <c r="A113" s="935">
        <v>34</v>
      </c>
      <c r="B113" s="936" t="s">
        <v>1454</v>
      </c>
      <c r="C113" s="935">
        <v>24</v>
      </c>
      <c r="D113" s="937">
        <v>200000000</v>
      </c>
      <c r="E113" s="937">
        <v>200000000</v>
      </c>
      <c r="F113" s="938"/>
      <c r="G113" s="937"/>
      <c r="H113" s="937"/>
      <c r="I113" s="937"/>
      <c r="J113" s="937"/>
      <c r="K113" s="937"/>
      <c r="L113" s="937"/>
      <c r="M113" s="937"/>
      <c r="N113" s="937"/>
      <c r="O113" s="937"/>
      <c r="P113" s="937"/>
      <c r="Q113" s="937"/>
      <c r="R113" s="937"/>
      <c r="S113" s="939">
        <f t="shared" si="30"/>
        <v>0</v>
      </c>
      <c r="T113" s="939">
        <f t="shared" si="27"/>
        <v>200000000</v>
      </c>
      <c r="U113" s="940"/>
    </row>
    <row r="114" spans="1:23" s="890" customFormat="1" ht="14.4">
      <c r="A114" s="876">
        <v>2.2999999999999998</v>
      </c>
      <c r="B114" s="948" t="s">
        <v>1314</v>
      </c>
      <c r="C114" s="885"/>
      <c r="D114" s="949">
        <f>SUM(D115:D115)</f>
        <v>9864989407</v>
      </c>
      <c r="E114" s="949">
        <f>SUM(E115:E115)</f>
        <v>3945995767</v>
      </c>
      <c r="F114" s="949">
        <f>SUM(F115:F115)</f>
        <v>1972997881.4000006</v>
      </c>
      <c r="G114" s="949">
        <f t="shared" ref="G114:S114" si="38">SUM(G115:G115)</f>
        <v>164416490.11666667</v>
      </c>
      <c r="H114" s="949">
        <f t="shared" si="38"/>
        <v>164416490.11666667</v>
      </c>
      <c r="I114" s="949">
        <f t="shared" si="38"/>
        <v>164416490.11666667</v>
      </c>
      <c r="J114" s="949">
        <f t="shared" si="38"/>
        <v>164416490.11666667</v>
      </c>
      <c r="K114" s="949">
        <f t="shared" si="38"/>
        <v>164416490.11666667</v>
      </c>
      <c r="L114" s="949">
        <f t="shared" si="38"/>
        <v>164416490.11666667</v>
      </c>
      <c r="M114" s="949">
        <f t="shared" si="38"/>
        <v>164416490.11666667</v>
      </c>
      <c r="N114" s="949">
        <f t="shared" si="38"/>
        <v>164416490.11666667</v>
      </c>
      <c r="O114" s="949">
        <f t="shared" si="38"/>
        <v>164416490.11666667</v>
      </c>
      <c r="P114" s="949">
        <f t="shared" si="38"/>
        <v>164416490.11666667</v>
      </c>
      <c r="Q114" s="949">
        <f t="shared" si="38"/>
        <v>164416490.11666667</v>
      </c>
      <c r="R114" s="949">
        <f t="shared" si="38"/>
        <v>164416490.11666667</v>
      </c>
      <c r="S114" s="949">
        <f t="shared" si="38"/>
        <v>1972997881.4000006</v>
      </c>
      <c r="T114" s="949"/>
      <c r="U114" s="886"/>
    </row>
    <row r="115" spans="1:23" ht="26.4">
      <c r="A115" s="913">
        <v>2</v>
      </c>
      <c r="B115" s="912" t="s">
        <v>1407</v>
      </c>
      <c r="C115" s="879">
        <v>60</v>
      </c>
      <c r="D115" s="914">
        <v>9864989407</v>
      </c>
      <c r="E115" s="881">
        <v>3945995767</v>
      </c>
      <c r="F115" s="884">
        <v>1972997881.4000006</v>
      </c>
      <c r="G115" s="683">
        <f>$D$115/$C$115</f>
        <v>164416490.11666667</v>
      </c>
      <c r="H115" s="683">
        <f t="shared" ref="H115:R115" si="39">$D$115/$C$115</f>
        <v>164416490.11666667</v>
      </c>
      <c r="I115" s="683">
        <f t="shared" si="39"/>
        <v>164416490.11666667</v>
      </c>
      <c r="J115" s="683">
        <f t="shared" si="39"/>
        <v>164416490.11666667</v>
      </c>
      <c r="K115" s="683">
        <f t="shared" si="39"/>
        <v>164416490.11666667</v>
      </c>
      <c r="L115" s="683">
        <f t="shared" si="39"/>
        <v>164416490.11666667</v>
      </c>
      <c r="M115" s="683">
        <f t="shared" si="39"/>
        <v>164416490.11666667</v>
      </c>
      <c r="N115" s="683">
        <f t="shared" si="39"/>
        <v>164416490.11666667</v>
      </c>
      <c r="O115" s="683">
        <f t="shared" si="39"/>
        <v>164416490.11666667</v>
      </c>
      <c r="P115" s="683">
        <f t="shared" si="39"/>
        <v>164416490.11666667</v>
      </c>
      <c r="Q115" s="683">
        <f t="shared" si="39"/>
        <v>164416490.11666667</v>
      </c>
      <c r="R115" s="683">
        <f t="shared" si="39"/>
        <v>164416490.11666667</v>
      </c>
      <c r="S115" s="882">
        <f>SUM(G115:R115)</f>
        <v>1972997881.4000006</v>
      </c>
      <c r="T115" s="882">
        <f>E115-S115</f>
        <v>1972997885.5999994</v>
      </c>
      <c r="U115" s="880"/>
    </row>
    <row r="116" spans="1:23" s="877" customFormat="1" ht="14.4">
      <c r="A116" s="876">
        <v>2.4</v>
      </c>
      <c r="B116" s="948" t="s">
        <v>955</v>
      </c>
      <c r="C116" s="891"/>
      <c r="D116" s="892">
        <f t="shared" ref="D116:T116" si="40">SUM(D117:D117)</f>
        <v>650000000</v>
      </c>
      <c r="E116" s="892">
        <f t="shared" si="40"/>
        <v>0</v>
      </c>
      <c r="F116" s="892">
        <f t="shared" si="40"/>
        <v>650000000</v>
      </c>
      <c r="G116" s="892">
        <f t="shared" si="40"/>
        <v>0</v>
      </c>
      <c r="H116" s="892">
        <f t="shared" si="40"/>
        <v>0</v>
      </c>
      <c r="I116" s="892">
        <f t="shared" si="40"/>
        <v>0</v>
      </c>
      <c r="J116" s="892">
        <f t="shared" si="40"/>
        <v>0</v>
      </c>
      <c r="K116" s="892">
        <f t="shared" si="40"/>
        <v>0</v>
      </c>
      <c r="L116" s="892">
        <f t="shared" si="40"/>
        <v>0</v>
      </c>
      <c r="M116" s="892">
        <f t="shared" si="40"/>
        <v>0</v>
      </c>
      <c r="N116" s="892">
        <f t="shared" si="40"/>
        <v>0</v>
      </c>
      <c r="O116" s="892">
        <f t="shared" si="40"/>
        <v>0</v>
      </c>
      <c r="P116" s="893">
        <f t="shared" si="40"/>
        <v>0</v>
      </c>
      <c r="Q116" s="893">
        <f t="shared" si="40"/>
        <v>0</v>
      </c>
      <c r="R116" s="893">
        <f t="shared" si="40"/>
        <v>0</v>
      </c>
      <c r="S116" s="893">
        <f t="shared" si="40"/>
        <v>0</v>
      </c>
      <c r="T116" s="893">
        <f t="shared" si="40"/>
        <v>0</v>
      </c>
      <c r="U116" s="876"/>
    </row>
    <row r="117" spans="1:23" ht="39.6">
      <c r="A117" s="879">
        <v>1</v>
      </c>
      <c r="B117" s="950" t="s">
        <v>1408</v>
      </c>
      <c r="C117" s="879"/>
      <c r="D117" s="881">
        <v>650000000</v>
      </c>
      <c r="E117" s="881"/>
      <c r="F117" s="881">
        <v>650000000</v>
      </c>
      <c r="G117" s="881"/>
      <c r="H117" s="881"/>
      <c r="I117" s="881"/>
      <c r="J117" s="881"/>
      <c r="K117" s="881"/>
      <c r="L117" s="881"/>
      <c r="M117" s="881"/>
      <c r="N117" s="881"/>
      <c r="O117" s="881"/>
      <c r="P117" s="881"/>
      <c r="Q117" s="881"/>
      <c r="R117" s="881"/>
      <c r="S117" s="882">
        <f>SUM(G117:R117)</f>
        <v>0</v>
      </c>
      <c r="T117" s="882">
        <f>E117-S117</f>
        <v>0</v>
      </c>
      <c r="U117" s="880"/>
    </row>
    <row r="118" spans="1:23" s="877" customFormat="1" ht="14.4">
      <c r="A118" s="876">
        <v>2.5</v>
      </c>
      <c r="B118" s="948" t="s">
        <v>956</v>
      </c>
      <c r="C118" s="891"/>
      <c r="D118" s="892">
        <f>SUM(D119:D119)</f>
        <v>0</v>
      </c>
      <c r="E118" s="892">
        <f>SUM(E119:E119)</f>
        <v>0</v>
      </c>
      <c r="F118" s="951"/>
      <c r="G118" s="892">
        <f t="shared" ref="G118:T118" si="41">SUM(G119:G119)</f>
        <v>0</v>
      </c>
      <c r="H118" s="892">
        <f t="shared" si="41"/>
        <v>0</v>
      </c>
      <c r="I118" s="892">
        <f t="shared" si="41"/>
        <v>0</v>
      </c>
      <c r="J118" s="892">
        <f t="shared" si="41"/>
        <v>0</v>
      </c>
      <c r="K118" s="892">
        <f t="shared" si="41"/>
        <v>0</v>
      </c>
      <c r="L118" s="892">
        <f t="shared" si="41"/>
        <v>0</v>
      </c>
      <c r="M118" s="892">
        <f t="shared" si="41"/>
        <v>0</v>
      </c>
      <c r="N118" s="892">
        <f t="shared" si="41"/>
        <v>0</v>
      </c>
      <c r="O118" s="892">
        <f t="shared" si="41"/>
        <v>0</v>
      </c>
      <c r="P118" s="893">
        <f t="shared" si="41"/>
        <v>0</v>
      </c>
      <c r="Q118" s="893">
        <f t="shared" si="41"/>
        <v>0</v>
      </c>
      <c r="R118" s="893">
        <f t="shared" si="41"/>
        <v>0</v>
      </c>
      <c r="S118" s="893">
        <f t="shared" si="41"/>
        <v>0</v>
      </c>
      <c r="T118" s="893">
        <f t="shared" si="41"/>
        <v>0</v>
      </c>
      <c r="U118" s="876"/>
    </row>
    <row r="119" spans="1:23">
      <c r="A119" s="952"/>
      <c r="B119" s="953"/>
      <c r="C119" s="952"/>
      <c r="D119" s="954"/>
      <c r="E119" s="954"/>
      <c r="F119" s="955"/>
      <c r="G119" s="954"/>
      <c r="H119" s="954"/>
      <c r="I119" s="954"/>
      <c r="J119" s="954"/>
      <c r="K119" s="954"/>
      <c r="L119" s="954"/>
      <c r="M119" s="954"/>
      <c r="N119" s="954"/>
      <c r="O119" s="954"/>
      <c r="P119" s="956"/>
      <c r="Q119" s="956"/>
      <c r="R119" s="956"/>
      <c r="S119" s="956">
        <f>SUM(G119:R119)</f>
        <v>0</v>
      </c>
      <c r="T119" s="956">
        <f>E119-S119</f>
        <v>0</v>
      </c>
      <c r="U119" s="880"/>
    </row>
    <row r="120" spans="1:23" s="863" customFormat="1">
      <c r="A120" s="957"/>
      <c r="B120" s="957"/>
      <c r="C120" s="957"/>
      <c r="D120" s="957"/>
      <c r="E120" s="957"/>
      <c r="F120" s="957"/>
      <c r="G120" s="958">
        <v>31</v>
      </c>
      <c r="H120" s="958">
        <v>28</v>
      </c>
      <c r="I120" s="958">
        <v>31</v>
      </c>
      <c r="J120" s="958">
        <v>30</v>
      </c>
      <c r="K120" s="958">
        <v>31</v>
      </c>
      <c r="L120" s="958">
        <v>30</v>
      </c>
      <c r="M120" s="958">
        <v>31</v>
      </c>
      <c r="N120" s="958">
        <v>31</v>
      </c>
      <c r="O120" s="958">
        <v>30</v>
      </c>
      <c r="P120" s="958">
        <v>31</v>
      </c>
      <c r="Q120" s="958">
        <v>30</v>
      </c>
      <c r="R120" s="958">
        <v>31</v>
      </c>
      <c r="S120" s="957"/>
      <c r="T120" s="957"/>
      <c r="U120" s="884"/>
    </row>
    <row r="121" spans="1:23" s="871" customFormat="1">
      <c r="A121" s="866">
        <v>3</v>
      </c>
      <c r="B121" s="866" t="s">
        <v>957</v>
      </c>
      <c r="C121" s="867"/>
      <c r="D121" s="868">
        <f t="shared" ref="D121:T121" si="42">SUM(D122:D125)</f>
        <v>0</v>
      </c>
      <c r="E121" s="868">
        <f t="shared" si="42"/>
        <v>0</v>
      </c>
      <c r="F121" s="868">
        <f t="shared" si="42"/>
        <v>324700463</v>
      </c>
      <c r="G121" s="868">
        <f t="shared" si="42"/>
        <v>15000000</v>
      </c>
      <c r="H121" s="868">
        <f t="shared" si="42"/>
        <v>15000000</v>
      </c>
      <c r="I121" s="868">
        <f t="shared" si="42"/>
        <v>15000000</v>
      </c>
      <c r="J121" s="868">
        <f t="shared" si="42"/>
        <v>15000000</v>
      </c>
      <c r="K121" s="868">
        <f t="shared" si="42"/>
        <v>15000000</v>
      </c>
      <c r="L121" s="868">
        <f t="shared" si="42"/>
        <v>15000000</v>
      </c>
      <c r="M121" s="868">
        <f t="shared" si="42"/>
        <v>15000000</v>
      </c>
      <c r="N121" s="868">
        <f t="shared" si="42"/>
        <v>15000000</v>
      </c>
      <c r="O121" s="868">
        <f t="shared" si="42"/>
        <v>15000000</v>
      </c>
      <c r="P121" s="869">
        <f t="shared" si="42"/>
        <v>574146575.34246576</v>
      </c>
      <c r="Q121" s="869">
        <f t="shared" si="42"/>
        <v>547091095.8904109</v>
      </c>
      <c r="R121" s="869">
        <f t="shared" si="42"/>
        <v>555508356.16438353</v>
      </c>
      <c r="S121" s="869">
        <f t="shared" si="42"/>
        <v>1811746027.3972602</v>
      </c>
      <c r="T121" s="869">
        <f t="shared" si="42"/>
        <v>0</v>
      </c>
      <c r="U121" s="870"/>
    </row>
    <row r="122" spans="1:23">
      <c r="A122" s="880">
        <v>1</v>
      </c>
      <c r="B122" s="880" t="s">
        <v>958</v>
      </c>
      <c r="C122" s="879">
        <v>60</v>
      </c>
      <c r="D122" s="881"/>
      <c r="E122" s="881"/>
      <c r="F122" s="881">
        <v>0</v>
      </c>
      <c r="G122" s="882">
        <f>(E127)*0.8%</f>
        <v>0</v>
      </c>
      <c r="H122" s="882">
        <f>(E127-G127)*0.8%</f>
        <v>0</v>
      </c>
      <c r="I122" s="882">
        <f>(E127-G127-H127)*0.8%</f>
        <v>0</v>
      </c>
      <c r="J122" s="882">
        <f>(E127-G127-H127-I127)*0.8%</f>
        <v>0</v>
      </c>
      <c r="K122" s="882">
        <f>(E127-G127-H127-I127-J127)*0.8%</f>
        <v>0</v>
      </c>
      <c r="L122" s="882">
        <f>(E127-G127-H127-I127-J127-K127)*0.8%</f>
        <v>0</v>
      </c>
      <c r="M122" s="882">
        <f>(E127-G127-H127-I127-J127-K127-L127)*0.8%</f>
        <v>0</v>
      </c>
      <c r="N122" s="882">
        <f>(E127-G127-H127-I127-J127-K127-L127-M127)*0.8%</f>
        <v>0</v>
      </c>
      <c r="O122" s="882">
        <f>(E127-G127-H127-I127-J127-K127-L127-M127-N127)*0.8%</f>
        <v>0</v>
      </c>
      <c r="P122" s="882">
        <f>(E127-G127-H127-I127-J127-K127-L127-M127-N127-O127)*0.8%</f>
        <v>0</v>
      </c>
      <c r="Q122" s="882">
        <f>(E127-G127-H127-I127-J127-K127-L127-M127-N127-O127-P127)*0.8%</f>
        <v>0</v>
      </c>
      <c r="R122" s="882">
        <f>(E127-G127-H127-I127-J127-K127-L127-M127-N127-O127-P127-Q127)*0.8%</f>
        <v>0</v>
      </c>
      <c r="S122" s="882">
        <f>SUM(G122:R122)</f>
        <v>0</v>
      </c>
      <c r="T122" s="882"/>
      <c r="U122" s="880"/>
    </row>
    <row r="123" spans="1:23" s="890" customFormat="1">
      <c r="A123" s="886">
        <v>2</v>
      </c>
      <c r="B123" s="886" t="s">
        <v>959</v>
      </c>
      <c r="C123" s="885">
        <v>60</v>
      </c>
      <c r="D123" s="887"/>
      <c r="E123" s="887"/>
      <c r="F123" s="881">
        <v>0</v>
      </c>
      <c r="G123" s="887"/>
      <c r="H123" s="887"/>
      <c r="I123" s="887"/>
      <c r="J123" s="887"/>
      <c r="K123" s="887"/>
      <c r="L123" s="887"/>
      <c r="M123" s="887"/>
      <c r="N123" s="887">
        <v>0</v>
      </c>
      <c r="O123" s="887"/>
      <c r="P123" s="887">
        <f>($E$128-SUM($I128:O128))*9.5%*P120/365</f>
        <v>559146575.34246576</v>
      </c>
      <c r="Q123" s="887">
        <f>($E$128-SUM($I128:P128))*9.5%*Q120/365</f>
        <v>532091095.89041096</v>
      </c>
      <c r="R123" s="887">
        <f>($E$128-SUM($I128:Q128))*9.5%*R120/365</f>
        <v>540508356.16438353</v>
      </c>
      <c r="S123" s="889">
        <f>SUM(G123:R123)</f>
        <v>1631746027.3972602</v>
      </c>
      <c r="T123" s="882"/>
      <c r="U123" s="886"/>
    </row>
    <row r="124" spans="1:23">
      <c r="A124" s="880">
        <v>4</v>
      </c>
      <c r="B124" s="880" t="s">
        <v>960</v>
      </c>
      <c r="C124" s="879"/>
      <c r="D124" s="881"/>
      <c r="E124" s="881"/>
      <c r="F124" s="884">
        <f>260700463+16000000*4</f>
        <v>324700463</v>
      </c>
      <c r="G124" s="881">
        <v>15000000</v>
      </c>
      <c r="H124" s="881">
        <v>15000000</v>
      </c>
      <c r="I124" s="881">
        <v>15000000</v>
      </c>
      <c r="J124" s="881">
        <v>15000000</v>
      </c>
      <c r="K124" s="881">
        <v>15000000</v>
      </c>
      <c r="L124" s="881">
        <v>15000000</v>
      </c>
      <c r="M124" s="881">
        <v>15000000</v>
      </c>
      <c r="N124" s="881">
        <v>15000000</v>
      </c>
      <c r="O124" s="881">
        <v>15000000</v>
      </c>
      <c r="P124" s="881">
        <v>15000000</v>
      </c>
      <c r="Q124" s="881">
        <v>15000000</v>
      </c>
      <c r="R124" s="881">
        <v>15000000</v>
      </c>
      <c r="S124" s="917">
        <f>SUM(G124:R124)</f>
        <v>180000000</v>
      </c>
      <c r="T124" s="882"/>
      <c r="U124" s="880"/>
      <c r="W124" s="883"/>
    </row>
    <row r="125" spans="1:23">
      <c r="A125" s="953"/>
      <c r="B125" s="953"/>
      <c r="C125" s="952"/>
      <c r="D125" s="954"/>
      <c r="E125" s="954"/>
      <c r="F125" s="895">
        <v>0</v>
      </c>
      <c r="G125" s="954"/>
      <c r="H125" s="954"/>
      <c r="I125" s="954"/>
      <c r="J125" s="954"/>
      <c r="K125" s="954"/>
      <c r="L125" s="954"/>
      <c r="M125" s="954"/>
      <c r="N125" s="954"/>
      <c r="O125" s="954"/>
      <c r="P125" s="956"/>
      <c r="Q125" s="956"/>
      <c r="R125" s="956"/>
      <c r="S125" s="956">
        <f>SUM(G125:R125)</f>
        <v>0</v>
      </c>
      <c r="T125" s="882">
        <f>E125-S125</f>
        <v>0</v>
      </c>
      <c r="U125" s="880"/>
      <c r="W125" s="883"/>
    </row>
    <row r="126" spans="1:23" s="871" customFormat="1">
      <c r="A126" s="866">
        <v>4</v>
      </c>
      <c r="B126" s="866" t="s">
        <v>961</v>
      </c>
      <c r="C126" s="867"/>
      <c r="D126" s="868">
        <f t="shared" ref="D126:T126" si="43">SUM(D127:D128)</f>
        <v>69300000000</v>
      </c>
      <c r="E126" s="868">
        <f t="shared" si="43"/>
        <v>69300000000</v>
      </c>
      <c r="F126" s="959">
        <f t="shared" si="43"/>
        <v>0</v>
      </c>
      <c r="G126" s="868">
        <f t="shared" si="43"/>
        <v>0</v>
      </c>
      <c r="H126" s="868">
        <f t="shared" si="43"/>
        <v>0</v>
      </c>
      <c r="I126" s="868">
        <f t="shared" si="43"/>
        <v>0</v>
      </c>
      <c r="J126" s="868">
        <f t="shared" si="43"/>
        <v>0</v>
      </c>
      <c r="K126" s="868">
        <f t="shared" si="43"/>
        <v>0</v>
      </c>
      <c r="L126" s="868">
        <f t="shared" si="43"/>
        <v>0</v>
      </c>
      <c r="M126" s="868">
        <f t="shared" si="43"/>
        <v>0</v>
      </c>
      <c r="N126" s="868">
        <f t="shared" si="43"/>
        <v>0</v>
      </c>
      <c r="O126" s="868">
        <f t="shared" si="43"/>
        <v>0</v>
      </c>
      <c r="P126" s="869">
        <f t="shared" si="43"/>
        <v>1155000000</v>
      </c>
      <c r="Q126" s="869">
        <f t="shared" si="43"/>
        <v>1155000000</v>
      </c>
      <c r="R126" s="869">
        <f t="shared" si="43"/>
        <v>1155000000</v>
      </c>
      <c r="S126" s="869">
        <f t="shared" si="43"/>
        <v>3465000000</v>
      </c>
      <c r="T126" s="869">
        <f t="shared" si="43"/>
        <v>65835000000</v>
      </c>
      <c r="U126" s="870"/>
      <c r="W126" s="960"/>
    </row>
    <row r="127" spans="1:23">
      <c r="A127" s="880"/>
      <c r="B127" s="880" t="s">
        <v>962</v>
      </c>
      <c r="C127" s="879">
        <v>60</v>
      </c>
      <c r="D127" s="881"/>
      <c r="E127" s="881"/>
      <c r="F127" s="884"/>
      <c r="G127" s="881"/>
      <c r="H127" s="881"/>
      <c r="I127" s="881"/>
      <c r="J127" s="881"/>
      <c r="K127" s="881"/>
      <c r="L127" s="881"/>
      <c r="M127" s="881"/>
      <c r="N127" s="881"/>
      <c r="O127" s="881"/>
      <c r="P127" s="882"/>
      <c r="Q127" s="882"/>
      <c r="R127" s="882"/>
      <c r="S127" s="961">
        <f>SUM(G127:R127)</f>
        <v>0</v>
      </c>
      <c r="T127" s="961">
        <f>E127-S127</f>
        <v>0</v>
      </c>
      <c r="U127" s="880"/>
      <c r="W127" s="883"/>
    </row>
    <row r="128" spans="1:23" s="890" customFormat="1">
      <c r="A128" s="886"/>
      <c r="B128" s="886" t="s">
        <v>963</v>
      </c>
      <c r="C128" s="885">
        <v>60</v>
      </c>
      <c r="D128" s="887">
        <v>69300000000</v>
      </c>
      <c r="E128" s="887">
        <f>D128</f>
        <v>69300000000</v>
      </c>
      <c r="F128" s="684"/>
      <c r="G128" s="887"/>
      <c r="H128" s="887"/>
      <c r="I128" s="888"/>
      <c r="J128" s="888"/>
      <c r="K128" s="888"/>
      <c r="L128" s="888"/>
      <c r="M128" s="888"/>
      <c r="N128" s="888"/>
      <c r="O128" s="888"/>
      <c r="P128" s="962">
        <f>$D$128/$C$128</f>
        <v>1155000000</v>
      </c>
      <c r="Q128" s="962">
        <f>$D$128/$C$128</f>
        <v>1155000000</v>
      </c>
      <c r="R128" s="962">
        <f>$D$128/$C$128</f>
        <v>1155000000</v>
      </c>
      <c r="S128" s="963">
        <f>SUM(G128:R128)</f>
        <v>3465000000</v>
      </c>
      <c r="T128" s="963">
        <f>E128-S128</f>
        <v>65835000000</v>
      </c>
      <c r="U128" s="885"/>
      <c r="W128" s="694"/>
    </row>
    <row r="129" spans="1:23" s="871" customFormat="1">
      <c r="A129" s="964">
        <v>5</v>
      </c>
      <c r="B129" s="964" t="s">
        <v>687</v>
      </c>
      <c r="C129" s="965"/>
      <c r="D129" s="966">
        <f>SUM(D130:D132)</f>
        <v>0</v>
      </c>
      <c r="E129" s="966">
        <f t="shared" ref="E129:S129" si="44">SUM(E130:E132)</f>
        <v>0</v>
      </c>
      <c r="F129" s="967"/>
      <c r="G129" s="966">
        <f t="shared" si="44"/>
        <v>13000000</v>
      </c>
      <c r="H129" s="966">
        <f t="shared" si="44"/>
        <v>13000000</v>
      </c>
      <c r="I129" s="966">
        <f t="shared" si="44"/>
        <v>13000000</v>
      </c>
      <c r="J129" s="966">
        <f t="shared" si="44"/>
        <v>13000000</v>
      </c>
      <c r="K129" s="966">
        <f t="shared" si="44"/>
        <v>13000000</v>
      </c>
      <c r="L129" s="966">
        <f t="shared" si="44"/>
        <v>13000000</v>
      </c>
      <c r="M129" s="966">
        <f t="shared" si="44"/>
        <v>13000000</v>
      </c>
      <c r="N129" s="966">
        <f t="shared" si="44"/>
        <v>13000000</v>
      </c>
      <c r="O129" s="966">
        <f t="shared" si="44"/>
        <v>13000000</v>
      </c>
      <c r="P129" s="968">
        <f t="shared" si="44"/>
        <v>13000000</v>
      </c>
      <c r="Q129" s="968">
        <f t="shared" si="44"/>
        <v>13000000</v>
      </c>
      <c r="R129" s="968">
        <f t="shared" si="44"/>
        <v>13000000</v>
      </c>
      <c r="S129" s="968">
        <f t="shared" si="44"/>
        <v>156000000</v>
      </c>
      <c r="T129" s="969"/>
      <c r="U129" s="870"/>
      <c r="W129" s="960"/>
    </row>
    <row r="130" spans="1:23">
      <c r="A130" s="897">
        <v>1</v>
      </c>
      <c r="B130" s="897" t="s">
        <v>964</v>
      </c>
      <c r="C130" s="894"/>
      <c r="D130" s="895"/>
      <c r="E130" s="895"/>
      <c r="F130" s="898"/>
      <c r="G130" s="895">
        <v>13000000</v>
      </c>
      <c r="H130" s="895">
        <v>13000000</v>
      </c>
      <c r="I130" s="895">
        <v>13000000</v>
      </c>
      <c r="J130" s="895">
        <v>13000000</v>
      </c>
      <c r="K130" s="895">
        <v>13000000</v>
      </c>
      <c r="L130" s="895">
        <v>13000000</v>
      </c>
      <c r="M130" s="895">
        <v>13000000</v>
      </c>
      <c r="N130" s="895">
        <v>13000000</v>
      </c>
      <c r="O130" s="895">
        <v>13000000</v>
      </c>
      <c r="P130" s="895">
        <v>13000000</v>
      </c>
      <c r="Q130" s="895">
        <v>13000000</v>
      </c>
      <c r="R130" s="895">
        <v>13000000</v>
      </c>
      <c r="S130" s="961">
        <f>SUM(G130:R130)</f>
        <v>156000000</v>
      </c>
      <c r="T130" s="961"/>
      <c r="U130" s="880"/>
      <c r="W130" s="883"/>
    </row>
    <row r="131" spans="1:23">
      <c r="A131" s="897">
        <v>2</v>
      </c>
      <c r="B131" s="897" t="s">
        <v>965</v>
      </c>
      <c r="C131" s="894"/>
      <c r="D131" s="895"/>
      <c r="E131" s="895"/>
      <c r="F131" s="898"/>
      <c r="G131" s="895"/>
      <c r="H131" s="895"/>
      <c r="I131" s="895"/>
      <c r="J131" s="895"/>
      <c r="K131" s="895"/>
      <c r="L131" s="895"/>
      <c r="M131" s="895"/>
      <c r="N131" s="895"/>
      <c r="O131" s="895"/>
      <c r="P131" s="896"/>
      <c r="Q131" s="896"/>
      <c r="R131" s="896"/>
      <c r="S131" s="961">
        <f>SUM(G131:R131)</f>
        <v>0</v>
      </c>
      <c r="T131" s="961"/>
      <c r="U131" s="880"/>
    </row>
    <row r="132" spans="1:23">
      <c r="A132" s="897"/>
      <c r="B132" s="897"/>
      <c r="C132" s="894"/>
      <c r="D132" s="895"/>
      <c r="E132" s="895"/>
      <c r="F132" s="898"/>
      <c r="G132" s="895"/>
      <c r="H132" s="895"/>
      <c r="I132" s="895"/>
      <c r="J132" s="895"/>
      <c r="K132" s="895"/>
      <c r="L132" s="895"/>
      <c r="M132" s="895"/>
      <c r="N132" s="895"/>
      <c r="O132" s="895"/>
      <c r="P132" s="896"/>
      <c r="Q132" s="896"/>
      <c r="R132" s="896"/>
      <c r="S132" s="961">
        <f>SUM(G132:R132)</f>
        <v>0</v>
      </c>
      <c r="T132" s="961"/>
      <c r="U132" s="880"/>
    </row>
    <row r="133" spans="1:23" s="871" customFormat="1">
      <c r="A133" s="970">
        <v>6</v>
      </c>
      <c r="B133" s="970" t="s">
        <v>685</v>
      </c>
      <c r="C133" s="971"/>
      <c r="D133" s="972"/>
      <c r="E133" s="972"/>
      <c r="F133" s="973"/>
      <c r="G133" s="972">
        <f>G134+G151+G152</f>
        <v>3810120321.3562741</v>
      </c>
      <c r="H133" s="972">
        <f t="shared" ref="H133:R133" si="45">H134+H151+H152</f>
        <v>499498082.19178087</v>
      </c>
      <c r="I133" s="972">
        <f t="shared" si="45"/>
        <v>550872876.71232867</v>
      </c>
      <c r="J133" s="972">
        <f t="shared" si="45"/>
        <v>533747945.20547944</v>
      </c>
      <c r="K133" s="972">
        <f t="shared" si="45"/>
        <v>550872876.71232867</v>
      </c>
      <c r="L133" s="972">
        <f t="shared" si="45"/>
        <v>533747945.20547944</v>
      </c>
      <c r="M133" s="972">
        <f t="shared" si="45"/>
        <v>25792328.767123289</v>
      </c>
      <c r="N133" s="972">
        <f t="shared" si="45"/>
        <v>25792328.767123289</v>
      </c>
      <c r="O133" s="972">
        <f t="shared" si="45"/>
        <v>25605479.452054795</v>
      </c>
      <c r="P133" s="972">
        <f t="shared" si="45"/>
        <v>25792328.767123289</v>
      </c>
      <c r="Q133" s="972">
        <f t="shared" si="45"/>
        <v>25605479.452054795</v>
      </c>
      <c r="R133" s="972">
        <f t="shared" si="45"/>
        <v>2280134636.7671232</v>
      </c>
      <c r="S133" s="974">
        <f>SUM(S134:S153)</f>
        <v>8887582629.3562737</v>
      </c>
      <c r="T133" s="974">
        <f>SUM(T134:T162)</f>
        <v>0</v>
      </c>
      <c r="U133" s="870"/>
    </row>
    <row r="134" spans="1:23">
      <c r="A134" s="897">
        <v>1</v>
      </c>
      <c r="B134" s="897" t="s">
        <v>966</v>
      </c>
      <c r="C134" s="894"/>
      <c r="D134" s="895"/>
      <c r="E134" s="895"/>
      <c r="F134" s="898"/>
      <c r="G134" s="895">
        <f>G138+G142+G150+G146</f>
        <v>543867397.26027393</v>
      </c>
      <c r="H134" s="895">
        <f t="shared" ref="H134:R134" si="46">H138+H142+H150+H146</f>
        <v>479498082.19178087</v>
      </c>
      <c r="I134" s="895">
        <f t="shared" si="46"/>
        <v>530872876.71232873</v>
      </c>
      <c r="J134" s="895">
        <f t="shared" si="46"/>
        <v>513747945.20547944</v>
      </c>
      <c r="K134" s="895">
        <f t="shared" si="46"/>
        <v>530872876.71232873</v>
      </c>
      <c r="L134" s="895">
        <f t="shared" si="46"/>
        <v>513747945.20547944</v>
      </c>
      <c r="M134" s="895">
        <f t="shared" si="46"/>
        <v>5792328.7671232875</v>
      </c>
      <c r="N134" s="895">
        <f t="shared" si="46"/>
        <v>5792328.7671232875</v>
      </c>
      <c r="O134" s="895">
        <f t="shared" si="46"/>
        <v>5605479.4520547949</v>
      </c>
      <c r="P134" s="895">
        <f t="shared" si="46"/>
        <v>5792328.7671232875</v>
      </c>
      <c r="Q134" s="895">
        <f t="shared" si="46"/>
        <v>5605479.4520547949</v>
      </c>
      <c r="R134" s="895">
        <f t="shared" si="46"/>
        <v>5792328.7671232875</v>
      </c>
      <c r="S134" s="961">
        <f>SUM(G134:R134)</f>
        <v>3146987397.2602739</v>
      </c>
      <c r="T134" s="961"/>
      <c r="U134" s="880"/>
    </row>
    <row r="135" spans="1:23" s="983" customFormat="1" ht="14.4">
      <c r="A135" s="975" t="s">
        <v>417</v>
      </c>
      <c r="B135" s="976" t="s">
        <v>1409</v>
      </c>
      <c r="C135" s="977"/>
      <c r="D135" s="978"/>
      <c r="E135" s="978"/>
      <c r="F135" s="979"/>
      <c r="G135" s="980"/>
      <c r="H135" s="980"/>
      <c r="I135" s="980"/>
      <c r="J135" s="980"/>
      <c r="K135" s="980"/>
      <c r="L135" s="980"/>
      <c r="M135" s="980"/>
      <c r="N135" s="980"/>
      <c r="O135" s="980"/>
      <c r="P135" s="980"/>
      <c r="Q135" s="980"/>
      <c r="R135" s="980"/>
      <c r="S135" s="981"/>
      <c r="T135" s="981"/>
      <c r="U135" s="982"/>
    </row>
    <row r="136" spans="1:23">
      <c r="A136" s="984"/>
      <c r="B136" s="897" t="s">
        <v>1359</v>
      </c>
      <c r="C136" s="894"/>
      <c r="D136" s="895"/>
      <c r="E136" s="895"/>
      <c r="F136" s="898"/>
      <c r="G136" s="985">
        <v>4500000000</v>
      </c>
      <c r="H136" s="985"/>
      <c r="I136" s="985"/>
      <c r="J136" s="985"/>
      <c r="K136" s="985"/>
      <c r="L136" s="985"/>
      <c r="M136" s="985"/>
      <c r="N136" s="985"/>
      <c r="O136" s="985"/>
      <c r="P136" s="985"/>
      <c r="Q136" s="985"/>
      <c r="R136" s="985"/>
      <c r="S136" s="961"/>
      <c r="T136" s="961"/>
      <c r="U136" s="880"/>
    </row>
    <row r="137" spans="1:23">
      <c r="A137" s="984"/>
      <c r="B137" s="897" t="s">
        <v>1360</v>
      </c>
      <c r="C137" s="894"/>
      <c r="D137" s="895"/>
      <c r="E137" s="895"/>
      <c r="F137" s="898"/>
      <c r="G137" s="986">
        <v>3.4000000000000002E-2</v>
      </c>
      <c r="H137" s="986">
        <v>3.4000000000000002E-2</v>
      </c>
      <c r="I137" s="986">
        <v>3.4000000000000002E-2</v>
      </c>
      <c r="J137" s="986">
        <v>3.4000000000000002E-2</v>
      </c>
      <c r="K137" s="986">
        <v>3.4000000000000002E-2</v>
      </c>
      <c r="L137" s="986">
        <v>3.4000000000000002E-2</v>
      </c>
      <c r="M137" s="986">
        <v>3.4000000000000002E-2</v>
      </c>
      <c r="N137" s="986">
        <v>3.4000000000000002E-2</v>
      </c>
      <c r="O137" s="986">
        <v>3.4000000000000002E-2</v>
      </c>
      <c r="P137" s="986">
        <v>3.4000000000000002E-2</v>
      </c>
      <c r="Q137" s="986">
        <v>3.4000000000000002E-2</v>
      </c>
      <c r="R137" s="986">
        <v>3.4000000000000002E-2</v>
      </c>
      <c r="S137" s="961"/>
      <c r="T137" s="961"/>
      <c r="U137" s="880"/>
    </row>
    <row r="138" spans="1:23">
      <c r="A138" s="984"/>
      <c r="B138" s="897" t="s">
        <v>1361</v>
      </c>
      <c r="C138" s="894"/>
      <c r="D138" s="895"/>
      <c r="E138" s="895"/>
      <c r="F138" s="898"/>
      <c r="G138" s="985">
        <f>(G136*G137*G$120)/365</f>
        <v>12994520.547945205</v>
      </c>
      <c r="H138" s="985">
        <f t="shared" ref="H138:R138" si="47">(H136*H137*H$120)/365</f>
        <v>0</v>
      </c>
      <c r="I138" s="985">
        <f t="shared" si="47"/>
        <v>0</v>
      </c>
      <c r="J138" s="985">
        <f t="shared" si="47"/>
        <v>0</v>
      </c>
      <c r="K138" s="985">
        <f t="shared" si="47"/>
        <v>0</v>
      </c>
      <c r="L138" s="985">
        <f t="shared" si="47"/>
        <v>0</v>
      </c>
      <c r="M138" s="985">
        <f t="shared" si="47"/>
        <v>0</v>
      </c>
      <c r="N138" s="985">
        <f t="shared" si="47"/>
        <v>0</v>
      </c>
      <c r="O138" s="985">
        <f t="shared" si="47"/>
        <v>0</v>
      </c>
      <c r="P138" s="985">
        <f t="shared" si="47"/>
        <v>0</v>
      </c>
      <c r="Q138" s="985">
        <f t="shared" si="47"/>
        <v>0</v>
      </c>
      <c r="R138" s="985">
        <f t="shared" si="47"/>
        <v>0</v>
      </c>
      <c r="S138" s="961"/>
      <c r="T138" s="961"/>
      <c r="U138" s="880"/>
    </row>
    <row r="139" spans="1:23" s="983" customFormat="1" ht="14.4">
      <c r="A139" s="975" t="s">
        <v>418</v>
      </c>
      <c r="B139" s="976" t="s">
        <v>1362</v>
      </c>
      <c r="C139" s="977"/>
      <c r="D139" s="978"/>
      <c r="E139" s="978"/>
      <c r="F139" s="979"/>
      <c r="G139" s="987"/>
      <c r="H139" s="987"/>
      <c r="I139" s="987"/>
      <c r="J139" s="987"/>
      <c r="K139" s="987"/>
      <c r="L139" s="987"/>
      <c r="M139" s="987"/>
      <c r="N139" s="987"/>
      <c r="O139" s="987"/>
      <c r="P139" s="987"/>
      <c r="Q139" s="987"/>
      <c r="R139" s="987"/>
      <c r="S139" s="981"/>
      <c r="T139" s="981"/>
      <c r="U139" s="982"/>
    </row>
    <row r="140" spans="1:23">
      <c r="A140" s="984"/>
      <c r="B140" s="897" t="s">
        <v>1359</v>
      </c>
      <c r="C140" s="894"/>
      <c r="D140" s="895"/>
      <c r="E140" s="895"/>
      <c r="F140" s="898"/>
      <c r="G140" s="985"/>
      <c r="H140" s="985"/>
      <c r="I140" s="985"/>
      <c r="J140" s="985"/>
      <c r="K140" s="985"/>
      <c r="L140" s="985"/>
      <c r="M140" s="985"/>
      <c r="N140" s="985"/>
      <c r="O140" s="985"/>
      <c r="P140" s="985"/>
      <c r="Q140" s="985"/>
      <c r="R140" s="985"/>
      <c r="S140" s="961"/>
      <c r="T140" s="961"/>
      <c r="U140" s="880"/>
    </row>
    <row r="141" spans="1:23">
      <c r="A141" s="984"/>
      <c r="B141" s="897" t="s">
        <v>1360</v>
      </c>
      <c r="C141" s="894"/>
      <c r="D141" s="895"/>
      <c r="E141" s="895"/>
      <c r="F141" s="898"/>
      <c r="G141" s="986">
        <v>3.6999999999999998E-2</v>
      </c>
      <c r="H141" s="986">
        <v>3.6999999999999998E-2</v>
      </c>
      <c r="I141" s="986">
        <v>3.6999999999999998E-2</v>
      </c>
      <c r="J141" s="986">
        <v>3.6999999999999998E-2</v>
      </c>
      <c r="K141" s="986">
        <v>3.6999999999999998E-2</v>
      </c>
      <c r="L141" s="986">
        <v>3.6999999999999998E-2</v>
      </c>
      <c r="M141" s="986">
        <v>3.6999999999999998E-2</v>
      </c>
      <c r="N141" s="986">
        <v>3.6999999999999998E-2</v>
      </c>
      <c r="O141" s="986">
        <v>3.6999999999999998E-2</v>
      </c>
      <c r="P141" s="986">
        <v>3.6999999999999998E-2</v>
      </c>
      <c r="Q141" s="986">
        <v>3.6999999999999998E-2</v>
      </c>
      <c r="R141" s="986">
        <v>3.6999999999999998E-2</v>
      </c>
      <c r="S141" s="961"/>
      <c r="T141" s="961"/>
      <c r="U141" s="880"/>
    </row>
    <row r="142" spans="1:23">
      <c r="A142" s="984"/>
      <c r="B142" s="897" t="s">
        <v>1361</v>
      </c>
      <c r="C142" s="894"/>
      <c r="D142" s="895"/>
      <c r="E142" s="895"/>
      <c r="F142" s="898"/>
      <c r="G142" s="985">
        <f>(G140*G141*G$120)/365</f>
        <v>0</v>
      </c>
      <c r="H142" s="985">
        <f t="shared" ref="H142:R142" si="48">(H140*H141*H$120)/365</f>
        <v>0</v>
      </c>
      <c r="I142" s="985">
        <f t="shared" si="48"/>
        <v>0</v>
      </c>
      <c r="J142" s="985">
        <f t="shared" si="48"/>
        <v>0</v>
      </c>
      <c r="K142" s="985">
        <f t="shared" si="48"/>
        <v>0</v>
      </c>
      <c r="L142" s="985">
        <f t="shared" si="48"/>
        <v>0</v>
      </c>
      <c r="M142" s="985">
        <f t="shared" si="48"/>
        <v>0</v>
      </c>
      <c r="N142" s="985">
        <f t="shared" si="48"/>
        <v>0</v>
      </c>
      <c r="O142" s="985">
        <f t="shared" si="48"/>
        <v>0</v>
      </c>
      <c r="P142" s="985">
        <f t="shared" si="48"/>
        <v>0</v>
      </c>
      <c r="Q142" s="985">
        <f t="shared" si="48"/>
        <v>0</v>
      </c>
      <c r="R142" s="985">
        <f t="shared" si="48"/>
        <v>0</v>
      </c>
      <c r="S142" s="961"/>
      <c r="T142" s="961"/>
      <c r="U142" s="880"/>
    </row>
    <row r="143" spans="1:23" ht="14.4">
      <c r="A143" s="975" t="s">
        <v>419</v>
      </c>
      <c r="B143" s="988" t="s">
        <v>1410</v>
      </c>
      <c r="C143" s="894"/>
      <c r="D143" s="895"/>
      <c r="E143" s="895"/>
      <c r="F143" s="898"/>
      <c r="G143" s="987"/>
      <c r="H143" s="987"/>
      <c r="I143" s="987"/>
      <c r="J143" s="987"/>
      <c r="K143" s="987"/>
      <c r="L143" s="989"/>
      <c r="M143" s="987"/>
      <c r="N143" s="987"/>
      <c r="O143" s="987"/>
      <c r="P143" s="987"/>
      <c r="Q143" s="987"/>
      <c r="R143" s="987"/>
      <c r="S143" s="961"/>
      <c r="T143" s="961"/>
      <c r="U143" s="880"/>
    </row>
    <row r="144" spans="1:23">
      <c r="A144" s="984"/>
      <c r="B144" s="990" t="s">
        <v>1359</v>
      </c>
      <c r="C144" s="894"/>
      <c r="D144" s="895"/>
      <c r="E144" s="895"/>
      <c r="F144" s="898"/>
      <c r="G144" s="985">
        <v>128800000000</v>
      </c>
      <c r="H144" s="985">
        <v>128800000000</v>
      </c>
      <c r="I144" s="985">
        <v>128800000000</v>
      </c>
      <c r="J144" s="985">
        <v>128800000000</v>
      </c>
      <c r="K144" s="985">
        <v>128800000000</v>
      </c>
      <c r="L144" s="991">
        <v>128800000000</v>
      </c>
      <c r="M144" s="985"/>
      <c r="N144" s="985"/>
      <c r="O144" s="985"/>
      <c r="P144" s="985"/>
      <c r="Q144" s="985"/>
      <c r="R144" s="985"/>
      <c r="S144" s="961"/>
      <c r="T144" s="961"/>
      <c r="U144" s="880"/>
    </row>
    <row r="145" spans="1:21">
      <c r="A145" s="984"/>
      <c r="B145" s="990" t="s">
        <v>1360</v>
      </c>
      <c r="C145" s="894"/>
      <c r="D145" s="895"/>
      <c r="E145" s="895"/>
      <c r="F145" s="898"/>
      <c r="G145" s="986">
        <v>4.8000000000000001E-2</v>
      </c>
      <c r="H145" s="986">
        <v>4.8000000000000001E-2</v>
      </c>
      <c r="I145" s="986">
        <v>4.8000000000000001E-2</v>
      </c>
      <c r="J145" s="986">
        <v>4.8000000000000001E-2</v>
      </c>
      <c r="K145" s="986">
        <v>4.8000000000000001E-2</v>
      </c>
      <c r="L145" s="992">
        <v>4.8000000000000001E-2</v>
      </c>
      <c r="M145" s="986">
        <v>4.8000000000000001E-2</v>
      </c>
      <c r="N145" s="986">
        <v>4.8000000000000001E-2</v>
      </c>
      <c r="O145" s="986">
        <v>4.8000000000000001E-2</v>
      </c>
      <c r="P145" s="986">
        <v>4.8000000000000001E-2</v>
      </c>
      <c r="Q145" s="986">
        <v>4.8000000000000001E-2</v>
      </c>
      <c r="R145" s="986">
        <v>4.8000000000000001E-2</v>
      </c>
      <c r="S145" s="961"/>
      <c r="T145" s="961"/>
      <c r="U145" s="880"/>
    </row>
    <row r="146" spans="1:21">
      <c r="A146" s="984"/>
      <c r="B146" s="990" t="s">
        <v>1361</v>
      </c>
      <c r="C146" s="894"/>
      <c r="D146" s="895"/>
      <c r="E146" s="895"/>
      <c r="F146" s="898"/>
      <c r="G146" s="985">
        <f>(G144*G145*G$120)/365</f>
        <v>525080547.94520545</v>
      </c>
      <c r="H146" s="985">
        <f t="shared" ref="H146:R146" si="49">(H144*H145*H$120)/365</f>
        <v>474266301.36986303</v>
      </c>
      <c r="I146" s="985">
        <f t="shared" si="49"/>
        <v>525080547.94520545</v>
      </c>
      <c r="J146" s="985">
        <f t="shared" si="49"/>
        <v>508142465.75342464</v>
      </c>
      <c r="K146" s="985">
        <f t="shared" si="49"/>
        <v>525080547.94520545</v>
      </c>
      <c r="L146" s="991">
        <f t="shared" si="49"/>
        <v>508142465.75342464</v>
      </c>
      <c r="M146" s="985">
        <f t="shared" si="49"/>
        <v>0</v>
      </c>
      <c r="N146" s="985">
        <f t="shared" si="49"/>
        <v>0</v>
      </c>
      <c r="O146" s="985">
        <f t="shared" si="49"/>
        <v>0</v>
      </c>
      <c r="P146" s="985">
        <f t="shared" si="49"/>
        <v>0</v>
      </c>
      <c r="Q146" s="985">
        <f t="shared" si="49"/>
        <v>0</v>
      </c>
      <c r="R146" s="985">
        <f t="shared" si="49"/>
        <v>0</v>
      </c>
      <c r="S146" s="961"/>
      <c r="T146" s="961"/>
      <c r="U146" s="880"/>
    </row>
    <row r="147" spans="1:21" s="983" customFormat="1" ht="14.4">
      <c r="A147" s="975" t="s">
        <v>1411</v>
      </c>
      <c r="B147" s="976" t="s">
        <v>1363</v>
      </c>
      <c r="C147" s="977"/>
      <c r="D147" s="978"/>
      <c r="E147" s="978"/>
      <c r="F147" s="979"/>
      <c r="G147" s="987"/>
      <c r="H147" s="987"/>
      <c r="I147" s="987"/>
      <c r="J147" s="987"/>
      <c r="K147" s="987"/>
      <c r="L147" s="987"/>
      <c r="M147" s="987"/>
      <c r="N147" s="987"/>
      <c r="O147" s="987"/>
      <c r="P147" s="987"/>
      <c r="Q147" s="987"/>
      <c r="R147" s="987"/>
      <c r="S147" s="981"/>
      <c r="T147" s="981"/>
      <c r="U147" s="982"/>
    </row>
    <row r="148" spans="1:21">
      <c r="A148" s="897"/>
      <c r="B148" s="897" t="s">
        <v>1359</v>
      </c>
      <c r="C148" s="894"/>
      <c r="D148" s="895"/>
      <c r="E148" s="895"/>
      <c r="F148" s="898"/>
      <c r="G148" s="985">
        <v>1100000000</v>
      </c>
      <c r="H148" s="985">
        <v>1100000000</v>
      </c>
      <c r="I148" s="985">
        <v>1100000000</v>
      </c>
      <c r="J148" s="985">
        <v>1100000000</v>
      </c>
      <c r="K148" s="985">
        <v>1100000000</v>
      </c>
      <c r="L148" s="985">
        <v>1100000000</v>
      </c>
      <c r="M148" s="985">
        <v>1100000000</v>
      </c>
      <c r="N148" s="985">
        <v>1100000000</v>
      </c>
      <c r="O148" s="985">
        <v>1100000000</v>
      </c>
      <c r="P148" s="985">
        <v>1100000000</v>
      </c>
      <c r="Q148" s="985">
        <v>1100000000</v>
      </c>
      <c r="R148" s="985">
        <v>1100000000</v>
      </c>
      <c r="S148" s="961"/>
      <c r="T148" s="961"/>
      <c r="U148" s="880"/>
    </row>
    <row r="149" spans="1:21">
      <c r="A149" s="897"/>
      <c r="B149" s="897" t="s">
        <v>1360</v>
      </c>
      <c r="C149" s="894"/>
      <c r="D149" s="895"/>
      <c r="E149" s="895"/>
      <c r="F149" s="898"/>
      <c r="G149" s="986">
        <v>6.2E-2</v>
      </c>
      <c r="H149" s="986">
        <v>6.2E-2</v>
      </c>
      <c r="I149" s="986">
        <v>6.2E-2</v>
      </c>
      <c r="J149" s="986">
        <v>6.2E-2</v>
      </c>
      <c r="K149" s="986">
        <v>6.2E-2</v>
      </c>
      <c r="L149" s="986">
        <v>6.2E-2</v>
      </c>
      <c r="M149" s="986">
        <v>6.2E-2</v>
      </c>
      <c r="N149" s="986">
        <v>6.2E-2</v>
      </c>
      <c r="O149" s="986">
        <v>6.2E-2</v>
      </c>
      <c r="P149" s="986">
        <v>6.2E-2</v>
      </c>
      <c r="Q149" s="986">
        <v>6.2E-2</v>
      </c>
      <c r="R149" s="986">
        <v>6.2E-2</v>
      </c>
      <c r="S149" s="961"/>
      <c r="T149" s="961"/>
      <c r="U149" s="880"/>
    </row>
    <row r="150" spans="1:21">
      <c r="A150" s="897"/>
      <c r="B150" s="897" t="s">
        <v>1361</v>
      </c>
      <c r="C150" s="894"/>
      <c r="D150" s="895"/>
      <c r="E150" s="895"/>
      <c r="F150" s="898"/>
      <c r="G150" s="985">
        <f>(G148*G149*G$120)/365</f>
        <v>5792328.7671232875</v>
      </c>
      <c r="H150" s="985">
        <f t="shared" ref="H150:R150" si="50">(H148*H149*H$120)/365</f>
        <v>5231780.8219178086</v>
      </c>
      <c r="I150" s="985">
        <f t="shared" si="50"/>
        <v>5792328.7671232875</v>
      </c>
      <c r="J150" s="985">
        <f t="shared" si="50"/>
        <v>5605479.4520547949</v>
      </c>
      <c r="K150" s="985">
        <f t="shared" si="50"/>
        <v>5792328.7671232875</v>
      </c>
      <c r="L150" s="985">
        <f t="shared" si="50"/>
        <v>5605479.4520547949</v>
      </c>
      <c r="M150" s="985">
        <f t="shared" si="50"/>
        <v>5792328.7671232875</v>
      </c>
      <c r="N150" s="985">
        <f t="shared" si="50"/>
        <v>5792328.7671232875</v>
      </c>
      <c r="O150" s="985">
        <f t="shared" si="50"/>
        <v>5605479.4520547949</v>
      </c>
      <c r="P150" s="985">
        <f t="shared" si="50"/>
        <v>5792328.7671232875</v>
      </c>
      <c r="Q150" s="985">
        <f t="shared" si="50"/>
        <v>5605479.4520547949</v>
      </c>
      <c r="R150" s="985">
        <f t="shared" si="50"/>
        <v>5792328.7671232875</v>
      </c>
      <c r="S150" s="961"/>
      <c r="T150" s="961"/>
      <c r="U150" s="880"/>
    </row>
    <row r="151" spans="1:21">
      <c r="A151" s="897">
        <v>2</v>
      </c>
      <c r="B151" s="897" t="s">
        <v>967</v>
      </c>
      <c r="C151" s="894"/>
      <c r="D151" s="895">
        <v>22543423084</v>
      </c>
      <c r="E151" s="895"/>
      <c r="F151" s="898">
        <v>0</v>
      </c>
      <c r="G151" s="895">
        <f>D151*14.4%</f>
        <v>3246252924.0960002</v>
      </c>
      <c r="H151" s="895"/>
      <c r="I151" s="895"/>
      <c r="J151" s="895"/>
      <c r="K151" s="895"/>
      <c r="L151" s="895"/>
      <c r="M151" s="895"/>
      <c r="N151" s="895"/>
      <c r="O151" s="895"/>
      <c r="P151" s="896"/>
      <c r="Q151" s="896"/>
      <c r="R151" s="993">
        <f>ROUND(D151*10%,0)</f>
        <v>2254342308</v>
      </c>
      <c r="S151" s="961">
        <f>SUM(G151:R151)</f>
        <v>5500595232.0960007</v>
      </c>
      <c r="T151" s="961"/>
      <c r="U151" s="879" t="s">
        <v>1364</v>
      </c>
    </row>
    <row r="152" spans="1:21">
      <c r="A152" s="897">
        <v>3</v>
      </c>
      <c r="B152" s="897" t="s">
        <v>968</v>
      </c>
      <c r="C152" s="894"/>
      <c r="D152" s="895"/>
      <c r="E152" s="895"/>
      <c r="F152" s="898"/>
      <c r="G152" s="895">
        <v>20000000</v>
      </c>
      <c r="H152" s="895">
        <v>20000000</v>
      </c>
      <c r="I152" s="895">
        <v>20000000</v>
      </c>
      <c r="J152" s="895">
        <v>20000000</v>
      </c>
      <c r="K152" s="895">
        <v>20000000</v>
      </c>
      <c r="L152" s="895">
        <v>20000000</v>
      </c>
      <c r="M152" s="895">
        <v>20000000</v>
      </c>
      <c r="N152" s="895">
        <v>20000000</v>
      </c>
      <c r="O152" s="895">
        <v>20000000</v>
      </c>
      <c r="P152" s="895">
        <v>20000000</v>
      </c>
      <c r="Q152" s="895">
        <v>20000000</v>
      </c>
      <c r="R152" s="895">
        <v>20000000</v>
      </c>
      <c r="S152" s="961">
        <f>SUM(G152:R152)</f>
        <v>240000000</v>
      </c>
      <c r="T152" s="961"/>
      <c r="U152" s="880"/>
    </row>
    <row r="153" spans="1:21">
      <c r="A153" s="897"/>
      <c r="B153" s="897"/>
      <c r="C153" s="894"/>
      <c r="D153" s="895"/>
      <c r="E153" s="895"/>
      <c r="F153" s="898"/>
      <c r="G153" s="895"/>
      <c r="H153" s="895"/>
      <c r="I153" s="895"/>
      <c r="J153" s="895"/>
      <c r="K153" s="895"/>
      <c r="L153" s="895"/>
      <c r="M153" s="895"/>
      <c r="N153" s="895"/>
      <c r="O153" s="895"/>
      <c r="P153" s="896"/>
      <c r="Q153" s="896"/>
      <c r="R153" s="896"/>
      <c r="S153" s="961"/>
      <c r="T153" s="961"/>
      <c r="U153" s="880"/>
    </row>
    <row r="154" spans="1:21">
      <c r="A154" s="994">
        <v>7</v>
      </c>
      <c r="B154" s="994" t="s">
        <v>969</v>
      </c>
      <c r="C154" s="995"/>
      <c r="D154" s="996"/>
      <c r="E154" s="996">
        <f>SUM(E155:E157)</f>
        <v>0</v>
      </c>
      <c r="F154" s="997"/>
      <c r="G154" s="996">
        <f t="shared" ref="G154:S154" si="51">SUM(G155:G157)</f>
        <v>3000000</v>
      </c>
      <c r="H154" s="996">
        <f t="shared" si="51"/>
        <v>3000000</v>
      </c>
      <c r="I154" s="996">
        <f t="shared" si="51"/>
        <v>3000000</v>
      </c>
      <c r="J154" s="996">
        <f t="shared" si="51"/>
        <v>3000000</v>
      </c>
      <c r="K154" s="996">
        <f t="shared" si="51"/>
        <v>3000000</v>
      </c>
      <c r="L154" s="996">
        <f t="shared" si="51"/>
        <v>3000000</v>
      </c>
      <c r="M154" s="996">
        <f t="shared" si="51"/>
        <v>3000000</v>
      </c>
      <c r="N154" s="996">
        <f t="shared" si="51"/>
        <v>3000000</v>
      </c>
      <c r="O154" s="996">
        <f t="shared" si="51"/>
        <v>3000000</v>
      </c>
      <c r="P154" s="998">
        <f t="shared" si="51"/>
        <v>3000000</v>
      </c>
      <c r="Q154" s="998">
        <f t="shared" si="51"/>
        <v>3000000</v>
      </c>
      <c r="R154" s="998">
        <f t="shared" si="51"/>
        <v>3000000</v>
      </c>
      <c r="S154" s="998">
        <f t="shared" si="51"/>
        <v>86000000</v>
      </c>
      <c r="T154" s="999"/>
      <c r="U154" s="880"/>
    </row>
    <row r="155" spans="1:21">
      <c r="A155" s="897">
        <v>1</v>
      </c>
      <c r="B155" s="897" t="s">
        <v>970</v>
      </c>
      <c r="C155" s="894"/>
      <c r="D155" s="895"/>
      <c r="E155" s="895"/>
      <c r="F155" s="898"/>
      <c r="G155" s="895">
        <v>3000000</v>
      </c>
      <c r="H155" s="895">
        <v>3000000</v>
      </c>
      <c r="I155" s="895">
        <v>3000000</v>
      </c>
      <c r="J155" s="895">
        <v>3000000</v>
      </c>
      <c r="K155" s="895">
        <v>3000000</v>
      </c>
      <c r="L155" s="895">
        <v>3000000</v>
      </c>
      <c r="M155" s="895">
        <v>3000000</v>
      </c>
      <c r="N155" s="895">
        <v>3000000</v>
      </c>
      <c r="O155" s="895">
        <v>3000000</v>
      </c>
      <c r="P155" s="895">
        <v>3000000</v>
      </c>
      <c r="Q155" s="895">
        <v>3000000</v>
      </c>
      <c r="R155" s="895">
        <v>3000000</v>
      </c>
      <c r="S155" s="961">
        <f>SUM(G155:R155)</f>
        <v>36000000</v>
      </c>
      <c r="T155" s="961"/>
      <c r="U155" s="880"/>
    </row>
    <row r="156" spans="1:21">
      <c r="A156" s="897">
        <v>2</v>
      </c>
      <c r="B156" s="897" t="s">
        <v>971</v>
      </c>
      <c r="C156" s="894"/>
      <c r="D156" s="895"/>
      <c r="E156" s="895"/>
      <c r="F156" s="898"/>
      <c r="G156" s="895"/>
      <c r="H156" s="895"/>
      <c r="I156" s="895"/>
      <c r="J156" s="895"/>
      <c r="K156" s="895"/>
      <c r="L156" s="895"/>
      <c r="M156" s="895"/>
      <c r="N156" s="895"/>
      <c r="O156" s="895"/>
      <c r="P156" s="896"/>
      <c r="Q156" s="896"/>
      <c r="R156" s="896"/>
      <c r="S156" s="961">
        <f>SUM(G156:R156)</f>
        <v>0</v>
      </c>
      <c r="T156" s="961"/>
      <c r="U156" s="880"/>
    </row>
    <row r="157" spans="1:21">
      <c r="A157" s="897">
        <v>3</v>
      </c>
      <c r="B157" s="1000" t="s">
        <v>972</v>
      </c>
      <c r="C157" s="894"/>
      <c r="D157" s="895"/>
      <c r="E157" s="895"/>
      <c r="F157" s="898"/>
      <c r="G157" s="895"/>
      <c r="H157" s="895"/>
      <c r="I157" s="895"/>
      <c r="J157" s="895"/>
      <c r="K157" s="895"/>
      <c r="L157" s="895"/>
      <c r="M157" s="895"/>
      <c r="N157" s="895"/>
      <c r="O157" s="895"/>
      <c r="P157" s="896"/>
      <c r="Q157" s="896"/>
      <c r="R157" s="896"/>
      <c r="S157" s="682">
        <v>50000000</v>
      </c>
      <c r="T157" s="961"/>
      <c r="U157" s="880"/>
    </row>
    <row r="158" spans="1:21">
      <c r="A158" s="897">
        <v>4</v>
      </c>
      <c r="B158" s="1000" t="s">
        <v>973</v>
      </c>
      <c r="C158" s="894"/>
      <c r="D158" s="895"/>
      <c r="E158" s="895"/>
      <c r="F158" s="898"/>
      <c r="G158" s="895"/>
      <c r="H158" s="895"/>
      <c r="I158" s="895"/>
      <c r="J158" s="895"/>
      <c r="K158" s="895"/>
      <c r="L158" s="895"/>
      <c r="M158" s="895"/>
      <c r="N158" s="895"/>
      <c r="O158" s="895"/>
      <c r="P158" s="896"/>
      <c r="Q158" s="896"/>
      <c r="R158" s="896"/>
      <c r="S158" s="682">
        <v>50000000</v>
      </c>
      <c r="T158" s="961"/>
      <c r="U158" s="880"/>
    </row>
    <row r="159" spans="1:21">
      <c r="A159" s="897">
        <v>5</v>
      </c>
      <c r="B159" s="1000" t="s">
        <v>974</v>
      </c>
      <c r="C159" s="894"/>
      <c r="D159" s="895"/>
      <c r="E159" s="895"/>
      <c r="F159" s="898"/>
      <c r="G159" s="895"/>
      <c r="H159" s="895"/>
      <c r="I159" s="895"/>
      <c r="J159" s="895"/>
      <c r="K159" s="895"/>
      <c r="L159" s="895"/>
      <c r="M159" s="895"/>
      <c r="N159" s="895"/>
      <c r="O159" s="895"/>
      <c r="P159" s="896"/>
      <c r="Q159" s="896"/>
      <c r="R159" s="896"/>
      <c r="S159" s="961">
        <v>0</v>
      </c>
      <c r="T159" s="961"/>
      <c r="U159" s="880"/>
    </row>
    <row r="160" spans="1:21">
      <c r="A160" s="897"/>
      <c r="B160" s="897"/>
      <c r="C160" s="894"/>
      <c r="D160" s="895"/>
      <c r="E160" s="895"/>
      <c r="F160" s="898"/>
      <c r="G160" s="895"/>
      <c r="H160" s="895"/>
      <c r="I160" s="895"/>
      <c r="J160" s="895"/>
      <c r="K160" s="895"/>
      <c r="L160" s="895"/>
      <c r="M160" s="895"/>
      <c r="N160" s="895"/>
      <c r="O160" s="895"/>
      <c r="P160" s="896"/>
      <c r="Q160" s="896"/>
      <c r="R160" s="896"/>
      <c r="S160" s="961"/>
      <c r="T160" s="961"/>
      <c r="U160" s="880"/>
    </row>
    <row r="161" spans="1:21">
      <c r="A161" s="897"/>
      <c r="B161" s="897"/>
      <c r="C161" s="894"/>
      <c r="D161" s="895"/>
      <c r="E161" s="895"/>
      <c r="F161" s="898"/>
      <c r="G161" s="895"/>
      <c r="H161" s="895"/>
      <c r="I161" s="895"/>
      <c r="J161" s="895"/>
      <c r="K161" s="895"/>
      <c r="L161" s="895"/>
      <c r="M161" s="895"/>
      <c r="N161" s="895"/>
      <c r="O161" s="895"/>
      <c r="P161" s="896"/>
      <c r="Q161" s="896"/>
      <c r="R161" s="896"/>
      <c r="S161" s="961"/>
      <c r="T161" s="961"/>
      <c r="U161" s="880"/>
    </row>
    <row r="162" spans="1:21">
      <c r="A162" s="953"/>
      <c r="B162" s="953"/>
      <c r="C162" s="952"/>
      <c r="D162" s="954"/>
      <c r="E162" s="954"/>
      <c r="F162" s="955"/>
      <c r="G162" s="954"/>
      <c r="H162" s="954"/>
      <c r="I162" s="954"/>
      <c r="J162" s="954"/>
      <c r="K162" s="954"/>
      <c r="L162" s="954"/>
      <c r="M162" s="954"/>
      <c r="N162" s="954"/>
      <c r="O162" s="954"/>
      <c r="P162" s="956"/>
      <c r="Q162" s="956"/>
      <c r="R162" s="956"/>
      <c r="S162" s="961">
        <f>SUM(G162:R162)</f>
        <v>0</v>
      </c>
      <c r="T162" s="961"/>
      <c r="U162" s="880"/>
    </row>
    <row r="163" spans="1:21">
      <c r="A163" s="1001"/>
      <c r="B163" s="1001"/>
      <c r="C163" s="1002"/>
      <c r="D163" s="1003"/>
      <c r="E163" s="1003"/>
      <c r="F163" s="1004"/>
      <c r="G163" s="1003"/>
      <c r="H163" s="1003"/>
      <c r="I163" s="1003"/>
      <c r="J163" s="1003"/>
      <c r="K163" s="1003"/>
      <c r="L163" s="1003"/>
      <c r="M163" s="1003"/>
      <c r="N163" s="1003"/>
      <c r="O163" s="1003"/>
      <c r="P163" s="1005"/>
      <c r="Q163" s="1005"/>
      <c r="R163" s="1005"/>
      <c r="S163" s="1005"/>
      <c r="T163" s="1005"/>
      <c r="U163" s="953"/>
    </row>
  </sheetData>
  <mergeCells count="11">
    <mergeCell ref="U3:U4"/>
    <mergeCell ref="A1:T1"/>
    <mergeCell ref="A3:A4"/>
    <mergeCell ref="B3:B4"/>
    <mergeCell ref="C3:C4"/>
    <mergeCell ref="D3:D4"/>
    <mergeCell ref="E3:E4"/>
    <mergeCell ref="F3:F4"/>
    <mergeCell ref="G3:R3"/>
    <mergeCell ref="S3:S4"/>
    <mergeCell ref="T3:T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36</vt:i4>
      </vt:variant>
    </vt:vector>
  </HeadingPairs>
  <TitlesOfParts>
    <vt:vector size="69" baseType="lpstr">
      <vt:lpstr>Phanbo2025</vt:lpstr>
      <vt:lpstr>dulieu phan bo</vt:lpstr>
      <vt:lpstr>PB 02 CSL</vt:lpstr>
      <vt:lpstr>BANG TÍNH</vt:lpstr>
      <vt:lpstr>CDKT</vt:lpstr>
      <vt:lpstr>KQKD</vt:lpstr>
      <vt:lpstr>LCTT</vt:lpstr>
      <vt:lpstr>VAY </vt:lpstr>
      <vt:lpstr>GIAO DỊCH NỘI BỘ</vt:lpstr>
      <vt:lpstr>01KH Chi tieu kinh te chu yeu</vt:lpstr>
      <vt:lpstr>01BKH Chi tieu tong hop</vt:lpstr>
      <vt:lpstr>02KH Chi tieu doanh thu</vt:lpstr>
      <vt:lpstr>03KH GTTT</vt:lpstr>
      <vt:lpstr>04AKH ĐT XDCB TTB</vt:lpstr>
      <vt:lpstr>04BKH ĐT HINH THANH TSCĐ, XDCB</vt:lpstr>
      <vt:lpstr>04 KHDT</vt:lpstr>
      <vt:lpstr>05 KH KHCNMT </vt:lpstr>
      <vt:lpstr>06 KH SUA CHUA TSCD</vt:lpstr>
      <vt:lpstr>07 KH LAO DONG</vt:lpstr>
      <vt:lpstr>08 KH LAO DONG TIEN LUONG </vt:lpstr>
      <vt:lpstr>08 KH LAO DONG TIEN LUONG (cũ)</vt:lpstr>
      <vt:lpstr>09 KH DTHL</vt:lpstr>
      <vt:lpstr>10 GVHB</vt:lpstr>
      <vt:lpstr>11 QLDN</vt:lpstr>
      <vt:lpstr>12 CPBH</vt:lpstr>
      <vt:lpstr>13 chi tiet KQSXKD</vt:lpstr>
      <vt:lpstr>14 PPLN</vt:lpstr>
      <vt:lpstr>15A KHTS</vt:lpstr>
      <vt:lpstr>15B Chi tiet KHTS</vt:lpstr>
      <vt:lpstr>16KH dau tu ra ngoai</vt:lpstr>
      <vt:lpstr>17KH btoan von</vt:lpstr>
      <vt:lpstr>01TH nganh nghe kinh doanh</vt:lpstr>
      <vt:lpstr>02TH co cau to chuc</vt:lpstr>
      <vt:lpstr>'01BKH Chi tieu tong hop'!Print_Area</vt:lpstr>
      <vt:lpstr>'01KH Chi tieu kinh te chu yeu'!Print_Area</vt:lpstr>
      <vt:lpstr>'02KH Chi tieu doanh thu'!Print_Area</vt:lpstr>
      <vt:lpstr>'02TH co cau to chuc'!Print_Area</vt:lpstr>
      <vt:lpstr>'03KH GTTT'!Print_Area</vt:lpstr>
      <vt:lpstr>'04AKH ĐT XDCB TTB'!Print_Area</vt:lpstr>
      <vt:lpstr>'04BKH ĐT HINH THANH TSCĐ, XDCB'!Print_Area</vt:lpstr>
      <vt:lpstr>'05 KH KHCNMT '!Print_Area</vt:lpstr>
      <vt:lpstr>'06 KH SUA CHUA TSCD'!Print_Area</vt:lpstr>
      <vt:lpstr>'08 KH LAO DONG TIEN LUONG '!Print_Area</vt:lpstr>
      <vt:lpstr>'08 KH LAO DONG TIEN LUONG (cũ)'!Print_Area</vt:lpstr>
      <vt:lpstr>'09 KH DTHL'!Print_Area</vt:lpstr>
      <vt:lpstr>'10 GVHB'!Print_Area</vt:lpstr>
      <vt:lpstr>'11 QLDN'!Print_Area</vt:lpstr>
      <vt:lpstr>'13 chi tiet KQSXKD'!Print_Area</vt:lpstr>
      <vt:lpstr>'14 PPLN'!Print_Area</vt:lpstr>
      <vt:lpstr>'15A KHTS'!Print_Area</vt:lpstr>
      <vt:lpstr>'16KH dau tu ra ngoai'!Print_Area</vt:lpstr>
      <vt:lpstr>'17KH btoan von'!Print_Area</vt:lpstr>
      <vt:lpstr>'BANG TÍNH'!Print_Area</vt:lpstr>
      <vt:lpstr>CDKT!Print_Area</vt:lpstr>
      <vt:lpstr>'GIAO DỊCH NỘI BỘ'!Print_Area</vt:lpstr>
      <vt:lpstr>KQKD!Print_Area</vt:lpstr>
      <vt:lpstr>LCTT!Print_Area</vt:lpstr>
      <vt:lpstr>'PB 02 CSL'!Print_Area</vt:lpstr>
      <vt:lpstr>'PHONG KHKD'!Print_Area</vt:lpstr>
      <vt:lpstr>'PHONG TCHC'!Print_Area</vt:lpstr>
      <vt:lpstr>'PHONG TCKT'!Print_Area</vt:lpstr>
      <vt:lpstr>'VAY '!Print_Area</vt:lpstr>
      <vt:lpstr>'01BKH Chi tieu tong hop'!Print_Titles</vt:lpstr>
      <vt:lpstr>'01KH Chi tieu kinh te chu yeu'!Print_Titles</vt:lpstr>
      <vt:lpstr>'14 PPLN'!Print_Titles</vt:lpstr>
      <vt:lpstr>'BANG TÍNH'!Print_Titles</vt:lpstr>
      <vt:lpstr>CDKT!Print_Titles</vt:lpstr>
      <vt:lpstr>LCTT!Print_Titles</vt:lpstr>
      <vt:lpstr>'PB 02 CSL'!Print_Titles</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dc:creator>
  <cp:lastModifiedBy>Ly Tran</cp:lastModifiedBy>
  <cp:lastPrinted>2024-11-06T09:53:37Z</cp:lastPrinted>
  <dcterms:created xsi:type="dcterms:W3CDTF">2010-08-02T08:41:21Z</dcterms:created>
  <dcterms:modified xsi:type="dcterms:W3CDTF">2026-07-07T04:11:24Z</dcterms:modified>
</cp:coreProperties>
</file>